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codeName="ThisWorkbook"/>
  <mc:AlternateContent xmlns:mc="http://schemas.openxmlformats.org/markup-compatibility/2006">
    <mc:Choice Requires="x15">
      <x15ac:absPath xmlns:x15ac="http://schemas.microsoft.com/office/spreadsheetml/2010/11/ac" url="C:\Users\USER NAME\Documents\CCM\CCM\Grants NFM2\Grant documents\HIV TB\"/>
    </mc:Choice>
  </mc:AlternateContent>
  <xr:revisionPtr revIDLastSave="0" documentId="10_ncr:8100000_{C9D5A13F-7BBC-4E5C-8D11-B622698144FA}" xr6:coauthVersionLast="32" xr6:coauthVersionMax="32" xr10:uidLastSave="{00000000-0000-0000-0000-000000000000}"/>
  <bookViews>
    <workbookView xWindow="0" yWindow="0" windowWidth="25680" windowHeight="10020" tabRatio="709" firstSheet="3" activeTab="5" xr2:uid="{00000000-000D-0000-FFFF-FFFF00000000}"/>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1"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s>
  <externalReferences>
    <externalReference r:id="rId14"/>
    <externalReference r:id="rId15"/>
    <externalReference r:id="rId16"/>
  </externalReferences>
  <definedNames>
    <definedName name="_00007c01_2979_435a_943c_b31d5f171b5b">'Outcome Indicators - Section C'!$O$30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A'!$A$51</definedName>
    <definedName name="_022236a9_dcb1_42b2_a51e_7a01b131f28c">'WPTM - Section F'!$D$8</definedName>
    <definedName name="_0278b5de_0da4_4498_a134_99a2744a9fab">'Overview - Section A'!$X$120</definedName>
    <definedName name="_033fcd6d_adce_4700_8852_ca583a6bef6b">'Disaggregation Records'!$G$59</definedName>
    <definedName name="_04a05b73_32c0_4d2d_a31f_5fbde1b204a3">'Reference records(soft deleted)'!$D$132</definedName>
    <definedName name="_05de697d_8f2c_4184_9d2e_6faa62695a32" comment="Display Map">'Reference records(soft deleted)'!$B$83:$G$126</definedName>
    <definedName name="_06a30c86_360f_426e_8e45_34c8bc342561" comment="Display Map">'Overview - Section A'!$A$25:$I$27</definedName>
    <definedName name="_06f0afa9_1fe3_42c4_a70c_ee03512b1215">'Reference records(soft deleted)'!$B$132</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Records'!$B$364</definedName>
    <definedName name="_0beac2ba_bbbb_431d_8bce_14dbf66bdf78">'Overview - Section A'!$E$51</definedName>
    <definedName name="_0c4ccd3c_f7d7_4e9d_9482_1c0c40aa9b88">'Coverage Indicators - Section D'!$AL$10</definedName>
    <definedName name="_0cdb72c3_6724_4a77_bc28_1011a00b051b">'Disaggregation Data'!$K$315</definedName>
    <definedName name="_0dc96169_1e4e_4b6f_8f38_6c1e88134dc4">'Overview - Section A'!$L$31</definedName>
    <definedName name="_0e9225f3_0b7c_44f6_bfe5_7c4d6a1c0d0d">'Coverage Indicators - Section D'!$U$10</definedName>
    <definedName name="_0ee40542_4b9a_4ee9_a0ec_3cc5a3df3d05">'Outcome Indicators - Section C'!$F$10</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D'!$M$41</definedName>
    <definedName name="_1394d6ab_8539_4e64_bb74_c2678e11372d">'Impact Indicators - Section B'!$O$29</definedName>
    <definedName name="_13f5bbc3_a06d_4a3e_b75e_ac6929e1cb91">'Reference Records'!$A$342:$A$343</definedName>
    <definedName name="_14a567c8_d8f6_4162_9aa0_c1538b8740a0" comment="Display Map">'Reference records(soft deleted)'!$B$5:$G$38</definedName>
    <definedName name="_15d23191_61cc_42d1_9dac_fbdc3cccac55">'Outcome Indicators - Section C'!$X$10</definedName>
    <definedName name="_164e6d09_185f_4eb7_8d48_b40f818dce2a" comment="Display Map">'Reference Records'!$A$59:$G$127</definedName>
    <definedName name="_17f5512d_ec99_4a26_87b1_844196d76728">'Coverage Indicators - Section D'!$G$10</definedName>
    <definedName name="_1955075b_5332_4022_9e1d_d8310266160b">'Reference Records'!$B$356</definedName>
    <definedName name="_1a0321ba_6a61_4acf_920e_a10b17ac407f">'Outcome Indicators - Section C'!$AD$10</definedName>
    <definedName name="_1a080622_0d74_49cf_97f9_4810bf8030df">'Overview - Section A'!$F$51</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Records'!$D$169</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A'!$F$69</definedName>
    <definedName name="_1e4eb8fc_811c_44fb_af4b_e630611aebf1">'Impact Indicators - Section B'!#REF!</definedName>
    <definedName name="_2107d815_de12_4678_b7bf_30f8521ae049">'Overview - Section A'!$E$8</definedName>
    <definedName name="_21546636_20c6_4878_ba5b_6cb3d96028d3">'Coverage Indicators - Section D'!$J$41</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A'!$A$119:$AB$170</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A'!$Q$31</definedName>
    <definedName name="_25903c5a_79da_48aa_a73a_0efa3fa709b3">'Overview - Section A'!$E$7</definedName>
    <definedName name="_25c4f9c3_a465_4509_8e2f_b4c3afc12d62">'Disaggregation Data'!$M$159</definedName>
    <definedName name="_26874af8_f15f_4555_b6ba_d39eb5bc132c">'Coverage Indicators - Section D'!$L$41</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A'!$N$31</definedName>
    <definedName name="_29998246_c49d_4a02_a3ff_a8ff4f07132b">'Outcome Indicators - Section C'!$N$30</definedName>
    <definedName name="_29de1210_4fea_46a8_ac63_eb3a3734b209">'Account Role'!$D$25</definedName>
    <definedName name="_2ab1dfcf_a207_4488_9778_05865ff67402">'Reference records(soft deleted)'!$G$84</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Role'!$A$24:$D$28</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deleted)'!$G$235</definedName>
    <definedName name="_30bf1a46_c9f4_4bc4_a488_fcb146f7c5d6">'Coverage Indicators - Section D'!$E$41</definedName>
    <definedName name="_31abdfc0_7b3f_4421_9bb3_3010b64c33c6">'Reference Records'!$B$360</definedName>
    <definedName name="_31e1e97a_f8b3_42a3_9dba_54263b984934">'Overview - Section A'!$Q$38</definedName>
    <definedName name="_32cc9015_aa43_492e_931d_d4dc3bcbbefd">'Impact Indicators - Section B'!$N$29</definedName>
    <definedName name="_33898a8c_e55b_4fb6_a523_fc8d172930cd" comment="Display Map">'Reference Records'!$B$3:$G$28</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A'!$O$31</definedName>
    <definedName name="_36760ff8_71ac_4804_83a7_bece45c85ebb">'WPTM - Section F'!$V$8</definedName>
    <definedName name="_3679d719_018c_46c1_a6c9_f5cb6af28e82">'Impact Indicators - Section B'!$A$9</definedName>
    <definedName name="_36c48884_8351_429d_866b_c7cb8ec9bdfb">'Overview - Section A'!$P$31</definedName>
    <definedName name="_3753db18_a6c5_4659_9a7b_6f3e612294c8">'Impact Indicators - Section B'!$Y$9</definedName>
    <definedName name="_38090fcc_c83f_4075_9748_b307f993e767">'Reference records(soft deleted)'!$B$235</definedName>
    <definedName name="_388e9f7b_b253_414f_b074_2b51db867bec">'Overview - Section A'!$K$31</definedName>
    <definedName name="_391e58af_5dd7_4278_b7e2_c903d9c79968">'Outcome Indicators - Section C'!$AC$10</definedName>
    <definedName name="_3a54c0cb_5d61_44ab_9f5f_59c0b83c7017" comment="Save Map">'Account Role'!$B$30:$D$30</definedName>
    <definedName name="_3a87c5f7_0769_4a3a_a3e3_82a4b0341068">'Reference Records'!$C$348</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Records'!$E$131</definedName>
    <definedName name="_3c670222_be49_48d4_a6da_55d70e83d153" comment="Display Map">'Reference Records'!$A$355:$C$355</definedName>
    <definedName name="_3d3c76b6_9fcf_4cb5_b2a3_ba632337362e">'Overview - Section A'!$Y$120</definedName>
    <definedName name="_3e588f48_5b47_4e13_ab21_55c135645d97">'Reference Records'!$C$356</definedName>
    <definedName name="_3f14779a_3657_4ee9_b857_6b95d77074db">'Reference Records'!$A$356</definedName>
    <definedName name="_3f450a54_eabe_42be_b6a5_18c086a5d786">'Overview - Section A'!$AA$120</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94889e_24bf_4e57_b5fe_4d250c0b598a">'Reference Records'!$B$343</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deleted)'!$B$84</definedName>
    <definedName name="_4db5cf38_f801_4806_bf2c_599132967e52">'Overview - Section A'!$N$38</definedName>
    <definedName name="_4e0083d7_1d55_466c_9f41_d6713c9418d1">'Outcome Indicators - Section C'!$M$30</definedName>
    <definedName name="_4e28d14a_809b_451a_94f7_5adb1a78a192">'Reference Records'!$B$169</definedName>
    <definedName name="_4e3ce3cc_8312_431b_a087_d993964fb260">'Overview - Section A'!$H$93</definedName>
    <definedName name="_4e82750a_5fea_44c6_80cf_72f682152f92">'Disaggregation Data'!$O$315</definedName>
    <definedName name="_4ede0df7_bdae_485c_a6aa_cd381b32466f">'Overview - Section A'!$A$120</definedName>
    <definedName name="_4f36af19_06bf_4c59_990d_586822b3d259">'Overview - Section A'!$A$69</definedName>
    <definedName name="_51b611bd_a560_42d0_9976_577e62d2b71d">'Overview - Section A'!$A$19</definedName>
    <definedName name="_52d6fc62_59f3_4757_a084_a8aeafb48d9b">'Overview - Section A'!$G$69</definedName>
    <definedName name="_53066892_24de_428a_ae98_ea86638a4c62">'Reference Records'!$B$32</definedName>
    <definedName name="_53737226_720f_44cb_8b6f_c2a7829a2378">'Reference records(soft deleted)'!$D$44</definedName>
    <definedName name="_5486feae_3dbd_4704_9f21_63bc76d59ea7">'WPTM - Section F'!$AR$8</definedName>
    <definedName name="_56054dfa_b687_4a06_b8be_e876776b18ab" comment="Display Map">'Coverage Indicators - Section D'!$B$40:$N$197</definedName>
    <definedName name="_564b0f85_8e08_4b67_8536_37f9c9c896e7">' Disaggregation - Section E'!$AA$326</definedName>
    <definedName name="_57279062_e326_494d_97d1_9dfc8942bd33" comment="Display Map">'Reference records(soft deleted)'!$B$43:$G$79</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E'!$A$325:$AD$586</definedName>
    <definedName name="_5d657817_9a27_4b37_bcd4_b55f78d6ac1b">'Disaggregation Data'!$I$315</definedName>
    <definedName name="_5da2fc81_49b6_4671_89eb_7b28c003e9be">'Disaggregation Data'!$O$3</definedName>
    <definedName name="_6017e447_f4b2_4605_8be3_67be82447dcf">'Outcome Indicators - Section C'!$A$30</definedName>
    <definedName name="_60cca16c_2bbf_4012_b9ed_84b4cc4c6513">'Overview - Section A'!$E$26</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Records'!$B$342:$B$343</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A'!$A$38</definedName>
    <definedName name="_6ac60fe2_d872_4a35_a5e2_7132294649ec" comment="Display Map">'Reference records(soft deleted)'!$B$131:$G$228</definedName>
    <definedName name="_6b293db8_2064_47cb_abbc_3f4c6d0caeda">'Overview - Section A'!$E$38</definedName>
    <definedName name="_6b7b095a_5e69_4c56_b186_9b24f30d5a48">'Overview - Section A'!#REF!</definedName>
    <definedName name="_6c432057_801a_4b50_8cf7_6f6149d7c40a">'Overview - Section A'!$T$120</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A'!$A$37:$U$44</definedName>
    <definedName name="_708bc3f4_3b2b_4cbe_89e1_1871c272480d">'Overview - Section A'!$J$93</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Records'!$C$356:$C$357</definedName>
    <definedName name="_7638a94a_e06b_4d66_97b8_ac609d3da203" comment="Save Map">'Overview - Section A'!$E$67</definedName>
    <definedName name="_7643b6aa_7bef_476f_ad52_f8748c078a19">'Overview - Section A'!$E$69</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D'!$B$41</definedName>
    <definedName name="_7920b793_d507_4f7a_99e2_756c9f466e52">'Overview - Section A'!$F$93</definedName>
    <definedName name="_795b5b72_7a48_4bf6_8738_b2f153e5474a">'WPTM - Section F'!$W$8</definedName>
    <definedName name="_7966289a_2370_43a9_84dd_40ef53afb02e">'Impact Indicators - Section B'!$E$29</definedName>
    <definedName name="_7abccd6d_b26a_464a_a34f_823b62ef9461">'Reference Records'!$A$169</definedName>
    <definedName name="_7b9593e5_e6f7_4cc0_a365_ac1f2318e3f6">'Coverage Indicators - Section D'!$F$41</definedName>
    <definedName name="_7cdc6ffc_7316_43a3_8c10_94815252d4bc">'Overview - Section A'!$E$68</definedName>
    <definedName name="_7dd1a1e8_b3e5_4977_b435_92933762fedb">'Account Role'!$A$25</definedName>
    <definedName name="_7ea43aa2_3fad_4650_821c_ea2dc5b2b6d6">'Reference Records'!$A$60</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A'!$A$26</definedName>
    <definedName name="_8275e2f9_07b9_4fec_af79_daf5bf5849e5">'Reference Records'!$C$360</definedName>
    <definedName name="_82b810a8_4ed0_4323_bc38_7e1a937be1f8">'Overview - Section A'!$AB$120</definedName>
    <definedName name="_82c6fe25_167b_4681_a81d_dd3a270eb612">'Impact Indicators - Section B'!$U$9</definedName>
    <definedName name="_83a8b122_8cd9_4c5d_9e26_19949421dbb8">'Reference Records'!$D$32</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A'!$G$93</definedName>
    <definedName name="_864425d0_252a_4246_909e_cc0826e707f2" comment="Display Map">'Account Role'!$A$2:$D$16</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A'!$U$38</definedName>
    <definedName name="_88ed285f_de91_449e_84a4_7a52aed0ebf3">' Disaggregation - Section E'!$H$167</definedName>
    <definedName name="_8945f316_fd9d_4e19_b3cd_c0c8202a52db">'Reference Records'!$D$131:$D$166</definedName>
    <definedName name="_898e31a7_87d5_4417_b5a3_9c08b08d0c03">'Impact Indicators - Section B'!$L$29</definedName>
    <definedName name="_8a9ff9a8_7b42_4a34_a7bb_8f85ce3a36e0">'Reference Records'!$C$343</definedName>
    <definedName name="_8b8bd34d_1680_4bfe_8d4d_5d4a3a13532b">'Coverage Indicators - Section D'!$K$41</definedName>
    <definedName name="_8c3e2d71_f42b_4fed_ab9e_8cc83025c9c7">' Disaggregation - Section E'!$N$8</definedName>
    <definedName name="_8c83dafc_06c9_46d5_82dd_2edc4cdd71ef">'Reference Records'!$C$338</definedName>
    <definedName name="_8d086166_aaa3_4eec_872e_985dceb20c48">'Reference Records'!$B$348</definedName>
    <definedName name="_8d18a379_8755_4412_801e_3a24e67a6467" comment="Display Map">'Overview - Section A'!$A$30:$Q$30</definedName>
    <definedName name="_8d9f9399_d674_44d3_98fa_9bdc7c2dff17">'Impact Indicators - Section B'!$A$29</definedName>
    <definedName name="_8f4065ff_50b1_4767_83af_862a3935b277">'Overview - Section A'!$P$38</definedName>
    <definedName name="_8fa4d884_a5b1_4041_8cad_fbf4720a13d4">'Reference Records'!$G$60</definedName>
    <definedName name="_9163a4e6_3076_442b_bf37_db0a0a62793a">'Reference Records'!$G$32</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Role'!$D$31</definedName>
    <definedName name="_9c8612d6_cb9f_4fcd_b707_4fdfc8d07b47">'Account Role'!$B$31</definedName>
    <definedName name="_9c99db0f_f85b_4867_9f4b_773a2049f2ad">'Impact Indicators - Section B'!$E$9</definedName>
    <definedName name="_9cc45f22_4486_45fa_ba65_bfb65df72ba8">'Coverage Indicators - Section D'!$AJ$10</definedName>
    <definedName name="_9d5a644f_9e3c_487b_9af4_779a60541f4e">'Reference Records'!$D$60</definedName>
    <definedName name="_9f9fdd59_86c9_4295_b308_3619d68d6aaf">'Reference Records'!$C$169</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A'!$A$68:$H$81</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D'!$A$9:$AO$36</definedName>
    <definedName name="_a676465c_2e79_4840_afcd_6eb0129d896a">'Outcome Indicators - Section C'!$AN$30</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A'!$H$51</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Records'!$C$130:$H$165</definedName>
    <definedName name="_aa851c4c_b217_403a_b1a9_9bf3e33b8022">'Coverage Indicators - Section D'!$D$10</definedName>
    <definedName name="_abbd2de4_555f_487e_a305_ee28249928f4">'Disaggregation Records'!$A$3</definedName>
    <definedName name="_abcb1332_3cc3_40cb_9eb6_e49185148047">'Account Role'!$B$25</definedName>
    <definedName name="_ac5ba2d1_98f0_4aa2_a6c2_322cafcae1b8">'Reference records(soft deleted)'!$G$44</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Records'!$C$4:$C$29</definedName>
    <definedName name="_addeac08_f709_4395_a8e4_139319dab4bc">'Reference Records'!$B$367</definedName>
    <definedName name="_aef23396_73a2_4449_b64b_574e315ee717">'Disaggregation Records'!$A$59</definedName>
    <definedName name="_af4893e4_fb2a_43c4_a459_75a79635184d">'Disaggregation Records'!$E$3</definedName>
    <definedName name="_b01f6605_c50f_49e5_8841_306b902e21b5">'Reference Records'!$E$169</definedName>
    <definedName name="_b11cf680_a844_40de_8411_c7f96b2201c9">' Disaggregation - Section E'!$F$167</definedName>
    <definedName name="_b184a48f_c367_42e0_abea_de10491cdb89">'Overview - Section A'!$R$120</definedName>
    <definedName name="_b25b57c0_b3c6_4bd0_84af_ecd0c047480e">'Reference Records'!$C$60</definedName>
    <definedName name="_b29140ce_2067_4616_98b2_f6e9312dff45" comment="Display Map">'Reference Records'!$A$359:$C$361</definedName>
    <definedName name="_b29fac7f_0112_4608_9b2f_b935e3a5c47a">'Outcome Indicators - Section C'!#REF!</definedName>
    <definedName name="_b2dcf42e_b53d_4d97_b0ac_dd70231fb7f7">'WPTM - Section F'!$K$93</definedName>
    <definedName name="_b3690b63_c962_4f4f_8079_62ad9538cdac">'WPTM - Section F'!$L$93</definedName>
    <definedName name="_b4a871df_6a0f_4103_a22f_8f40cae6fea8" comment="Display Map">'WPTM - Section F'!$A$92:$L$573</definedName>
    <definedName name="_b4d46ca2_f06b_4572_9f1c_bea02c988104">' Disaggregation - Section E'!$H$326</definedName>
    <definedName name="_b5821112_3c0f_46ea_8691_81e5396982ed">'Reference Records'!$B$342</definedName>
    <definedName name="_b5d7ccdc_a32e_472a_bfb8_713bf102e390">' Disaggregation - Section E'!$V$326</definedName>
    <definedName name="_b5e8f7c0_1f6c_4f34_9e09_d35ca3f3eb39" comment="Display Map">'Reference records(soft deleted)'!$B$234:$G$425</definedName>
    <definedName name="_b630336b_3644_4bf6_8d7c_9c418ad44fc5">'Disaggregation Data'!$D$3</definedName>
    <definedName name="_b68b7d29_cf0f_4ac6_ad8c_f148e1c62ae1">'Coverage Indicators - Section D'!$H$41</definedName>
    <definedName name="_b6919358_cf97_4469_b8d0_568a7fbf797c">'Outcome Indicators - Section C'!$J$30</definedName>
    <definedName name="_b7c884df_0596_4c3a_9650_e479a325ad12">'Impact Indicators - Section B'!$F$9</definedName>
    <definedName name="_b88374ec_47cc_43db_8a49_31b8f7dfbe2a">'Reference Records'!$A$360</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A'!$O$38</definedName>
    <definedName name="_bd8c6a42_6cde_4c17_9f1a_04e7b83fd063">'Reference Records'!$E$32</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D'!$G$41</definedName>
    <definedName name="_be67395e_f578_42fc_bfe7_912f09db8571">'Disaggregation Records'!$G$3</definedName>
    <definedName name="_bef2cdda_6c4d_45cf_b550_ea24e68795bf">'Overview - Section A'!$M$38</definedName>
    <definedName name="_bf857707_f3ed_43ba_b26e_78e553c3b599">'Outcome Indicators - Section C'!$AP$30</definedName>
    <definedName name="_c021eee3_85ca_4b4c_871f_c2ca4000adb3" comment="Display Map">'Reference Records'!$B$31:$G$56</definedName>
    <definedName name="_c09ae89d_1f51_4131_96da_81f77c2a8612">'Coverage Indicators - Section D'!$AO$10</definedName>
    <definedName name="_c1e3d9da_0aa8_4938_92fd_28ad968bd219">'Reference Records'!$C$32</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Records'!$H$131</definedName>
    <definedName name="_c811d6c6_78b7_497a_b948_2c1cd9a8b3fc">'Overview - Section A'!$Z$120</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Records'!$D$131</definedName>
    <definedName name="_cc652be8_c987_44b0_a7b8_b38f24a774fd">'Account Role'!$A$3</definedName>
    <definedName name="_cf337c18_bbd6_41ea_aeb8_6889dc68b851">'Reference records(soft deleted)'!$D$84</definedName>
    <definedName name="_cfcb4c96_c88e_4a35_803a_a889e9dd7d09" comment="Display Map">'Disaggregation Data'!$D$314:$Q$575</definedName>
    <definedName name="_d0af162b_ba98_4147_a6fc_7c6ff1aaf471">'Disaggregation Data'!$N$159</definedName>
    <definedName name="_d0e6db09_4210_45d4_bc55_3258a5a7becd">'Reference Records'!$M$3:$M$29</definedName>
    <definedName name="_d1020d70_3fc5_4f3c_998e_c1e32cc621f2">' Disaggregation - Section E'!$N$167</definedName>
    <definedName name="_d24f669d_00e1_4357_b04c_2c97c933dfec">'Overview - Section A'!$I$26</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A'!$A$18:$C$21</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A'!$L$38</definedName>
    <definedName name="_d9225ee9_4711_40fa_bb89_6747c9d62bad">'Overview - Section A'!$G$51</definedName>
    <definedName name="_d93c4c11_f795_4c65_88eb_c43040eba27e" comment="Display Map">'Overview - Section A'!$A$92:$J$108</definedName>
    <definedName name="_da1fbc0d_b853_4aec_a0fa_4471ef7dbf35">'Outcome Indicators - Section C'!$AB$10</definedName>
    <definedName name="_daae6694_aad0_48b5_b679_94999f870976">'Reference records(soft deleted)'!$G$132</definedName>
    <definedName name="_db4e2d75_1080_4f7d_bbb6_279cfc0396d6">'Reference Records'!$B$344</definedName>
    <definedName name="_db554049_85ce_4129_b1fc_a4968be4421e">'Reference records(soft deleted)'!$B$84:$B$127</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Records'!$B$60</definedName>
    <definedName name="_de8310b5_e4d3_4b94_b262_26a424148ac2">'WPTM - Section F'!$C$8</definedName>
    <definedName name="_e0977557_e4c5_4ef4_9559_6de2a1c73a50">'Overview - Section A'!$A$31</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deleted)'!$B$44</definedName>
    <definedName name="_e2f4a6c9_b971_491e_a3b4_1227bbe38c83">'Reference records(soft deleted)'!$D$235</definedName>
    <definedName name="_e3593433_048f_4c41_83d3_f74a839a639f">'Disaggregation Records'!$E$59</definedName>
    <definedName name="_e3fd5f4b_01b0_4087_9e0e_fd0199800be6">'Overview - Section A'!$I$93</definedName>
    <definedName name="_e4b1e3b9_6a2a_43ea_8ece_3c48082dabab">'Reference Records'!$C$131</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Records'!$B$131:$B$165</definedName>
    <definedName name="_ea72c56b_d1e9_4c5d_ba1d_cc707a1c7a52">'Reference Records'!$C$344</definedName>
    <definedName name="_eab21347_0473_4b4a_b4eb_6c1a24a63d27">'WPTM - Section F'!$S$8</definedName>
    <definedName name="_eabb6097_6646_49fe_9d42_cce1d696601b">'Overview - Section A'!$A$93</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Records'!$B$347</definedName>
    <definedName name="_edacc156_af86_4bf8_90dd_b9a22fc62817">'Account Role'!$D$3</definedName>
    <definedName name="_eecf7cf0_e9be_48ee_b1b4_c9465f1f4e45">'Outcome Indicators - Section C'!$A$10</definedName>
    <definedName name="_f01d1473_f9e7_453c_95a5_ada7b865eabb">'Overview - Section A'!$H$69</definedName>
    <definedName name="_f1c519aa_961b_42b6_a4f4_d9f451ddf622" comment="Display Map">'Overview - Section A'!$A$50:$H$63</definedName>
    <definedName name="_f1de9552_9dee_457d_a62e_99567a2c1e69">'Outcome Indicators - Section C'!$Z$10</definedName>
    <definedName name="_f2045cc5_f4d7_4b1d_8aeb_d44e7918995b">'Disaggregation Data'!$K$3</definedName>
    <definedName name="_f25f0134_a952_4eb1_bd5d_4a854d76f318">'Outcome Indicators - Section C'!$AL$10</definedName>
    <definedName name="_f2e17f54_33e5_4fb3_8547_527de2a7d0ac">'Overview - Section A'!$C$19:$C$22</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D'!$N$41</definedName>
    <definedName name="_f8da171f_1ef1_4701_824e_35a927e47c50">'Overview - Section A'!$Q$120</definedName>
    <definedName name="_f9a537b9_3e07_436d_978d_cc0a4695b6eb">' Disaggregation - Section E'!$AD$326</definedName>
    <definedName name="_fba43122_7879_4bc6_ab59_ece879d4dafd">'Coverage Indicators - Section D'!$A$10</definedName>
    <definedName name="_fccfb4fa_0a30_41be_9334_74bc5779fbd3">'Reference Records'!$C$342:$C$343</definedName>
    <definedName name="_fd286dae_26cb_4aad_a5f8_c4e877a2e920" comment="Display Map">'Reference Records'!$A$168:$E$333</definedName>
    <definedName name="_fdaed59b_d483_4f18_8960_9dec90ac9bf3">'Coverage Indicators - Section D'!$AI$10</definedName>
    <definedName name="_fe1fc4f2_e57c_4328_acb9_6e901a0a2e1c">'Reference Records'!$G$131</definedName>
    <definedName name="_fe54ad0d_3f3e_403b_8c5a_3ee1b37390d2">'Disaggregation Data'!$Q$315</definedName>
    <definedName name="_ff85bbe8_e093_4bde_9ecb_ca8f310bef73">'Reference Records'!$B$131:$B$166</definedName>
    <definedName name="_ff85dfd2_7a0e_4ec1_ada1_39980e5d1634">'Impact Indicators - Section B'!$AB$9</definedName>
    <definedName name="_xlnm._FilterDatabase" localSheetId="4" hidden="1">' Disaggregation - Section E'!$A$325:$Q$325</definedName>
    <definedName name="_xlnm._FilterDatabase" localSheetId="11" hidden="1">'Account Role'!$B:$B</definedName>
    <definedName name="_xlnm._FilterDatabase" localSheetId="6" hidden="1">'Print View'!$A$119:$AJ$180</definedName>
    <definedName name="AccountRole">OFFSET('Account Role'!$C$3,1,0,MATCH("*",'Account Role'!$C$3:$C$17,-1)-1,1)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Records'!$B$343&lt;&gt;"",'Reference Records'!$B$343,OFFSET('Reference Records'!$A$356,1,0,MATCH(" ",'Reference Records'!$A$356:$A$357,-1)-1,1)),OFFSET('Reference Records'!$A$360,1,0,MATCH(" ",'Reference Records'!$A$360:$A$362,-1)-1,1))</definedName>
    <definedName name="Coverage_Module">OFFSET('Overview - Section A'!$E$93,1,0,MATCH(" ",'Overview - Section A'!$E$93:$E$116,-1)-1,1)</definedName>
    <definedName name="CoverageColumn">'Reference Records'!$A$60:$A$128</definedName>
    <definedName name="CoverageIndicator">OFFSET('Reference Records'!$E$60,1,0,MATCH("*",'Reference Records'!$E$60:$E$128,-1)-1,1)</definedName>
    <definedName name="CoverageStart">Coverage[Module]</definedName>
    <definedName name="_xlnm.Extract" localSheetId="11">'Account Role'!$C:$C</definedName>
    <definedName name="FundingRequestPR">IF('Overview - Section A'!$AN$5="Funding Request",IF('Reference Records'!$C$343&lt;&gt;"",OFFSET('Account Role'!$C$3,1,0,MATCH(" ",'Account Role'!$C$3:$C$17,-1)-1,1),OFFSET('Account Role'!$C$25,1,0,MATCH(" ",'Account Role'!$C$25:$C$31,-1)-1,1)),'Overview - Section A'!$AN$6)</definedName>
    <definedName name="ImpactIndicator">OFFSET('Reference Records'!$F$4,1,0,MATCH(" ",'Reference Records'!$F$4:$F$29,-1)-1,1)</definedName>
    <definedName name="Intervention_WPTM">OFFSET('Overview - Section A'!$W$120,1,0,MATCH("*",'Overview - Section A'!$W$120:$W$172,-1)-1,1)</definedName>
    <definedName name="KeyActivityColumn">'Overview - Section A'!$E$120:$E$172</definedName>
    <definedName name="KeyActivityStart">WPTM_Intervention[Modules]</definedName>
    <definedName name="List" localSheetId="3">'Coverage Indicators - Section D'!$C$10:$D$38</definedName>
    <definedName name="List">'Account Role'!$B$2:$B$22</definedName>
    <definedName name="ModuleColumn">Intervention[Module]</definedName>
    <definedName name="Modules">OFFSET('Overview - Section A'!$E$93,1,0,MATCH(" ",'Overview - Section A'!$E$93:$E$109,-1)-1,1)</definedName>
    <definedName name="ModuleStart">'Reference Records'!$A$169</definedName>
    <definedName name="OutcomeIndicator">OFFSET('Reference Records'!$F$32,1,0,MATCH(" ",'Reference Records'!$F$32:$F$57,-1)-1,1)</definedName>
    <definedName name="PICKLISTKEYVALUEPAIR">apttusmetadata!$Y$1:$Z$2</definedName>
    <definedName name="_xlnm.Print_Area" localSheetId="4">' Disaggregation - Section E'!$A$1:$V$591</definedName>
    <definedName name="_xlnm.Print_Area" localSheetId="3">'Coverage Indicators - Section D'!$A$1:$V$200</definedName>
    <definedName name="_xlnm.Print_Area" localSheetId="1">'Impact Indicators - Section B'!$A$1:$Q$126</definedName>
    <definedName name="_xlnm.Print_Area" localSheetId="2">'Outcome Indicators - Section C'!$A$1:$Q$30</definedName>
    <definedName name="_xlnm.Print_Area" localSheetId="0">'Overview - Section A'!$A$1:$AC$179</definedName>
    <definedName name="ResponsiblePR">IF('Overview - Section A'!$AN$5="Funding Request",OFFSET('Overview - Section A'!$M$31,1,0,MATCH(" ",'Overview - Section A'!$M$31:$M$32,-1)-1,1),OFFSET('Overview - Section A'!$E$26,1,0,MATCH(" ",'Overview - Section A'!$E$26:$E$28,-1)-1,1))</definedName>
    <definedName name="Subset">OFFSET('Coverage Indicators - Section D'!$AA$10,1,0,MATCH(" ",'Coverage Indicators - Section D'!$AA$10:$AA$38,-1)-1,1)</definedName>
    <definedName name="XAuthorInvalidPicklistData">apttusmetadata!$B$1</definedName>
  </definedNames>
  <calcPr calcId="162913"/>
</workbook>
</file>

<file path=xl/calcChain.xml><?xml version="1.0" encoding="utf-8"?>
<calcChain xmlns="http://schemas.openxmlformats.org/spreadsheetml/2006/main">
  <c r="B25" i="5" l="1"/>
  <c r="B26" i="5"/>
  <c r="E64" i="5" l="1"/>
  <c r="G64" i="5" s="1"/>
  <c r="E62" i="5"/>
  <c r="G62" i="5" s="1"/>
  <c r="E60" i="5"/>
  <c r="G60" i="5" s="1"/>
  <c r="F58" i="5"/>
  <c r="E58" i="5"/>
  <c r="F56" i="5"/>
  <c r="E56" i="5"/>
  <c r="F54" i="5"/>
  <c r="E54" i="5"/>
  <c r="F52" i="5"/>
  <c r="E52" i="5"/>
  <c r="F50" i="5"/>
  <c r="E50" i="5"/>
  <c r="F48" i="5"/>
  <c r="E48" i="5"/>
  <c r="F91" i="5"/>
  <c r="F92" i="5"/>
  <c r="F93" i="5"/>
  <c r="F94" i="5"/>
  <c r="G94" i="5" s="1"/>
  <c r="F95" i="5"/>
  <c r="G95" i="5" s="1"/>
  <c r="F90" i="5"/>
  <c r="E91" i="5"/>
  <c r="E92" i="5"/>
  <c r="E93" i="5"/>
  <c r="E90" i="5"/>
  <c r="G90" i="5" s="1"/>
  <c r="F74" i="10"/>
  <c r="F75" i="10"/>
  <c r="F73" i="10"/>
  <c r="F46" i="5"/>
  <c r="G46" i="5" s="1"/>
  <c r="F44" i="5"/>
  <c r="G44" i="5" s="1"/>
  <c r="F42" i="5"/>
  <c r="G42" i="5" s="1"/>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C179" i="20"/>
  <c r="C177" i="20"/>
  <c r="C178" i="20" s="1"/>
  <c r="D178" i="20" s="1"/>
  <c r="C175" i="20"/>
  <c r="D175" i="20" s="1"/>
  <c r="C171" i="20"/>
  <c r="C166" i="20"/>
  <c r="C167" i="20" s="1"/>
  <c r="C168" i="20" s="1"/>
  <c r="C169" i="20" s="1"/>
  <c r="C159" i="20"/>
  <c r="D159" i="20" s="1"/>
  <c r="C151" i="20"/>
  <c r="C149" i="20"/>
  <c r="C150" i="20" s="1"/>
  <c r="D150" i="20" s="1"/>
  <c r="C135" i="20"/>
  <c r="C136" i="20" s="1"/>
  <c r="D136" i="20" s="1"/>
  <c r="C133" i="20"/>
  <c r="C134" i="20" s="1"/>
  <c r="D134" i="20" s="1"/>
  <c r="C131" i="20"/>
  <c r="C129" i="20"/>
  <c r="C130" i="20" s="1"/>
  <c r="D130" i="20" s="1"/>
  <c r="C127" i="20"/>
  <c r="C125" i="20"/>
  <c r="C126" i="20" s="1"/>
  <c r="D126" i="20" s="1"/>
  <c r="C123" i="20"/>
  <c r="C124" i="20" s="1"/>
  <c r="D124" i="20" s="1"/>
  <c r="C119" i="20"/>
  <c r="C120" i="20" s="1"/>
  <c r="D120" i="20" s="1"/>
  <c r="C115" i="20"/>
  <c r="C116" i="20" s="1"/>
  <c r="D116" i="20" s="1"/>
  <c r="C111" i="20"/>
  <c r="C112" i="20" s="1"/>
  <c r="D112" i="20" s="1"/>
  <c r="C106" i="20"/>
  <c r="C107" i="20" s="1"/>
  <c r="C108" i="20" s="1"/>
  <c r="D108" i="20" s="1"/>
  <c r="C100" i="20"/>
  <c r="D100" i="20" s="1"/>
  <c r="C96" i="20"/>
  <c r="D96" i="20" s="1"/>
  <c r="C90" i="20"/>
  <c r="C88" i="20"/>
  <c r="D88" i="20" s="1"/>
  <c r="C84" i="20"/>
  <c r="D84" i="20" s="1"/>
  <c r="C82" i="20"/>
  <c r="D82" i="20" s="1"/>
  <c r="C80" i="20"/>
  <c r="D80" i="20" s="1"/>
  <c r="C78" i="20"/>
  <c r="C77" i="20"/>
  <c r="D77" i="20" s="1"/>
  <c r="C73" i="20"/>
  <c r="C74" i="20" s="1"/>
  <c r="D74" i="20" s="1"/>
  <c r="C69" i="20"/>
  <c r="C67" i="20"/>
  <c r="C68" i="20" s="1"/>
  <c r="D68" i="20" s="1"/>
  <c r="C60" i="20"/>
  <c r="C61" i="20" s="1"/>
  <c r="D61" i="20" s="1"/>
  <c r="C48" i="20"/>
  <c r="D48" i="20" s="1"/>
  <c r="C44" i="20"/>
  <c r="C36" i="20"/>
  <c r="D36" i="20" s="1"/>
  <c r="C34" i="20"/>
  <c r="C32" i="20"/>
  <c r="D32" i="20" s="1"/>
  <c r="C25" i="20"/>
  <c r="C26" i="20" s="1"/>
  <c r="C17" i="20"/>
  <c r="C18" i="20" s="1"/>
  <c r="D18" i="20" s="1"/>
  <c r="C15" i="20"/>
  <c r="C16" i="20" s="1"/>
  <c r="D16" i="20" s="1"/>
  <c r="C12" i="20"/>
  <c r="C13" i="20" s="1"/>
  <c r="D13" i="20" s="1"/>
  <c r="C10" i="20"/>
  <c r="C8" i="20"/>
  <c r="D8" i="20" s="1"/>
  <c r="C6" i="20"/>
  <c r="D6" i="20" s="1"/>
  <c r="C4" i="20"/>
  <c r="D4" i="20" s="1"/>
  <c r="L44" i="1"/>
  <c r="L43" i="1"/>
  <c r="L42" i="1"/>
  <c r="L41" i="1"/>
  <c r="L40" i="1"/>
  <c r="L39" i="1"/>
  <c r="B38"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88" i="6"/>
  <c r="N87" i="6"/>
  <c r="N86" i="6"/>
  <c r="S86" i="6" s="1"/>
  <c r="N85" i="6"/>
  <c r="N84" i="6"/>
  <c r="S84" i="6" s="1"/>
  <c r="N83" i="6"/>
  <c r="N82" i="6"/>
  <c r="N81" i="6"/>
  <c r="V81" i="6" s="1"/>
  <c r="N80" i="6"/>
  <c r="V80" i="6" s="1"/>
  <c r="N79" i="6"/>
  <c r="V79" i="6" s="1"/>
  <c r="N78" i="6"/>
  <c r="N77" i="6"/>
  <c r="V77" i="6" s="1"/>
  <c r="N76" i="6"/>
  <c r="V76" i="6" s="1"/>
  <c r="N75" i="6"/>
  <c r="S75" i="6" s="1"/>
  <c r="N74" i="6"/>
  <c r="S74" i="6" s="1"/>
  <c r="N73" i="6"/>
  <c r="V73" i="6" s="1"/>
  <c r="N72" i="6"/>
  <c r="S72" i="6" s="1"/>
  <c r="N71" i="6"/>
  <c r="N70" i="6"/>
  <c r="N69" i="6"/>
  <c r="V69" i="6" s="1"/>
  <c r="N68" i="6"/>
  <c r="S68" i="6" s="1"/>
  <c r="N67" i="6"/>
  <c r="N66" i="6"/>
  <c r="S66" i="6" s="1"/>
  <c r="N65" i="6"/>
  <c r="V65" i="6" s="1"/>
  <c r="N64" i="6"/>
  <c r="N63" i="6"/>
  <c r="N62" i="6"/>
  <c r="N61" i="6"/>
  <c r="V61" i="6" s="1"/>
  <c r="N60" i="6"/>
  <c r="N59" i="6"/>
  <c r="V59" i="6" s="1"/>
  <c r="N58" i="6"/>
  <c r="S58" i="6" s="1"/>
  <c r="N57" i="6"/>
  <c r="V57" i="6" s="1"/>
  <c r="N56" i="6"/>
  <c r="N55" i="6"/>
  <c r="S55" i="6" s="1"/>
  <c r="N54" i="6"/>
  <c r="N53" i="6"/>
  <c r="V53" i="6" s="1"/>
  <c r="N52" i="6"/>
  <c r="S52" i="6" s="1"/>
  <c r="N51" i="6"/>
  <c r="S51" i="6" s="1"/>
  <c r="N50" i="6"/>
  <c r="N49" i="6"/>
  <c r="V49" i="6" s="1"/>
  <c r="N48" i="6"/>
  <c r="V48" i="6" s="1"/>
  <c r="N47" i="6"/>
  <c r="N46" i="6"/>
  <c r="N45" i="6"/>
  <c r="V45" i="6" s="1"/>
  <c r="N44" i="6"/>
  <c r="V44" i="6" s="1"/>
  <c r="N43" i="6"/>
  <c r="V43" i="6" s="1"/>
  <c r="N42" i="6"/>
  <c r="S42" i="6" s="1"/>
  <c r="N41" i="6"/>
  <c r="V41" i="6" s="1"/>
  <c r="N40" i="6"/>
  <c r="N39" i="6"/>
  <c r="V39" i="6" s="1"/>
  <c r="N38" i="6"/>
  <c r="S38" i="6" s="1"/>
  <c r="N37" i="6"/>
  <c r="V37" i="6" s="1"/>
  <c r="N36" i="6"/>
  <c r="N35" i="6"/>
  <c r="N34" i="6"/>
  <c r="S34" i="6" s="1"/>
  <c r="N33" i="6"/>
  <c r="V33" i="6" s="1"/>
  <c r="N32" i="6"/>
  <c r="S32" i="6" s="1"/>
  <c r="N31" i="6"/>
  <c r="V31" i="6" s="1"/>
  <c r="N30" i="6"/>
  <c r="S30" i="6" s="1"/>
  <c r="N29" i="6"/>
  <c r="V29" i="6" s="1"/>
  <c r="N28" i="6"/>
  <c r="N27" i="6"/>
  <c r="V27" i="6" s="1"/>
  <c r="N26" i="6"/>
  <c r="S26" i="6" s="1"/>
  <c r="N25" i="6"/>
  <c r="V25" i="6" s="1"/>
  <c r="N24" i="6"/>
  <c r="S24" i="6" s="1"/>
  <c r="N23" i="6"/>
  <c r="V23" i="6" s="1"/>
  <c r="N22" i="6"/>
  <c r="S22" i="6" s="1"/>
  <c r="N21" i="6"/>
  <c r="V21" i="6" s="1"/>
  <c r="N20" i="6"/>
  <c r="N19" i="6"/>
  <c r="V19" i="6" s="1"/>
  <c r="N18" i="6"/>
  <c r="S18" i="6" s="1"/>
  <c r="N17" i="6"/>
  <c r="S17" i="6" s="1"/>
  <c r="N16" i="6"/>
  <c r="N15" i="6"/>
  <c r="V15" i="6" s="1"/>
  <c r="N14" i="6"/>
  <c r="S14" i="6" s="1"/>
  <c r="N13" i="6"/>
  <c r="V13" i="6" s="1"/>
  <c r="N12" i="6"/>
  <c r="V12" i="6" s="1"/>
  <c r="N11" i="6"/>
  <c r="N10" i="6"/>
  <c r="S10" i="6" s="1"/>
  <c r="N9" i="6"/>
  <c r="V9" i="6" s="1"/>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89" i="5"/>
  <c r="G88" i="5"/>
  <c r="G87" i="5"/>
  <c r="G86" i="5"/>
  <c r="G85" i="5"/>
  <c r="G84" i="5"/>
  <c r="G83" i="5"/>
  <c r="G82" i="5"/>
  <c r="G81" i="5"/>
  <c r="G80" i="5"/>
  <c r="G79" i="5"/>
  <c r="G78" i="5"/>
  <c r="G77" i="5"/>
  <c r="G76" i="5"/>
  <c r="G75" i="5"/>
  <c r="G74" i="5"/>
  <c r="G73" i="5"/>
  <c r="G72" i="5"/>
  <c r="G71" i="5"/>
  <c r="G70" i="5"/>
  <c r="G69" i="5"/>
  <c r="G68" i="5"/>
  <c r="G67" i="5"/>
  <c r="G66" i="5"/>
  <c r="G65" i="5"/>
  <c r="G63" i="5"/>
  <c r="G61" i="5"/>
  <c r="G59" i="5"/>
  <c r="G57" i="5"/>
  <c r="G55" i="5"/>
  <c r="G53" i="5"/>
  <c r="G51" i="5"/>
  <c r="G49" i="5"/>
  <c r="G47" i="5"/>
  <c r="G45" i="5"/>
  <c r="G43" i="5"/>
  <c r="C197" i="5"/>
  <c r="C196" i="5"/>
  <c r="C195" i="5"/>
  <c r="C194" i="5"/>
  <c r="C193" i="5"/>
  <c r="C191" i="5"/>
  <c r="C190" i="5"/>
  <c r="C189" i="5"/>
  <c r="C188" i="5"/>
  <c r="C187" i="5"/>
  <c r="C185" i="5"/>
  <c r="C184" i="5"/>
  <c r="C183" i="5"/>
  <c r="C182" i="5"/>
  <c r="C181" i="5"/>
  <c r="C179" i="5"/>
  <c r="C178" i="5"/>
  <c r="C177" i="5"/>
  <c r="C176" i="5"/>
  <c r="C175" i="5"/>
  <c r="C173" i="5"/>
  <c r="C172" i="5"/>
  <c r="C171" i="5"/>
  <c r="C170" i="5"/>
  <c r="C169" i="5"/>
  <c r="C167" i="5"/>
  <c r="C166" i="5"/>
  <c r="C165" i="5"/>
  <c r="C164" i="5"/>
  <c r="C163" i="5"/>
  <c r="C161" i="5"/>
  <c r="C160" i="5"/>
  <c r="C159" i="5"/>
  <c r="C158" i="5"/>
  <c r="C157" i="5"/>
  <c r="C155" i="5"/>
  <c r="C154" i="5"/>
  <c r="C153" i="5"/>
  <c r="C152" i="5"/>
  <c r="C151" i="5"/>
  <c r="C149" i="5"/>
  <c r="C148" i="5"/>
  <c r="C147" i="5"/>
  <c r="C146" i="5"/>
  <c r="C145" i="5"/>
  <c r="C143" i="5"/>
  <c r="C142" i="5"/>
  <c r="C141" i="5"/>
  <c r="C140" i="5"/>
  <c r="C139" i="5"/>
  <c r="C137" i="5"/>
  <c r="C136" i="5"/>
  <c r="C135" i="5"/>
  <c r="C134" i="5"/>
  <c r="C133" i="5"/>
  <c r="C131" i="5"/>
  <c r="C130" i="5"/>
  <c r="C129" i="5"/>
  <c r="C128" i="5"/>
  <c r="C127" i="5"/>
  <c r="C125" i="5"/>
  <c r="C124" i="5"/>
  <c r="C123" i="5"/>
  <c r="C122" i="5"/>
  <c r="C121" i="5"/>
  <c r="C119" i="5"/>
  <c r="C118" i="5"/>
  <c r="C117" i="5"/>
  <c r="C116" i="5"/>
  <c r="C115" i="5"/>
  <c r="C113" i="5"/>
  <c r="C112" i="5"/>
  <c r="C111" i="5"/>
  <c r="C110" i="5"/>
  <c r="C109" i="5"/>
  <c r="C107" i="5"/>
  <c r="C106" i="5"/>
  <c r="C105" i="5"/>
  <c r="C104" i="5"/>
  <c r="C103" i="5"/>
  <c r="C101" i="5"/>
  <c r="C100" i="5"/>
  <c r="C99" i="5"/>
  <c r="C98" i="5"/>
  <c r="C97" i="5"/>
  <c r="C95" i="5"/>
  <c r="C94" i="5"/>
  <c r="C93" i="5"/>
  <c r="C92" i="5"/>
  <c r="C91" i="5"/>
  <c r="C89" i="5"/>
  <c r="C88" i="5"/>
  <c r="C87" i="5"/>
  <c r="C86" i="5"/>
  <c r="C85" i="5"/>
  <c r="C83" i="5"/>
  <c r="C82" i="5"/>
  <c r="C81" i="5"/>
  <c r="C80" i="5"/>
  <c r="C79" i="5"/>
  <c r="C77" i="5"/>
  <c r="C76" i="5"/>
  <c r="C75" i="5"/>
  <c r="C74" i="5"/>
  <c r="C73" i="5"/>
  <c r="C71" i="5"/>
  <c r="C70" i="5"/>
  <c r="C69" i="5"/>
  <c r="C68" i="5"/>
  <c r="C67" i="5"/>
  <c r="C65" i="5"/>
  <c r="C64" i="5"/>
  <c r="C63" i="5"/>
  <c r="C62" i="5"/>
  <c r="C61" i="5"/>
  <c r="C59" i="5"/>
  <c r="C58" i="5"/>
  <c r="C57" i="5"/>
  <c r="C56" i="5"/>
  <c r="C55" i="5"/>
  <c r="C53" i="5"/>
  <c r="C52" i="5"/>
  <c r="C51" i="5"/>
  <c r="C50" i="5"/>
  <c r="C49" i="5"/>
  <c r="C47" i="5"/>
  <c r="C46" i="5"/>
  <c r="C45" i="5"/>
  <c r="C44" i="5"/>
  <c r="C43" i="5"/>
  <c r="T36" i="5"/>
  <c r="AH36" i="5" s="1"/>
  <c r="T35" i="5"/>
  <c r="AH35" i="5" s="1"/>
  <c r="T34" i="5"/>
  <c r="AH34" i="5" s="1"/>
  <c r="T33" i="5"/>
  <c r="AH33" i="5" s="1"/>
  <c r="T32" i="5"/>
  <c r="AH32" i="5" s="1"/>
  <c r="T31" i="5"/>
  <c r="AH31" i="5" s="1"/>
  <c r="T30" i="5"/>
  <c r="AH30" i="5" s="1"/>
  <c r="T29" i="5"/>
  <c r="AH29" i="5" s="1"/>
  <c r="T28" i="5"/>
  <c r="AH28" i="5" s="1"/>
  <c r="T27" i="5"/>
  <c r="AH27" i="5" s="1"/>
  <c r="T26" i="5"/>
  <c r="AH26" i="5" s="1"/>
  <c r="AH25" i="5"/>
  <c r="AH24" i="5"/>
  <c r="AH23" i="5"/>
  <c r="AH22" i="5"/>
  <c r="AH21" i="5"/>
  <c r="AH20" i="5"/>
  <c r="T19" i="5"/>
  <c r="AH19" i="5" s="1"/>
  <c r="T18" i="5"/>
  <c r="AH18" i="5" s="1"/>
  <c r="T17" i="5"/>
  <c r="AH17" i="5" s="1"/>
  <c r="T16" i="5"/>
  <c r="AH16" i="5" s="1"/>
  <c r="T15" i="5"/>
  <c r="AH15" i="5" s="1"/>
  <c r="T14" i="5"/>
  <c r="AH14" i="5" s="1"/>
  <c r="T13" i="5"/>
  <c r="AH13" i="5" s="1"/>
  <c r="T12" i="5"/>
  <c r="AH12" i="5" s="1"/>
  <c r="T11" i="5"/>
  <c r="AH11" i="5" s="1"/>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S36" i="5"/>
  <c r="S35" i="5"/>
  <c r="S34" i="5"/>
  <c r="S33" i="5"/>
  <c r="S32" i="5"/>
  <c r="S31" i="5"/>
  <c r="S30" i="5"/>
  <c r="S29" i="5"/>
  <c r="S28" i="5"/>
  <c r="S27" i="5"/>
  <c r="S26" i="5"/>
  <c r="S25" i="5"/>
  <c r="S24" i="5"/>
  <c r="S23" i="5"/>
  <c r="S22" i="5"/>
  <c r="S21" i="5"/>
  <c r="S20" i="5"/>
  <c r="S19" i="5"/>
  <c r="S18" i="5"/>
  <c r="S17" i="5"/>
  <c r="S16" i="5"/>
  <c r="S15" i="5"/>
  <c r="S14" i="5"/>
  <c r="S13" i="5"/>
  <c r="S12" i="5"/>
  <c r="S11" i="5"/>
  <c r="N36" i="5"/>
  <c r="N35" i="5"/>
  <c r="N34" i="5"/>
  <c r="N33" i="5"/>
  <c r="N32" i="5"/>
  <c r="N31" i="5"/>
  <c r="N30" i="5"/>
  <c r="N29" i="5"/>
  <c r="N28" i="5"/>
  <c r="N27" i="5"/>
  <c r="N26" i="5"/>
  <c r="N25" i="5"/>
  <c r="N24" i="5"/>
  <c r="N23" i="5"/>
  <c r="N22" i="5"/>
  <c r="N21" i="5"/>
  <c r="N20" i="5"/>
  <c r="N19" i="5"/>
  <c r="N18" i="5"/>
  <c r="N17" i="5"/>
  <c r="N16" i="5"/>
  <c r="N15" i="5"/>
  <c r="N14" i="5"/>
  <c r="N13" i="5"/>
  <c r="N12" i="5"/>
  <c r="N11" i="5"/>
  <c r="G36" i="5"/>
  <c r="G35" i="5"/>
  <c r="G34" i="5"/>
  <c r="G33" i="5"/>
  <c r="G32" i="5"/>
  <c r="G31" i="5"/>
  <c r="G30" i="5"/>
  <c r="G29" i="5"/>
  <c r="G28" i="5"/>
  <c r="G27" i="5"/>
  <c r="G26" i="5"/>
  <c r="G19" i="5"/>
  <c r="G18" i="5"/>
  <c r="G17" i="5"/>
  <c r="G16" i="5"/>
  <c r="G15" i="5"/>
  <c r="G14" i="5"/>
  <c r="G13" i="5"/>
  <c r="G12" i="5"/>
  <c r="G11" i="5"/>
  <c r="C36" i="5"/>
  <c r="C35" i="5"/>
  <c r="AA35" i="5" s="1"/>
  <c r="M189" i="5" s="1"/>
  <c r="C34" i="5"/>
  <c r="C33" i="5"/>
  <c r="Q33" i="5" s="1" a="1"/>
  <c r="Q33" i="5" s="1"/>
  <c r="Y33" i="5" s="1"/>
  <c r="B553" i="9" s="1"/>
  <c r="AA553" i="9" s="1"/>
  <c r="AA32" i="5"/>
  <c r="B31" i="5"/>
  <c r="X31" i="5" s="1"/>
  <c r="AC30" i="5"/>
  <c r="B27" i="5"/>
  <c r="X27" i="5" s="1"/>
  <c r="C24" i="5"/>
  <c r="AA24" i="5" s="1"/>
  <c r="Q23" i="5" a="1"/>
  <c r="Q23" i="5" s="1"/>
  <c r="Y23" i="5" s="1"/>
  <c r="B449" i="9" s="1"/>
  <c r="X449" i="9" s="1"/>
  <c r="AC21" i="5"/>
  <c r="AC18" i="5"/>
  <c r="B17" i="5"/>
  <c r="AA13" i="5"/>
  <c r="M59" i="5" s="1"/>
  <c r="AA11" i="5"/>
  <c r="M46" i="5" s="1"/>
  <c r="Q25" i="10"/>
  <c r="Y25" i="10" s="1"/>
  <c r="Q24" i="10"/>
  <c r="Y24" i="10" s="1"/>
  <c r="Q23" i="10"/>
  <c r="Y23" i="10" s="1"/>
  <c r="Q22" i="10"/>
  <c r="Y22" i="10" s="1"/>
  <c r="Q21" i="10"/>
  <c r="Y21" i="10" s="1"/>
  <c r="Q20" i="10"/>
  <c r="Y20" i="10" s="1"/>
  <c r="Q19" i="10"/>
  <c r="Y19" i="10" s="1"/>
  <c r="Q18" i="10"/>
  <c r="Y18" i="10" s="1"/>
  <c r="Q17" i="10"/>
  <c r="Y17" i="10" s="1"/>
  <c r="Q16" i="10"/>
  <c r="Y16" i="10" s="1"/>
  <c r="Q15" i="10"/>
  <c r="Y15" i="10" s="1"/>
  <c r="Q14" i="10"/>
  <c r="Y14" i="10" s="1"/>
  <c r="Q13" i="10"/>
  <c r="Y13" i="10" s="1"/>
  <c r="Y12" i="10"/>
  <c r="Q11" i="10"/>
  <c r="Y11" i="10" s="1"/>
  <c r="T25" i="10"/>
  <c r="T24" i="10"/>
  <c r="T23" i="10"/>
  <c r="T22" i="10"/>
  <c r="T21" i="10"/>
  <c r="T20" i="10"/>
  <c r="T19" i="10"/>
  <c r="T18" i="10"/>
  <c r="T17" i="10"/>
  <c r="T16" i="10"/>
  <c r="T15" i="10"/>
  <c r="T14" i="10"/>
  <c r="T13" i="10"/>
  <c r="T12" i="10"/>
  <c r="T11" i="10"/>
  <c r="I25" i="10"/>
  <c r="I24" i="10"/>
  <c r="I23" i="10"/>
  <c r="I22" i="10"/>
  <c r="I21" i="10"/>
  <c r="I20" i="10"/>
  <c r="I19" i="10"/>
  <c r="I18" i="10"/>
  <c r="I17" i="10"/>
  <c r="I16" i="10"/>
  <c r="I15" i="10"/>
  <c r="I14" i="10"/>
  <c r="I13" i="10"/>
  <c r="I12" i="10"/>
  <c r="I11" i="10"/>
  <c r="H25" i="10"/>
  <c r="H24" i="10"/>
  <c r="H109" i="21" s="1"/>
  <c r="H23" i="10"/>
  <c r="H107" i="21" s="1"/>
  <c r="H22" i="10"/>
  <c r="H143" i="21" s="1"/>
  <c r="H21" i="10"/>
  <c r="H20" i="10"/>
  <c r="H139" i="21" s="1"/>
  <c r="H19" i="10"/>
  <c r="H18" i="10"/>
  <c r="H97" i="21" s="1"/>
  <c r="H17" i="10"/>
  <c r="H16" i="10"/>
  <c r="H93" i="21" s="1"/>
  <c r="H15" i="10"/>
  <c r="H14" i="10"/>
  <c r="H127" i="21" s="1"/>
  <c r="H13" i="10"/>
  <c r="H12" i="10"/>
  <c r="H85" i="21" s="1"/>
  <c r="H11" i="10"/>
  <c r="B23" i="10"/>
  <c r="B107" i="21" s="1"/>
  <c r="B25" i="10"/>
  <c r="U25" i="10" s="1"/>
  <c r="B24" i="10"/>
  <c r="G24" i="10" s="1" a="1"/>
  <c r="G24" i="10" s="1"/>
  <c r="S24" i="10" s="1"/>
  <c r="B22" i="10"/>
  <c r="V22" i="10" s="1"/>
  <c r="L101" i="10" s="1"/>
  <c r="B21" i="10"/>
  <c r="B141" i="21" s="1"/>
  <c r="X18" i="10" a="1"/>
  <c r="X18" i="10" s="1"/>
  <c r="X16" i="10" a="1"/>
  <c r="X16" i="10" s="1"/>
  <c r="G15" i="10" a="1"/>
  <c r="G15" i="10" s="1"/>
  <c r="G129" i="21" s="1"/>
  <c r="B127" i="21"/>
  <c r="G12" i="10" a="1"/>
  <c r="G12" i="10" s="1"/>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59" i="12"/>
  <c r="L58" i="12"/>
  <c r="L57" i="12"/>
  <c r="L53" i="12"/>
  <c r="L52" i="12"/>
  <c r="L51" i="12"/>
  <c r="L47" i="12"/>
  <c r="L46" i="12"/>
  <c r="L45" i="12"/>
  <c r="L41" i="12"/>
  <c r="L40" i="12"/>
  <c r="L39" i="12"/>
  <c r="L35" i="12"/>
  <c r="L34" i="12"/>
  <c r="L33"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59" i="12"/>
  <c r="F58" i="12"/>
  <c r="F57" i="12"/>
  <c r="F53" i="12"/>
  <c r="F52" i="12"/>
  <c r="F51" i="12"/>
  <c r="F47" i="12"/>
  <c r="F46" i="12"/>
  <c r="F45" i="12"/>
  <c r="F41" i="12"/>
  <c r="F40" i="12"/>
  <c r="F39" i="12"/>
  <c r="F35" i="12"/>
  <c r="F34" i="12"/>
  <c r="F33" i="12"/>
  <c r="C114" i="12"/>
  <c r="C115" i="12" s="1"/>
  <c r="C116" i="12" s="1"/>
  <c r="C117" i="12" s="1"/>
  <c r="C118" i="12" s="1"/>
  <c r="C119" i="12" s="1"/>
  <c r="C108" i="12"/>
  <c r="C109" i="12" s="1"/>
  <c r="C110" i="12" s="1"/>
  <c r="C111" i="12" s="1"/>
  <c r="C112" i="12" s="1"/>
  <c r="C113" i="12" s="1"/>
  <c r="C102" i="12"/>
  <c r="C103" i="12" s="1"/>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9" i="12" s="1"/>
  <c r="C80" i="12" s="1"/>
  <c r="C81" i="12" s="1"/>
  <c r="C82" i="12" s="1"/>
  <c r="C83" i="12" s="1"/>
  <c r="C72" i="12"/>
  <c r="C73" i="12" s="1"/>
  <c r="C74" i="12" s="1"/>
  <c r="C75" i="12" s="1"/>
  <c r="C76" i="12" s="1"/>
  <c r="C77" i="12" s="1"/>
  <c r="C66" i="12"/>
  <c r="C67" i="12" s="1"/>
  <c r="C68" i="12" s="1"/>
  <c r="C69" i="12" s="1"/>
  <c r="C70" i="12" s="1"/>
  <c r="C71" i="12" s="1"/>
  <c r="C60" i="12"/>
  <c r="C61" i="12" s="1"/>
  <c r="C62" i="12" s="1"/>
  <c r="C63" i="12" s="1"/>
  <c r="C64" i="12" s="1"/>
  <c r="C65" i="12" s="1"/>
  <c r="C54" i="12"/>
  <c r="C55" i="12" s="1"/>
  <c r="C56" i="12" s="1"/>
  <c r="C57" i="12" s="1"/>
  <c r="C58" i="12" s="1"/>
  <c r="C48" i="12"/>
  <c r="C49" i="12" s="1"/>
  <c r="C50" i="12" s="1"/>
  <c r="C51" i="12" s="1"/>
  <c r="C52" i="12" s="1"/>
  <c r="C53" i="12" s="1"/>
  <c r="C42" i="12"/>
  <c r="C43" i="12" s="1"/>
  <c r="C44" i="12" s="1"/>
  <c r="C45" i="12" s="1"/>
  <c r="C46" i="12" s="1"/>
  <c r="C47" i="12" s="1"/>
  <c r="C36" i="12"/>
  <c r="C37" i="12" s="1"/>
  <c r="C38" i="12" s="1"/>
  <c r="C39" i="12" s="1"/>
  <c r="C40" i="12" s="1"/>
  <c r="C41"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K170" i="1"/>
  <c r="Y170" i="1" s="1"/>
  <c r="K169" i="1"/>
  <c r="K168" i="1"/>
  <c r="W168" i="1" s="1"/>
  <c r="K167" i="1"/>
  <c r="Y167" i="1" s="1"/>
  <c r="K166" i="1"/>
  <c r="W166" i="1" s="1"/>
  <c r="K165" i="1"/>
  <c r="K164" i="1"/>
  <c r="E164" i="1" s="1"/>
  <c r="K163" i="1"/>
  <c r="K162" i="1"/>
  <c r="Y162" i="1" s="1"/>
  <c r="K161" i="1"/>
  <c r="AA161" i="1" s="1"/>
  <c r="K160" i="1"/>
  <c r="AA160" i="1" s="1"/>
  <c r="K159" i="1"/>
  <c r="W159" i="1" s="1"/>
  <c r="K158" i="1"/>
  <c r="W158" i="1" s="1"/>
  <c r="K157" i="1"/>
  <c r="E157" i="1" s="1"/>
  <c r="K156" i="1"/>
  <c r="W156" i="1" s="1"/>
  <c r="K155" i="1"/>
  <c r="AA155" i="1" s="1"/>
  <c r="K154" i="1"/>
  <c r="E154" i="1" s="1"/>
  <c r="U154" i="1" s="1"/>
  <c r="K153" i="1"/>
  <c r="K152" i="1"/>
  <c r="Y152" i="1" s="1"/>
  <c r="K151" i="1"/>
  <c r="E151" i="1" s="1"/>
  <c r="U151" i="1" s="1"/>
  <c r="K150" i="1"/>
  <c r="AA150" i="1" s="1"/>
  <c r="K149" i="1"/>
  <c r="K148" i="1"/>
  <c r="AA148" i="1" s="1"/>
  <c r="K147" i="1"/>
  <c r="K146" i="1"/>
  <c r="W146" i="1" s="1"/>
  <c r="K145" i="1"/>
  <c r="Y145" i="1" s="1"/>
  <c r="K144" i="1"/>
  <c r="AA144" i="1" s="1"/>
  <c r="K143" i="1"/>
  <c r="AA143" i="1" s="1"/>
  <c r="K142" i="1"/>
  <c r="K141" i="1"/>
  <c r="AA141" i="1" s="1"/>
  <c r="K140" i="1"/>
  <c r="W140" i="1" s="1"/>
  <c r="K139" i="1"/>
  <c r="K138" i="1"/>
  <c r="K137" i="1"/>
  <c r="K136" i="1"/>
  <c r="W136" i="1" s="1"/>
  <c r="K135" i="1"/>
  <c r="E135" i="1" s="1"/>
  <c r="K134" i="1"/>
  <c r="K133" i="1"/>
  <c r="E133" i="1" s="1"/>
  <c r="U133" i="1" s="1"/>
  <c r="K132" i="1"/>
  <c r="AA132" i="1" s="1"/>
  <c r="K131" i="1"/>
  <c r="W131" i="1" s="1"/>
  <c r="K130" i="1"/>
  <c r="W130" i="1" s="1"/>
  <c r="K129" i="1"/>
  <c r="K128" i="1"/>
  <c r="K127" i="1"/>
  <c r="AA127" i="1" s="1"/>
  <c r="K126" i="1"/>
  <c r="AA126" i="1" s="1"/>
  <c r="K125" i="1"/>
  <c r="AA125" i="1" s="1"/>
  <c r="K124" i="1"/>
  <c r="K123" i="1"/>
  <c r="W123" i="1" s="1"/>
  <c r="K122" i="1"/>
  <c r="AA122" i="1" s="1"/>
  <c r="K121" i="1"/>
  <c r="E108" i="1"/>
  <c r="E107" i="1"/>
  <c r="I107" i="1" s="1"/>
  <c r="E106" i="1"/>
  <c r="E105" i="1"/>
  <c r="E104" i="1"/>
  <c r="E103" i="1"/>
  <c r="I103" i="1" s="1"/>
  <c r="E102" i="1"/>
  <c r="G102" i="1" s="1"/>
  <c r="E101" i="1"/>
  <c r="G101" i="1" s="1"/>
  <c r="E100" i="1"/>
  <c r="I100" i="1" s="1"/>
  <c r="E99" i="1"/>
  <c r="G99" i="1" s="1"/>
  <c r="E98" i="1"/>
  <c r="E97" i="1"/>
  <c r="I97" i="1" s="1"/>
  <c r="E96" i="1"/>
  <c r="I96" i="1" s="1"/>
  <c r="E95" i="1"/>
  <c r="I95" i="1" s="1"/>
  <c r="E94" i="1"/>
  <c r="G81" i="1"/>
  <c r="G80" i="1"/>
  <c r="G79" i="1"/>
  <c r="G78" i="1"/>
  <c r="G77" i="1"/>
  <c r="G76" i="1"/>
  <c r="G75" i="1"/>
  <c r="G74" i="1"/>
  <c r="G73" i="1"/>
  <c r="G72" i="1"/>
  <c r="G71" i="1"/>
  <c r="G70" i="1"/>
  <c r="G63" i="1"/>
  <c r="G62" i="1"/>
  <c r="G61" i="1"/>
  <c r="G60" i="1"/>
  <c r="G59" i="1"/>
  <c r="G58" i="1"/>
  <c r="G57" i="1"/>
  <c r="G56" i="1"/>
  <c r="G55" i="1"/>
  <c r="G54" i="1"/>
  <c r="G53" i="1"/>
  <c r="G52"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4" i="10"/>
  <c r="M83" i="10"/>
  <c r="M82" i="10"/>
  <c r="M78" i="10"/>
  <c r="M77" i="10"/>
  <c r="M76" i="10"/>
  <c r="M72" i="10"/>
  <c r="M71" i="10"/>
  <c r="M70" i="10"/>
  <c r="M66" i="10"/>
  <c r="M65" i="10"/>
  <c r="M64" i="10"/>
  <c r="M60" i="10"/>
  <c r="M59" i="10"/>
  <c r="M58" i="10"/>
  <c r="M54" i="10"/>
  <c r="M53" i="10"/>
  <c r="M52" i="10"/>
  <c r="M48" i="10"/>
  <c r="M47" i="10"/>
  <c r="M46" i="10"/>
  <c r="M42" i="10"/>
  <c r="M41" i="10"/>
  <c r="M40" i="10"/>
  <c r="M39" i="10"/>
  <c r="M38" i="10"/>
  <c r="M37" i="10"/>
  <c r="M36" i="10"/>
  <c r="M35" i="10"/>
  <c r="M34"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2" i="10"/>
  <c r="F71" i="10"/>
  <c r="F70" i="10"/>
  <c r="F69" i="10"/>
  <c r="F68" i="10"/>
  <c r="F67" i="10"/>
  <c r="F66" i="10"/>
  <c r="F65" i="10"/>
  <c r="F64" i="10"/>
  <c r="F63" i="10"/>
  <c r="F62" i="10"/>
  <c r="F61" i="10"/>
  <c r="F60" i="10"/>
  <c r="F59" i="10"/>
  <c r="F58" i="10"/>
  <c r="F54" i="10"/>
  <c r="F53" i="10"/>
  <c r="F52" i="10"/>
  <c r="F48" i="10"/>
  <c r="F47" i="10"/>
  <c r="F46" i="10"/>
  <c r="F42" i="10"/>
  <c r="F41" i="10"/>
  <c r="F40" i="10"/>
  <c r="F39" i="10"/>
  <c r="F38" i="10"/>
  <c r="F37" i="10"/>
  <c r="F36" i="10"/>
  <c r="F35" i="10"/>
  <c r="F34"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s="1"/>
  <c r="C94" i="10" s="1"/>
  <c r="C95" i="10" s="1"/>
  <c r="C96" i="10" s="1"/>
  <c r="C85" i="10"/>
  <c r="C86" i="10" s="1"/>
  <c r="C87" i="10" s="1"/>
  <c r="C88" i="10" s="1"/>
  <c r="C89" i="10" s="1"/>
  <c r="C90" i="10" s="1"/>
  <c r="C79" i="10"/>
  <c r="C80" i="10" s="1"/>
  <c r="C81" i="10" s="1"/>
  <c r="C82" i="10" s="1"/>
  <c r="C83" i="10" s="1"/>
  <c r="C84" i="10" s="1"/>
  <c r="C73" i="10"/>
  <c r="C74" i="10" s="1"/>
  <c r="C75" i="10" s="1"/>
  <c r="C76" i="10" s="1"/>
  <c r="C77" i="10" s="1"/>
  <c r="C78" i="10" s="1"/>
  <c r="C67" i="10"/>
  <c r="C68" i="10" s="1"/>
  <c r="C69" i="10" s="1"/>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s="1"/>
  <c r="C45" i="10" s="1"/>
  <c r="C46" i="10" s="1"/>
  <c r="C47" i="10" s="1"/>
  <c r="C48" i="10" s="1"/>
  <c r="C37" i="10"/>
  <c r="C38" i="10" s="1"/>
  <c r="C39" i="10" s="1"/>
  <c r="C31" i="10"/>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Q24" i="12"/>
  <c r="Y24" i="12" s="1"/>
  <c r="Q23" i="12"/>
  <c r="Q22" i="12"/>
  <c r="Q21" i="12"/>
  <c r="Y21" i="12" s="1"/>
  <c r="Q20" i="12"/>
  <c r="Q19" i="12"/>
  <c r="Q18" i="12"/>
  <c r="Y18" i="12" s="1"/>
  <c r="Q17" i="12"/>
  <c r="Q16" i="12"/>
  <c r="Q15" i="12"/>
  <c r="Q14" i="12"/>
  <c r="Q13" i="12"/>
  <c r="I53" i="21" s="1"/>
  <c r="Q12" i="12"/>
  <c r="Y12" i="12" s="1"/>
  <c r="Q11" i="12"/>
  <c r="Q10" i="12"/>
  <c r="Y10" i="12" s="1"/>
  <c r="U24" i="12"/>
  <c r="U23" i="12"/>
  <c r="U22" i="12"/>
  <c r="U21" i="12"/>
  <c r="U20" i="12"/>
  <c r="U19" i="12"/>
  <c r="U18" i="12"/>
  <c r="U17" i="12"/>
  <c r="U16" i="12"/>
  <c r="U15" i="12"/>
  <c r="U14" i="12"/>
  <c r="U13" i="12"/>
  <c r="U12" i="12"/>
  <c r="U11" i="12"/>
  <c r="U10" i="12"/>
  <c r="I24" i="12"/>
  <c r="I23" i="12"/>
  <c r="I22" i="12"/>
  <c r="I21" i="12"/>
  <c r="I20" i="12"/>
  <c r="I19" i="12"/>
  <c r="I18" i="12"/>
  <c r="I17" i="12"/>
  <c r="I16" i="12"/>
  <c r="I15" i="12"/>
  <c r="I14" i="12"/>
  <c r="I13" i="12"/>
  <c r="I12" i="12"/>
  <c r="I11" i="12"/>
  <c r="I10" i="12"/>
  <c r="H24" i="12"/>
  <c r="H75" i="21" s="1"/>
  <c r="H23" i="12"/>
  <c r="H73" i="21" s="1"/>
  <c r="H22" i="12"/>
  <c r="H71" i="21" s="1"/>
  <c r="H21" i="12"/>
  <c r="H69" i="21" s="1"/>
  <c r="H20" i="12"/>
  <c r="H67" i="21" s="1"/>
  <c r="H19" i="12"/>
  <c r="H65" i="21" s="1"/>
  <c r="H18" i="12"/>
  <c r="H63" i="21" s="1"/>
  <c r="H17" i="12"/>
  <c r="H61" i="21" s="1"/>
  <c r="H16" i="12"/>
  <c r="H59" i="21" s="1"/>
  <c r="H15" i="12"/>
  <c r="H57" i="21" s="1"/>
  <c r="H14" i="12"/>
  <c r="H55" i="21" s="1"/>
  <c r="H13" i="12"/>
  <c r="H53" i="21" s="1"/>
  <c r="H12" i="12"/>
  <c r="H51" i="21" s="1"/>
  <c r="H11" i="12"/>
  <c r="H49" i="21" s="1"/>
  <c r="H10" i="12"/>
  <c r="H47" i="21" s="1"/>
  <c r="B24" i="12"/>
  <c r="V24" i="12" s="1"/>
  <c r="B23" i="12"/>
  <c r="V23" i="12" s="1"/>
  <c r="K112" i="12" s="1"/>
  <c r="B22" i="12"/>
  <c r="B71" i="21" s="1"/>
  <c r="B21" i="12"/>
  <c r="B20" i="12"/>
  <c r="T20" i="12" s="1"/>
  <c r="B19" i="12"/>
  <c r="T19" i="12" s="1"/>
  <c r="B18" i="12"/>
  <c r="X18" i="12" s="1" a="1"/>
  <c r="X18" i="12" s="1"/>
  <c r="B17" i="12"/>
  <c r="B16" i="12"/>
  <c r="B57" i="21"/>
  <c r="G14" i="12" a="1"/>
  <c r="G14" i="12" s="1"/>
  <c r="V11" i="12"/>
  <c r="K36" i="12" s="1"/>
  <c r="V10" i="12"/>
  <c r="K30" i="12" s="1"/>
  <c r="J3" i="22"/>
  <c r="AA34" i="5"/>
  <c r="B367" i="16"/>
  <c r="J315" i="22"/>
  <c r="C3" i="20"/>
  <c r="D3" i="20" s="1"/>
  <c r="C59" i="20"/>
  <c r="D59" i="20" s="1"/>
  <c r="C95" i="20"/>
  <c r="D95" i="20" s="1"/>
  <c r="J159" i="22"/>
  <c r="K38" i="1"/>
  <c r="T38" i="1" s="1"/>
  <c r="I179" i="21"/>
  <c r="H179" i="21"/>
  <c r="G179" i="21"/>
  <c r="F179" i="21"/>
  <c r="E179" i="21"/>
  <c r="D179" i="21"/>
  <c r="C179" i="21"/>
  <c r="B179" i="21"/>
  <c r="I175" i="21"/>
  <c r="H175" i="21"/>
  <c r="G175" i="21"/>
  <c r="F175" i="21"/>
  <c r="E175" i="21"/>
  <c r="D175" i="21"/>
  <c r="C175" i="21"/>
  <c r="B175" i="21"/>
  <c r="I173" i="21"/>
  <c r="H173" i="21"/>
  <c r="G173" i="21"/>
  <c r="F173" i="21"/>
  <c r="E173" i="21"/>
  <c r="D173" i="21"/>
  <c r="C173" i="21"/>
  <c r="B173" i="21"/>
  <c r="I171" i="21"/>
  <c r="H171" i="21"/>
  <c r="G171" i="21"/>
  <c r="F171" i="21"/>
  <c r="E171" i="21"/>
  <c r="D171" i="21"/>
  <c r="C171" i="21"/>
  <c r="B171" i="21"/>
  <c r="I169" i="21"/>
  <c r="H169" i="21"/>
  <c r="G169" i="21"/>
  <c r="F169" i="21"/>
  <c r="E169" i="21"/>
  <c r="D169" i="21"/>
  <c r="C169" i="21"/>
  <c r="B169" i="21"/>
  <c r="I167" i="21"/>
  <c r="H167" i="21"/>
  <c r="G167" i="21"/>
  <c r="F167" i="21"/>
  <c r="E167" i="21"/>
  <c r="D167" i="21"/>
  <c r="C167" i="21"/>
  <c r="B167" i="21"/>
  <c r="I165" i="21"/>
  <c r="H165" i="21"/>
  <c r="G165" i="21"/>
  <c r="F165" i="21"/>
  <c r="E165" i="21"/>
  <c r="D165" i="21"/>
  <c r="C165" i="21"/>
  <c r="B165" i="21"/>
  <c r="I163" i="21"/>
  <c r="H163" i="21"/>
  <c r="G163" i="21"/>
  <c r="F163" i="21"/>
  <c r="E163" i="21"/>
  <c r="D163" i="21"/>
  <c r="C163" i="21"/>
  <c r="B163" i="21"/>
  <c r="I161" i="21"/>
  <c r="H161" i="21"/>
  <c r="G161" i="21"/>
  <c r="F161" i="21"/>
  <c r="E161" i="21"/>
  <c r="D161" i="21"/>
  <c r="C161" i="21"/>
  <c r="B161" i="21"/>
  <c r="I159" i="21"/>
  <c r="H159" i="21"/>
  <c r="G159" i="21"/>
  <c r="F159" i="21"/>
  <c r="E159" i="21"/>
  <c r="D159" i="21"/>
  <c r="C159" i="21"/>
  <c r="B159" i="21"/>
  <c r="I157" i="21"/>
  <c r="H157" i="21"/>
  <c r="G157" i="21"/>
  <c r="F157" i="21"/>
  <c r="E157" i="21"/>
  <c r="D157" i="21"/>
  <c r="C157" i="21"/>
  <c r="B157" i="21"/>
  <c r="I155" i="21"/>
  <c r="H155" i="21"/>
  <c r="G155" i="21"/>
  <c r="F155" i="21"/>
  <c r="E155" i="21"/>
  <c r="D155" i="21"/>
  <c r="C155" i="21"/>
  <c r="B155" i="21"/>
  <c r="I153" i="21"/>
  <c r="H153" i="21"/>
  <c r="G153" i="21"/>
  <c r="F153" i="21"/>
  <c r="E153" i="21"/>
  <c r="D153" i="21"/>
  <c r="C153" i="21"/>
  <c r="B153" i="21"/>
  <c r="I151" i="21"/>
  <c r="H151" i="21"/>
  <c r="G151" i="21"/>
  <c r="F151" i="21"/>
  <c r="E151" i="21"/>
  <c r="D151" i="21"/>
  <c r="C151" i="21"/>
  <c r="B151" i="21"/>
  <c r="I149" i="21"/>
  <c r="F149" i="21"/>
  <c r="E149" i="21"/>
  <c r="D149" i="21"/>
  <c r="C149" i="21"/>
  <c r="I147" i="21"/>
  <c r="F147" i="21"/>
  <c r="E147" i="21"/>
  <c r="D147" i="21"/>
  <c r="C147" i="21"/>
  <c r="I145" i="21"/>
  <c r="F145" i="21"/>
  <c r="E145" i="21"/>
  <c r="D145" i="21"/>
  <c r="C145" i="21"/>
  <c r="I143" i="21"/>
  <c r="F143" i="21"/>
  <c r="E143" i="21"/>
  <c r="D143" i="21"/>
  <c r="C143" i="21"/>
  <c r="I141" i="21"/>
  <c r="F141" i="21"/>
  <c r="E141" i="21"/>
  <c r="D141" i="21"/>
  <c r="C141" i="21"/>
  <c r="I139" i="21"/>
  <c r="F139" i="21"/>
  <c r="E139" i="21"/>
  <c r="D139" i="21"/>
  <c r="C139" i="21"/>
  <c r="I137" i="21"/>
  <c r="F137" i="21"/>
  <c r="E137" i="21"/>
  <c r="D137" i="21"/>
  <c r="C137" i="21"/>
  <c r="I135" i="21"/>
  <c r="F135" i="21"/>
  <c r="E135" i="21"/>
  <c r="D135" i="21"/>
  <c r="C135" i="21"/>
  <c r="I133" i="21"/>
  <c r="F133" i="21"/>
  <c r="E133" i="21"/>
  <c r="D133" i="21"/>
  <c r="C133" i="21"/>
  <c r="I131" i="21"/>
  <c r="F131" i="21"/>
  <c r="E131" i="21"/>
  <c r="D131" i="21"/>
  <c r="C131" i="21"/>
  <c r="I129" i="21"/>
  <c r="F129" i="21"/>
  <c r="E129" i="21"/>
  <c r="D129" i="21"/>
  <c r="C129" i="21"/>
  <c r="I127" i="21"/>
  <c r="F127" i="21"/>
  <c r="E127" i="21"/>
  <c r="D127" i="21"/>
  <c r="C127" i="21"/>
  <c r="I125" i="21"/>
  <c r="F125" i="21"/>
  <c r="E125" i="21"/>
  <c r="D125" i="21"/>
  <c r="C125" i="21"/>
  <c r="I123" i="21"/>
  <c r="F123" i="21"/>
  <c r="E123" i="21"/>
  <c r="D123" i="21"/>
  <c r="C123" i="21"/>
  <c r="I121" i="21"/>
  <c r="F121" i="21"/>
  <c r="E121" i="21"/>
  <c r="D121" i="21"/>
  <c r="C121" i="21"/>
  <c r="Z119" i="21"/>
  <c r="V119" i="21"/>
  <c r="R119" i="21"/>
  <c r="N119" i="21"/>
  <c r="J119" i="21"/>
  <c r="C85" i="21"/>
  <c r="D85" i="21"/>
  <c r="E85" i="21"/>
  <c r="F85" i="21"/>
  <c r="I85" i="21"/>
  <c r="C87" i="21"/>
  <c r="D87" i="21"/>
  <c r="E87" i="21"/>
  <c r="F87" i="21"/>
  <c r="I87" i="21"/>
  <c r="C89" i="21"/>
  <c r="D89" i="21"/>
  <c r="E89" i="21"/>
  <c r="F89" i="21"/>
  <c r="I89" i="21"/>
  <c r="C91" i="21"/>
  <c r="D91" i="21"/>
  <c r="E91" i="21"/>
  <c r="F91" i="21"/>
  <c r="I91" i="21"/>
  <c r="C93" i="21"/>
  <c r="D93" i="21"/>
  <c r="E93" i="21"/>
  <c r="F93" i="21"/>
  <c r="I93" i="21"/>
  <c r="C95" i="21"/>
  <c r="D95" i="21"/>
  <c r="E95" i="21"/>
  <c r="F95" i="21"/>
  <c r="I95" i="21"/>
  <c r="C97" i="21"/>
  <c r="D97" i="21"/>
  <c r="E97" i="21"/>
  <c r="F97" i="21"/>
  <c r="I97" i="21"/>
  <c r="C99" i="21"/>
  <c r="D99" i="21"/>
  <c r="E99" i="21"/>
  <c r="F99" i="21"/>
  <c r="I99" i="21"/>
  <c r="C101" i="21"/>
  <c r="D101" i="21"/>
  <c r="E101" i="21"/>
  <c r="F101" i="21"/>
  <c r="I101" i="21"/>
  <c r="C103" i="21"/>
  <c r="D103" i="21"/>
  <c r="E103" i="21"/>
  <c r="F103" i="21"/>
  <c r="I103" i="21"/>
  <c r="C105" i="21"/>
  <c r="D105" i="21"/>
  <c r="E105" i="21"/>
  <c r="F105" i="21"/>
  <c r="I105" i="21"/>
  <c r="C107" i="21"/>
  <c r="D107" i="21"/>
  <c r="E107" i="21"/>
  <c r="F107" i="21"/>
  <c r="I107" i="21"/>
  <c r="C109" i="21"/>
  <c r="D109" i="21"/>
  <c r="E109" i="21"/>
  <c r="F109" i="21"/>
  <c r="I109" i="21"/>
  <c r="C111" i="21"/>
  <c r="D111" i="21"/>
  <c r="E111" i="21"/>
  <c r="F111" i="21"/>
  <c r="I111" i="21"/>
  <c r="I83" i="21"/>
  <c r="C83" i="21"/>
  <c r="D83" i="21"/>
  <c r="E83" i="21"/>
  <c r="F83" i="21"/>
  <c r="Z81" i="21"/>
  <c r="V81" i="21"/>
  <c r="R81" i="21"/>
  <c r="N81" i="21"/>
  <c r="J81" i="21"/>
  <c r="C49" i="21"/>
  <c r="D49" i="21"/>
  <c r="E49" i="21"/>
  <c r="F49" i="21"/>
  <c r="C51" i="21"/>
  <c r="D51" i="21"/>
  <c r="E51" i="21"/>
  <c r="F51" i="21"/>
  <c r="C53" i="21"/>
  <c r="D53" i="21"/>
  <c r="E53" i="21"/>
  <c r="F53" i="21"/>
  <c r="C55" i="21"/>
  <c r="D55" i="21"/>
  <c r="E55" i="21"/>
  <c r="F55" i="21"/>
  <c r="C57" i="21"/>
  <c r="D57" i="21"/>
  <c r="E57" i="21"/>
  <c r="F57" i="21"/>
  <c r="C59" i="21"/>
  <c r="D59" i="21"/>
  <c r="E59" i="21"/>
  <c r="F59" i="21"/>
  <c r="C61" i="21"/>
  <c r="D61" i="21"/>
  <c r="E61" i="21"/>
  <c r="F61" i="21"/>
  <c r="C63" i="21"/>
  <c r="D63" i="21"/>
  <c r="E63" i="21"/>
  <c r="F63" i="21"/>
  <c r="C65" i="21"/>
  <c r="D65" i="21"/>
  <c r="E65" i="21"/>
  <c r="F65" i="21"/>
  <c r="C67" i="21"/>
  <c r="D67" i="21"/>
  <c r="E67" i="21"/>
  <c r="F67" i="21"/>
  <c r="C69" i="21"/>
  <c r="D69" i="21"/>
  <c r="E69" i="21"/>
  <c r="F69" i="21"/>
  <c r="C71" i="21"/>
  <c r="D71" i="21"/>
  <c r="E71" i="21"/>
  <c r="F71" i="21"/>
  <c r="C73" i="21"/>
  <c r="D73" i="21"/>
  <c r="E73" i="21"/>
  <c r="F73" i="21"/>
  <c r="C75" i="21"/>
  <c r="D75" i="21"/>
  <c r="E75" i="21"/>
  <c r="F75" i="21"/>
  <c r="C47" i="21"/>
  <c r="D47" i="21"/>
  <c r="E47" i="21"/>
  <c r="F47" i="21"/>
  <c r="E93" i="1"/>
  <c r="K120" i="1"/>
  <c r="AA120" i="1" s="1"/>
  <c r="C8" i="6"/>
  <c r="B8" i="6"/>
  <c r="C10" i="5"/>
  <c r="Q10" i="5" s="1" a="1"/>
  <c r="Q10" i="5" s="1"/>
  <c r="Y10" i="5" s="1"/>
  <c r="B326" i="9" s="1"/>
  <c r="Y326" i="9" s="1"/>
  <c r="B10" i="10"/>
  <c r="V10" i="10" s="1"/>
  <c r="B9" i="12"/>
  <c r="T9" i="12" s="1"/>
  <c r="K10" i="1"/>
  <c r="M5" i="21"/>
  <c r="I4" i="21"/>
  <c r="M4" i="21"/>
  <c r="B10" i="21"/>
  <c r="A43" i="21"/>
  <c r="Z45" i="21"/>
  <c r="V45" i="21"/>
  <c r="R45" i="21"/>
  <c r="N45" i="21"/>
  <c r="J45" i="21"/>
  <c r="C29" i="12"/>
  <c r="B15" i="21"/>
  <c r="E6" i="1"/>
  <c r="D5" i="21" s="1"/>
  <c r="E5" i="1"/>
  <c r="D4" i="21" s="1"/>
  <c r="J93" i="6"/>
  <c r="AN9" i="1"/>
  <c r="F131" i="16"/>
  <c r="B131" i="16" a="1"/>
  <c r="B131" i="16" s="1"/>
  <c r="AR195" i="1"/>
  <c r="E8" i="6"/>
  <c r="F8" i="6"/>
  <c r="S10" i="5"/>
  <c r="N10" i="5"/>
  <c r="H10" i="10"/>
  <c r="I10" i="10"/>
  <c r="H9" i="12"/>
  <c r="I9" i="12"/>
  <c r="E31" i="1"/>
  <c r="M31" i="1" s="1"/>
  <c r="R8" i="6"/>
  <c r="AB10" i="5"/>
  <c r="T10" i="10"/>
  <c r="U9" i="12"/>
  <c r="N8" i="6"/>
  <c r="T10" i="5"/>
  <c r="AH10" i="5" s="1"/>
  <c r="Q10" i="10"/>
  <c r="Y10" i="10" s="1"/>
  <c r="Q9" i="12"/>
  <c r="Y9" i="12" s="1"/>
  <c r="G41" i="5"/>
  <c r="F30" i="10"/>
  <c r="F29" i="12"/>
  <c r="G10" i="5"/>
  <c r="C30" i="10"/>
  <c r="M8" i="21"/>
  <c r="F32" i="16" a="1"/>
  <c r="F32" i="16" s="1"/>
  <c r="F33" i="16" s="1" a="1"/>
  <c r="F33" i="16" s="1"/>
  <c r="F34" i="16" s="1" a="1"/>
  <c r="F34" i="16" s="1"/>
  <c r="F4" i="16" a="1"/>
  <c r="F4" i="16" s="1"/>
  <c r="F5" i="16" s="1" a="1"/>
  <c r="F5" i="16" s="1"/>
  <c r="F185" i="21"/>
  <c r="E185" i="21"/>
  <c r="B185" i="21"/>
  <c r="C185" i="21"/>
  <c r="D185" i="21"/>
  <c r="A185" i="21"/>
  <c r="A183" i="21"/>
  <c r="A117" i="21"/>
  <c r="A79" i="21"/>
  <c r="O28" i="21"/>
  <c r="O29" i="21"/>
  <c r="O30" i="21"/>
  <c r="O31" i="21"/>
  <c r="O32" i="21"/>
  <c r="O33" i="21"/>
  <c r="O34" i="21"/>
  <c r="O35" i="21"/>
  <c r="O36" i="21"/>
  <c r="O37" i="21"/>
  <c r="O38" i="21"/>
  <c r="O27" i="21"/>
  <c r="B28" i="21"/>
  <c r="B29" i="21"/>
  <c r="B30" i="21"/>
  <c r="B31" i="21"/>
  <c r="B32" i="21"/>
  <c r="B33" i="21"/>
  <c r="B34" i="21"/>
  <c r="B35" i="21"/>
  <c r="B36" i="21"/>
  <c r="B37" i="21"/>
  <c r="B38" i="21"/>
  <c r="B27" i="21"/>
  <c r="M6" i="21"/>
  <c r="M7" i="21"/>
  <c r="M9" i="21"/>
  <c r="M10" i="21"/>
  <c r="M11" i="21"/>
  <c r="M12" i="21"/>
  <c r="M13" i="21"/>
  <c r="I6" i="21"/>
  <c r="I7" i="21"/>
  <c r="I8" i="21"/>
  <c r="I9" i="21"/>
  <c r="I10" i="21"/>
  <c r="I11" i="21"/>
  <c r="I12" i="21"/>
  <c r="I13" i="21"/>
  <c r="I5" i="21"/>
  <c r="O26" i="21"/>
  <c r="B26" i="21"/>
  <c r="D8" i="21"/>
  <c r="D9" i="21"/>
  <c r="B8" i="21"/>
  <c r="B9" i="21"/>
  <c r="D6" i="21"/>
  <c r="D7" i="21"/>
  <c r="B7" i="21"/>
  <c r="B6" i="21"/>
  <c r="B5" i="21"/>
  <c r="B4" i="21"/>
  <c r="A1" i="21"/>
  <c r="B93" i="6"/>
  <c r="K93" i="6"/>
  <c r="F93" i="6"/>
  <c r="AC118" i="21"/>
  <c r="Q118" i="21"/>
  <c r="Y118" i="21"/>
  <c r="U118" i="21"/>
  <c r="AG118" i="21"/>
  <c r="C25" i="19" a="1"/>
  <c r="C25" i="19" s="1"/>
  <c r="C26" i="19" s="1" a="1"/>
  <c r="C26" i="19" s="1"/>
  <c r="C3" i="19" a="1"/>
  <c r="C3" i="19" s="1"/>
  <c r="I93" i="6"/>
  <c r="L41" i="5"/>
  <c r="Z120" i="1"/>
  <c r="G69" i="1"/>
  <c r="G51" i="1"/>
  <c r="A842" i="19" a="1"/>
  <c r="A842" i="19" s="1"/>
  <c r="B123" i="21"/>
  <c r="H105" i="21"/>
  <c r="B85" i="21"/>
  <c r="B456" i="9"/>
  <c r="Z456" i="9" s="1"/>
  <c r="AC23" i="5"/>
  <c r="AG23" i="5" a="1"/>
  <c r="AG23" i="5" s="1"/>
  <c r="AG27" i="5" a="1"/>
  <c r="AG27" i="5" s="1"/>
  <c r="Y147" i="1"/>
  <c r="AC27" i="5"/>
  <c r="AA23" i="5"/>
  <c r="M116" i="5" s="1"/>
  <c r="M180" i="5"/>
  <c r="I47" i="21"/>
  <c r="AG14" i="5" a="1"/>
  <c r="AG14" i="5" s="1"/>
  <c r="AC22" i="5"/>
  <c r="U12" i="10"/>
  <c r="AA22" i="5"/>
  <c r="C108" i="5" s="1"/>
  <c r="Q34" i="5" a="1"/>
  <c r="Q34" i="5" s="1"/>
  <c r="Y34" i="5" s="1"/>
  <c r="Q18" i="5" a="1"/>
  <c r="Q18" i="5" s="1"/>
  <c r="Y18" i="5" s="1"/>
  <c r="B406" i="9" s="1"/>
  <c r="AA154" i="1"/>
  <c r="G95" i="1"/>
  <c r="Y169" i="1"/>
  <c r="G10" i="10" a="1"/>
  <c r="G10" i="10" s="1"/>
  <c r="S10" i="10" s="1"/>
  <c r="B167" i="9" s="1"/>
  <c r="K167" i="9" s="1"/>
  <c r="C180" i="5"/>
  <c r="M170" i="5"/>
  <c r="X21" i="12" a="1"/>
  <c r="X21" i="12" s="1"/>
  <c r="G97" i="1"/>
  <c r="X15" i="10" a="1"/>
  <c r="X15" i="10" s="1"/>
  <c r="U15" i="10"/>
  <c r="V15" i="10"/>
  <c r="B129" i="21"/>
  <c r="H123" i="21"/>
  <c r="AA12" i="5"/>
  <c r="M48" i="5" s="1"/>
  <c r="Q32" i="5" a="1"/>
  <c r="Q32" i="5" s="1"/>
  <c r="Y32" i="5" s="1"/>
  <c r="B537" i="9" s="1"/>
  <c r="AA537" i="9" s="1"/>
  <c r="AG32" i="5" a="1"/>
  <c r="AG32" i="5" s="1"/>
  <c r="B91" i="21"/>
  <c r="X13" i="12" a="1"/>
  <c r="X13" i="12" s="1"/>
  <c r="X17" i="12" a="1"/>
  <c r="X17" i="12" s="1"/>
  <c r="I101" i="1"/>
  <c r="V19" i="10"/>
  <c r="U19" i="10"/>
  <c r="X19" i="10" a="1"/>
  <c r="X19" i="10" s="1"/>
  <c r="B99" i="21"/>
  <c r="Q16" i="5" a="1"/>
  <c r="Q16" i="5" s="1"/>
  <c r="Y16" i="5" s="1"/>
  <c r="B385" i="9" s="1"/>
  <c r="AA385" i="9" s="1"/>
  <c r="B16" i="5"/>
  <c r="AC16" i="5"/>
  <c r="AG16" i="5" a="1"/>
  <c r="AG16" i="5" s="1"/>
  <c r="AA16" i="5"/>
  <c r="M73" i="5" s="1"/>
  <c r="H131" i="21"/>
  <c r="AA147" i="1"/>
  <c r="E163" i="1"/>
  <c r="X14" i="10" a="1"/>
  <c r="X14" i="10" s="1"/>
  <c r="Q11" i="5" a="1"/>
  <c r="Q11" i="5" s="1"/>
  <c r="Y11" i="5" s="1"/>
  <c r="AG15" i="5" a="1"/>
  <c r="AG15" i="5" s="1"/>
  <c r="B19" i="5"/>
  <c r="AG19" i="5" a="1"/>
  <c r="AG19" i="5" s="1"/>
  <c r="AC35" i="5"/>
  <c r="AC19" i="5"/>
  <c r="AA31" i="5"/>
  <c r="M167" i="5" s="1"/>
  <c r="AG35" i="5" a="1"/>
  <c r="AG35" i="5" s="1"/>
  <c r="X23" i="5"/>
  <c r="AC31" i="5"/>
  <c r="M55" i="5"/>
  <c r="I99" i="1"/>
  <c r="Y122" i="1"/>
  <c r="W126" i="1"/>
  <c r="W138" i="1"/>
  <c r="AA142" i="1"/>
  <c r="Y150" i="1"/>
  <c r="E158" i="1"/>
  <c r="U158" i="1" s="1"/>
  <c r="AA158" i="1"/>
  <c r="E162" i="1"/>
  <c r="E166" i="1"/>
  <c r="Y166" i="1"/>
  <c r="AA166" i="1"/>
  <c r="E170" i="1"/>
  <c r="U170" i="1" s="1"/>
  <c r="W170" i="1"/>
  <c r="AA170" i="1"/>
  <c r="U13" i="10"/>
  <c r="V17" i="10"/>
  <c r="L68" i="10" s="1"/>
  <c r="G17" i="10" a="1"/>
  <c r="G17" i="10" s="1"/>
  <c r="G95" i="21" s="1"/>
  <c r="Y154" i="1"/>
  <c r="S48" i="6"/>
  <c r="I102" i="1"/>
  <c r="G22" i="12" a="1"/>
  <c r="G22" i="12" s="1"/>
  <c r="G94" i="1"/>
  <c r="G106" i="1"/>
  <c r="I106" i="1"/>
  <c r="E121" i="1"/>
  <c r="AA121" i="1"/>
  <c r="E125" i="1"/>
  <c r="E129" i="1"/>
  <c r="AA129" i="1"/>
  <c r="AA133" i="1"/>
  <c r="W137" i="1"/>
  <c r="E137" i="1"/>
  <c r="U137" i="1" s="1"/>
  <c r="Y141" i="1"/>
  <c r="AA149" i="1"/>
  <c r="W149" i="1"/>
  <c r="Y149" i="1"/>
  <c r="E149" i="1"/>
  <c r="U149" i="1" s="1"/>
  <c r="E153" i="1"/>
  <c r="U153" i="1" s="1"/>
  <c r="W153" i="1"/>
  <c r="E161" i="1"/>
  <c r="U161" i="1" s="1"/>
  <c r="W161" i="1"/>
  <c r="Y161" i="1"/>
  <c r="AA165" i="1"/>
  <c r="AC14" i="5"/>
  <c r="S61" i="6"/>
  <c r="AC32" i="5"/>
  <c r="AA169" i="1"/>
  <c r="S73" i="6"/>
  <c r="D73" i="20"/>
  <c r="V30" i="6"/>
  <c r="G9" i="12" a="1"/>
  <c r="G9" i="12" s="1"/>
  <c r="S9" i="12" s="1"/>
  <c r="B8" i="9" s="1"/>
  <c r="N8" i="9" s="1"/>
  <c r="S21" i="6"/>
  <c r="D67" i="20"/>
  <c r="C83" i="20"/>
  <c r="D83" i="20" s="1"/>
  <c r="S49" i="6"/>
  <c r="S76" i="6"/>
  <c r="V52" i="6"/>
  <c r="V68" i="6"/>
  <c r="M182" i="5"/>
  <c r="S44" i="6"/>
  <c r="E120" i="1"/>
  <c r="U120" i="1" s="1"/>
  <c r="V15" i="12"/>
  <c r="K61" i="12" s="1"/>
  <c r="G15" i="12" a="1"/>
  <c r="G15" i="12" s="1"/>
  <c r="G57" i="21" s="1"/>
  <c r="X15" i="12" a="1"/>
  <c r="X15" i="12" s="1"/>
  <c r="T15" i="12"/>
  <c r="E167" i="1"/>
  <c r="U167" i="1" s="1"/>
  <c r="Y127" i="1"/>
  <c r="V12" i="10"/>
  <c r="B37" i="10" s="1"/>
  <c r="X12" i="10" a="1"/>
  <c r="X12" i="10" s="1"/>
  <c r="G16" i="10" a="1"/>
  <c r="G16" i="10" s="1"/>
  <c r="S16" i="10" s="1"/>
  <c r="B223" i="9" s="1"/>
  <c r="V32" i="6"/>
  <c r="V64" i="6"/>
  <c r="S64" i="6"/>
  <c r="S80" i="6"/>
  <c r="X24" i="10" a="1"/>
  <c r="X24" i="10" s="1"/>
  <c r="U24" i="10"/>
  <c r="V24" i="10"/>
  <c r="L111" i="10" s="1"/>
  <c r="Y151" i="1"/>
  <c r="B452" i="9"/>
  <c r="X452" i="9" s="1"/>
  <c r="B451" i="9"/>
  <c r="X451" i="9" s="1"/>
  <c r="V24" i="6"/>
  <c r="V56" i="6"/>
  <c r="S56" i="6"/>
  <c r="V72" i="6"/>
  <c r="V18" i="6"/>
  <c r="V58" i="6"/>
  <c r="D135" i="20"/>
  <c r="C160" i="20"/>
  <c r="C176" i="20"/>
  <c r="D176" i="20" s="1"/>
  <c r="S39" i="6"/>
  <c r="S19" i="6"/>
  <c r="S43" i="6"/>
  <c r="V51" i="6"/>
  <c r="V75" i="6"/>
  <c r="V14" i="12"/>
  <c r="K59" i="12" s="1"/>
  <c r="S15" i="6"/>
  <c r="S25" i="6"/>
  <c r="S41" i="6"/>
  <c r="S65" i="6"/>
  <c r="S23" i="6"/>
  <c r="S31" i="6"/>
  <c r="V55" i="6"/>
  <c r="V71" i="6"/>
  <c r="S71" i="6"/>
  <c r="S13" i="6"/>
  <c r="S37" i="6"/>
  <c r="S53" i="6"/>
  <c r="S77" i="6"/>
  <c r="X13" i="10" a="1"/>
  <c r="X13" i="10" s="1"/>
  <c r="D166" i="20"/>
  <c r="C9" i="20"/>
  <c r="D9" i="20" s="1"/>
  <c r="C33" i="20"/>
  <c r="D33" i="20" s="1"/>
  <c r="C37" i="20"/>
  <c r="C38" i="20" s="1"/>
  <c r="D111" i="20"/>
  <c r="D125" i="20"/>
  <c r="D133" i="20"/>
  <c r="B132" i="16" a="1"/>
  <c r="B132" i="16" s="1"/>
  <c r="G12" i="12" a="1"/>
  <c r="G12" i="12" s="1"/>
  <c r="T12" i="12"/>
  <c r="V12" i="12"/>
  <c r="B42" i="12" s="1"/>
  <c r="Q12" i="5" a="1"/>
  <c r="Q12" i="5" s="1"/>
  <c r="Y12" i="5" s="1"/>
  <c r="B344" i="9" s="1"/>
  <c r="Z344" i="9" s="1"/>
  <c r="AA156" i="1"/>
  <c r="K38" i="12"/>
  <c r="U16" i="10"/>
  <c r="V16" i="10"/>
  <c r="B61" i="10" s="1"/>
  <c r="B32" i="5"/>
  <c r="G18" i="10" a="1"/>
  <c r="G18" i="10" s="1"/>
  <c r="G97" i="21" s="1"/>
  <c r="X17" i="10" a="1"/>
  <c r="X17" i="10" s="1"/>
  <c r="U17" i="10"/>
  <c r="C19" i="20"/>
  <c r="D26" i="20"/>
  <c r="C27" i="20"/>
  <c r="C121" i="20"/>
  <c r="C137" i="20"/>
  <c r="D137" i="20" s="1"/>
  <c r="C14" i="20"/>
  <c r="D14" i="20" s="1"/>
  <c r="C117" i="20"/>
  <c r="C75" i="20"/>
  <c r="C76" i="20" s="1"/>
  <c r="D76" i="20" s="1"/>
  <c r="C113" i="20"/>
  <c r="C114" i="20" s="1"/>
  <c r="D114" i="20" s="1"/>
  <c r="D107" i="20"/>
  <c r="D12" i="20"/>
  <c r="B79" i="10"/>
  <c r="C42" i="5"/>
  <c r="M43" i="5"/>
  <c r="G91" i="21"/>
  <c r="D168" i="20"/>
  <c r="K49" i="21" l="1" a="1"/>
  <c r="K49" i="21" s="1"/>
  <c r="W164" i="1"/>
  <c r="X23" i="10" a="1"/>
  <c r="X23" i="10" s="1"/>
  <c r="B447" i="9"/>
  <c r="AA447" i="9" s="1"/>
  <c r="S47" i="21" a="1"/>
  <c r="S47" i="21" s="1"/>
  <c r="K113" i="12"/>
  <c r="E156" i="1"/>
  <c r="U156" i="1" s="1"/>
  <c r="D129" i="20"/>
  <c r="X21" i="10" a="1"/>
  <c r="X21" i="10" s="1"/>
  <c r="AA168" i="1"/>
  <c r="X19" i="12" a="1"/>
  <c r="X19" i="12" s="1"/>
  <c r="M47" i="21" a="1"/>
  <c r="M47" i="21" s="1"/>
  <c r="U23" i="10"/>
  <c r="U21" i="10"/>
  <c r="G23" i="12" a="1"/>
  <c r="G23" i="12" s="1"/>
  <c r="S23" i="12" s="1"/>
  <c r="B143" i="9" s="1"/>
  <c r="M143" i="9" s="1"/>
  <c r="G143" i="9" s="1" a="1"/>
  <c r="G143" i="9" s="1"/>
  <c r="G100" i="1"/>
  <c r="AA164" i="1"/>
  <c r="E136" i="1"/>
  <c r="M51" i="21" a="1"/>
  <c r="M51" i="21" s="1"/>
  <c r="K110" i="12"/>
  <c r="V21" i="10"/>
  <c r="L92" i="10" s="1"/>
  <c r="S69" i="6"/>
  <c r="S45" i="6"/>
  <c r="S29" i="6"/>
  <c r="S81" i="6"/>
  <c r="S57" i="6"/>
  <c r="S33" i="6"/>
  <c r="V17" i="6"/>
  <c r="R49" i="21" a="1"/>
  <c r="R49" i="21" s="1"/>
  <c r="E168" i="1"/>
  <c r="V19" i="12"/>
  <c r="K85" i="12" s="1"/>
  <c r="R56" i="21" a="1"/>
  <c r="R56" i="21" s="1"/>
  <c r="D15" i="20"/>
  <c r="G21" i="10" a="1"/>
  <c r="G21" i="10" s="1"/>
  <c r="G103" i="21" s="1"/>
  <c r="AA33" i="5"/>
  <c r="M178" i="5" s="1"/>
  <c r="W160" i="1"/>
  <c r="Y168" i="1"/>
  <c r="B145" i="21"/>
  <c r="B555" i="9"/>
  <c r="Z555" i="9" s="1"/>
  <c r="T49" i="21" a="1"/>
  <c r="T49" i="21" s="1"/>
  <c r="D149" i="20"/>
  <c r="D119" i="20"/>
  <c r="C7" i="20"/>
  <c r="D7" i="20" s="1"/>
  <c r="C85" i="20"/>
  <c r="D85" i="20" s="1"/>
  <c r="S9" i="6"/>
  <c r="B133" i="16" a="1"/>
  <c r="B133" i="16" s="1"/>
  <c r="B108" i="12"/>
  <c r="X23" i="12" a="1"/>
  <c r="X23" i="12" s="1"/>
  <c r="W120" i="1"/>
  <c r="L47" i="21" a="1"/>
  <c r="L47" i="21" s="1"/>
  <c r="L38" i="1"/>
  <c r="W154" i="1"/>
  <c r="K118" i="12"/>
  <c r="K114" i="12"/>
  <c r="C132" i="20"/>
  <c r="D132" i="20" s="1"/>
  <c r="D131" i="20"/>
  <c r="C152" i="20"/>
  <c r="D151" i="20"/>
  <c r="D106" i="20"/>
  <c r="D123" i="20"/>
  <c r="C89" i="20"/>
  <c r="D89" i="20" s="1"/>
  <c r="L83" i="10"/>
  <c r="L82" i="10"/>
  <c r="R52" i="21" a="1"/>
  <c r="R52" i="21" s="1"/>
  <c r="O47" i="21"/>
  <c r="N55" i="21" a="1"/>
  <c r="N55" i="21" s="1"/>
  <c r="I93" i="1"/>
  <c r="X161" i="1"/>
  <c r="W147" i="1"/>
  <c r="E147" i="1"/>
  <c r="U147" i="1" s="1"/>
  <c r="W163" i="1"/>
  <c r="AA163" i="1"/>
  <c r="H149" i="21"/>
  <c r="H111" i="21"/>
  <c r="M171" i="5"/>
  <c r="M168" i="5"/>
  <c r="AC36" i="5"/>
  <c r="AG36" i="5" a="1"/>
  <c r="AG36" i="5" s="1"/>
  <c r="B36" i="5"/>
  <c r="V11" i="6"/>
  <c r="S11" i="6"/>
  <c r="V35" i="6"/>
  <c r="S35" i="6"/>
  <c r="V47" i="6"/>
  <c r="S47" i="6"/>
  <c r="V63" i="6"/>
  <c r="S63" i="6"/>
  <c r="S67" i="6"/>
  <c r="V67" i="6"/>
  <c r="V83" i="6"/>
  <c r="S83" i="6"/>
  <c r="V87" i="6"/>
  <c r="S87" i="6"/>
  <c r="D10" i="20"/>
  <c r="C11" i="20"/>
  <c r="D11" i="20" s="1"/>
  <c r="S59" i="6"/>
  <c r="L55" i="21" a="1"/>
  <c r="L55" i="21" s="1"/>
  <c r="S27" i="6"/>
  <c r="Q36" i="5" a="1"/>
  <c r="Q36" i="5" s="1"/>
  <c r="Y36" i="5" s="1"/>
  <c r="B579" i="9" s="1"/>
  <c r="X579" i="9" s="1"/>
  <c r="V579" i="9" s="1" a="1"/>
  <c r="V579" i="9" s="1"/>
  <c r="D25" i="20"/>
  <c r="Y163" i="1"/>
  <c r="R48" i="21"/>
  <c r="I104" i="1"/>
  <c r="G104" i="1"/>
  <c r="E144" i="1"/>
  <c r="U144" i="1" s="1"/>
  <c r="W144" i="1"/>
  <c r="Y144" i="1"/>
  <c r="D78" i="20"/>
  <c r="C79" i="20"/>
  <c r="D79" i="20" s="1"/>
  <c r="M186" i="5"/>
  <c r="X24" i="12" a="1"/>
  <c r="X24" i="12" s="1"/>
  <c r="T24" i="12"/>
  <c r="B75" i="21"/>
  <c r="G24" i="12" a="1"/>
  <c r="G24" i="12" s="1"/>
  <c r="G75" i="21" s="1"/>
  <c r="K108" i="12"/>
  <c r="E148" i="1"/>
  <c r="U148" i="1" s="1"/>
  <c r="C49" i="20"/>
  <c r="C5" i="20"/>
  <c r="D5" i="20" s="1"/>
  <c r="L51" i="21" a="1"/>
  <c r="L51" i="21" s="1"/>
  <c r="K47" i="21" a="1"/>
  <c r="K47" i="21" s="1"/>
  <c r="M49" i="21" a="1"/>
  <c r="M49" i="21" s="1"/>
  <c r="S12" i="6"/>
  <c r="V84" i="6"/>
  <c r="Y120" i="1"/>
  <c r="M58" i="5"/>
  <c r="V23" i="10"/>
  <c r="L107" i="10" s="1"/>
  <c r="Y158" i="1"/>
  <c r="B454" i="9"/>
  <c r="Z454" i="9" s="1"/>
  <c r="E160" i="1"/>
  <c r="I69" i="21"/>
  <c r="H135" i="21"/>
  <c r="B542" i="9"/>
  <c r="AA542" i="9" s="1"/>
  <c r="M77" i="5"/>
  <c r="M75" i="5"/>
  <c r="B381" i="9"/>
  <c r="AA381" i="9" s="1"/>
  <c r="B382" i="9"/>
  <c r="AA382" i="9" s="1"/>
  <c r="L70" i="10"/>
  <c r="L71" i="10"/>
  <c r="L67" i="10"/>
  <c r="S15" i="10"/>
  <c r="B210" i="9" s="1"/>
  <c r="K57" i="12"/>
  <c r="B91" i="10"/>
  <c r="B581" i="9"/>
  <c r="AA581" i="9" s="1"/>
  <c r="B386" i="9"/>
  <c r="AA386" i="9" s="1"/>
  <c r="C72" i="5"/>
  <c r="M76" i="5"/>
  <c r="L80" i="10"/>
  <c r="L84" i="10"/>
  <c r="K87" i="12"/>
  <c r="Y164" i="1"/>
  <c r="G93" i="5"/>
  <c r="G50" i="5"/>
  <c r="G54" i="5"/>
  <c r="G58" i="5"/>
  <c r="B384" i="9"/>
  <c r="AA384" i="9" s="1"/>
  <c r="L81" i="10"/>
  <c r="L79" i="10"/>
  <c r="K88" i="12"/>
  <c r="B303" i="9"/>
  <c r="M303" i="9" s="1"/>
  <c r="H303" i="9" s="1" a="1"/>
  <c r="H303" i="9" s="1"/>
  <c r="B299" i="9"/>
  <c r="N299" i="9" s="1"/>
  <c r="B307" i="9"/>
  <c r="M307" i="9" s="1"/>
  <c r="B304" i="9"/>
  <c r="L304" i="9" s="1"/>
  <c r="K58" i="12"/>
  <c r="K55" i="12"/>
  <c r="P55" i="21" s="1" a="1"/>
  <c r="P55" i="21" s="1"/>
  <c r="B552" i="9"/>
  <c r="Z552" i="9" s="1"/>
  <c r="L97" i="10"/>
  <c r="AA135" i="1"/>
  <c r="E143" i="1"/>
  <c r="X143" i="1" s="1"/>
  <c r="X137" i="1"/>
  <c r="X154" i="1"/>
  <c r="V34" i="6"/>
  <c r="B97" i="10"/>
  <c r="AG17" i="5" a="1"/>
  <c r="AG17" i="5" s="1"/>
  <c r="V22" i="12"/>
  <c r="B13" i="5"/>
  <c r="G96" i="1"/>
  <c r="P47" i="21" a="1"/>
  <c r="P47" i="21" s="1"/>
  <c r="V38" i="6"/>
  <c r="N31" i="1"/>
  <c r="N53" i="21" a="1"/>
  <c r="N53" i="21" s="1"/>
  <c r="E150" i="1"/>
  <c r="U150" i="1" s="1"/>
  <c r="M56" i="5"/>
  <c r="G93" i="1"/>
  <c r="E123" i="1"/>
  <c r="U123" i="1" s="1"/>
  <c r="Y13" i="12"/>
  <c r="W157" i="1"/>
  <c r="B105" i="21"/>
  <c r="H145" i="21"/>
  <c r="B220" i="9"/>
  <c r="M220" i="9" s="1"/>
  <c r="H220" i="9" s="1" a="1"/>
  <c r="H220" i="9" s="1"/>
  <c r="L93" i="10"/>
  <c r="B54" i="12"/>
  <c r="X120" i="1"/>
  <c r="X151" i="1"/>
  <c r="D37" i="20"/>
  <c r="L69" i="10"/>
  <c r="B549" i="9"/>
  <c r="X549" i="9" s="1"/>
  <c r="F549" i="9" s="1" a="1"/>
  <c r="F549" i="9" s="1"/>
  <c r="K86" i="12"/>
  <c r="D60" i="20"/>
  <c r="L99" i="10"/>
  <c r="U18" i="10"/>
  <c r="K84" i="12"/>
  <c r="AE27" i="5" a="1"/>
  <c r="AE27" i="5" s="1"/>
  <c r="AE31" i="5" a="1"/>
  <c r="AE31" i="5" s="1"/>
  <c r="V66" i="6"/>
  <c r="V26" i="6"/>
  <c r="T22" i="12"/>
  <c r="AG13" i="5" a="1"/>
  <c r="AG13" i="5" s="1"/>
  <c r="V22" i="6"/>
  <c r="X22" i="12" a="1"/>
  <c r="X22" i="12" s="1"/>
  <c r="M57" i="5"/>
  <c r="G103" i="1"/>
  <c r="M54" i="5"/>
  <c r="C54" i="5"/>
  <c r="U22" i="10"/>
  <c r="AA123" i="1"/>
  <c r="B97" i="21"/>
  <c r="V14" i="10"/>
  <c r="L54" i="10" s="1"/>
  <c r="D177" i="20"/>
  <c r="B144" i="9"/>
  <c r="M144" i="9" s="1"/>
  <c r="F144" i="9" s="1" a="1"/>
  <c r="F144" i="9" s="1"/>
  <c r="K56" i="12"/>
  <c r="T55" i="21" s="1" a="1"/>
  <c r="T55" i="21" s="1"/>
  <c r="B551" i="9"/>
  <c r="X551" i="9" s="1"/>
  <c r="F551" i="9" s="1" a="1"/>
  <c r="F551" i="9" s="1"/>
  <c r="K89" i="12"/>
  <c r="X158" i="1"/>
  <c r="D167" i="20"/>
  <c r="S55" i="21" a="1"/>
  <c r="S55" i="21" s="1"/>
  <c r="D17" i="20"/>
  <c r="V42" i="6"/>
  <c r="V10" i="6"/>
  <c r="E127" i="1"/>
  <c r="X127" i="1" s="1"/>
  <c r="Q13" i="5" a="1"/>
  <c r="Q13" i="5" s="1"/>
  <c r="Y13" i="5" s="1"/>
  <c r="B349" i="9" s="1"/>
  <c r="AA349" i="9" s="1"/>
  <c r="B84" i="12"/>
  <c r="G107" i="1"/>
  <c r="N52" i="21" a="1"/>
  <c r="N52" i="21" s="1"/>
  <c r="Q47" i="21" a="1"/>
  <c r="Q47" i="21" s="1"/>
  <c r="G18" i="12" a="1"/>
  <c r="G18" i="12" s="1"/>
  <c r="C97" i="20"/>
  <c r="C98" i="20" s="1"/>
  <c r="L31" i="1"/>
  <c r="V14" i="6"/>
  <c r="T10" i="12"/>
  <c r="W150" i="1"/>
  <c r="AC10" i="5"/>
  <c r="E131" i="1"/>
  <c r="U131" i="1" s="1"/>
  <c r="AC13" i="5"/>
  <c r="Z451" i="9"/>
  <c r="D38" i="20"/>
  <c r="C39" i="20"/>
  <c r="X17" i="5"/>
  <c r="AE17" i="5" a="1"/>
  <c r="AE17" i="5" s="1"/>
  <c r="X156" i="1"/>
  <c r="B114" i="12"/>
  <c r="K116" i="12"/>
  <c r="K115" i="12"/>
  <c r="V21" i="12"/>
  <c r="B69" i="21"/>
  <c r="C32" i="10"/>
  <c r="C33" i="10" s="1"/>
  <c r="C34" i="10" s="1"/>
  <c r="C35" i="10" s="1"/>
  <c r="C36" i="10" s="1"/>
  <c r="G147" i="21"/>
  <c r="G109" i="21"/>
  <c r="M191" i="5"/>
  <c r="M188" i="5"/>
  <c r="B47" i="21"/>
  <c r="X10" i="12" a="1"/>
  <c r="X10" i="12" s="1"/>
  <c r="B55" i="21"/>
  <c r="X14" i="12" a="1"/>
  <c r="X14" i="12" s="1"/>
  <c r="T14" i="12"/>
  <c r="AA17" i="5"/>
  <c r="M78" i="5" s="1"/>
  <c r="AC17" i="5"/>
  <c r="Q17" i="5" a="1"/>
  <c r="Q17" i="5" s="1"/>
  <c r="Y17" i="5" s="1"/>
  <c r="B393" i="9" s="1"/>
  <c r="Z393" i="9" s="1"/>
  <c r="Q21" i="5" a="1"/>
  <c r="Q21" i="5" s="1"/>
  <c r="Y21" i="5" s="1"/>
  <c r="B430" i="9" s="1"/>
  <c r="AA21" i="5"/>
  <c r="M102" i="5" s="1"/>
  <c r="AE21" i="5" a="1"/>
  <c r="AE21" i="5" s="1"/>
  <c r="AG25" i="5" a="1"/>
  <c r="AG25" i="5" s="1"/>
  <c r="Q25" i="5" a="1"/>
  <c r="Q25" i="5" s="1"/>
  <c r="Y25" i="5" s="1"/>
  <c r="B475" i="9" s="1"/>
  <c r="AA29" i="5"/>
  <c r="M152" i="5" s="1"/>
  <c r="Q29" i="5" a="1"/>
  <c r="Q29" i="5" s="1"/>
  <c r="Y29" i="5" s="1"/>
  <c r="B507" i="9" s="1"/>
  <c r="AG29" i="5" a="1"/>
  <c r="AG29" i="5" s="1"/>
  <c r="B29" i="5"/>
  <c r="X29" i="5" s="1"/>
  <c r="S50" i="6"/>
  <c r="V50" i="6"/>
  <c r="S54" i="6"/>
  <c r="V54" i="6"/>
  <c r="S62" i="6"/>
  <c r="V62" i="6"/>
  <c r="S78" i="6"/>
  <c r="V78" i="6"/>
  <c r="S82" i="6"/>
  <c r="V82" i="6"/>
  <c r="O51" i="21" a="1"/>
  <c r="O51" i="21" s="1"/>
  <c r="M55" i="21" a="1"/>
  <c r="M55" i="21" s="1"/>
  <c r="J52" i="21" a="1"/>
  <c r="J52" i="21" s="1"/>
  <c r="R54" i="21" a="1"/>
  <c r="R54" i="21" s="1"/>
  <c r="N54" i="21" a="1"/>
  <c r="N54" i="21" s="1"/>
  <c r="R47" i="21" a="1"/>
  <c r="R47" i="21" s="1"/>
  <c r="J56" i="21" a="1"/>
  <c r="J56" i="21" s="1"/>
  <c r="J47" i="21" a="1"/>
  <c r="J47" i="21" s="1"/>
  <c r="M53" i="21" a="1"/>
  <c r="M53" i="21" s="1"/>
  <c r="K51" i="21" a="1"/>
  <c r="K51" i="21" s="1"/>
  <c r="S53" i="21" a="1"/>
  <c r="S53" i="21" s="1"/>
  <c r="S51" i="21" a="1"/>
  <c r="S51" i="21" s="1"/>
  <c r="J53" i="21" a="1"/>
  <c r="J53" i="21" s="1"/>
  <c r="AA14" i="5"/>
  <c r="B14" i="5"/>
  <c r="X14" i="5" s="1"/>
  <c r="Q14" i="5" a="1"/>
  <c r="Q14" i="5" s="1"/>
  <c r="Y14" i="5" s="1"/>
  <c r="B357" i="9" s="1"/>
  <c r="AA357" i="9" s="1"/>
  <c r="U129" i="1"/>
  <c r="X129" i="1"/>
  <c r="S24" i="12"/>
  <c r="B152" i="9" s="1"/>
  <c r="B298" i="9"/>
  <c r="L298" i="9" s="1"/>
  <c r="D113" i="20"/>
  <c r="K54" i="12"/>
  <c r="B582" i="9"/>
  <c r="AA582" i="9" s="1"/>
  <c r="B550" i="9"/>
  <c r="Z550" i="9" s="1"/>
  <c r="V74" i="6"/>
  <c r="AG21" i="5" a="1"/>
  <c r="AG21" i="5" s="1"/>
  <c r="G10" i="12" a="1"/>
  <c r="G10" i="12" s="1"/>
  <c r="M115" i="5"/>
  <c r="V86" i="6"/>
  <c r="AA25" i="5"/>
  <c r="M126" i="5" s="1"/>
  <c r="AC29" i="5"/>
  <c r="G98" i="1"/>
  <c r="I98" i="1"/>
  <c r="I105" i="1"/>
  <c r="G105" i="1"/>
  <c r="Y121" i="1"/>
  <c r="W121" i="1"/>
  <c r="W125" i="1"/>
  <c r="Y125" i="1"/>
  <c r="W129" i="1"/>
  <c r="Y129" i="1"/>
  <c r="Y137" i="1"/>
  <c r="AA137" i="1"/>
  <c r="W141" i="1"/>
  <c r="E141" i="1"/>
  <c r="S12" i="10"/>
  <c r="B180" i="9" s="1"/>
  <c r="M180" i="9" s="1"/>
  <c r="G180" i="9" s="1" a="1"/>
  <c r="G180" i="9" s="1"/>
  <c r="G123" i="21"/>
  <c r="G85" i="21"/>
  <c r="U20" i="10"/>
  <c r="B139" i="21"/>
  <c r="X20" i="10" a="1"/>
  <c r="X20" i="10" s="1"/>
  <c r="V25" i="10"/>
  <c r="L120" i="10" s="1"/>
  <c r="G25" i="10" a="1"/>
  <c r="G25" i="10" s="1"/>
  <c r="S25" i="10" s="1"/>
  <c r="B309" i="9" s="1"/>
  <c r="L309" i="9" s="1"/>
  <c r="H95" i="21"/>
  <c r="H133" i="21"/>
  <c r="S20" i="6"/>
  <c r="V20" i="6"/>
  <c r="X167" i="1"/>
  <c r="N56" i="21" a="1"/>
  <c r="N56" i="21" s="1"/>
  <c r="N50" i="21" a="1"/>
  <c r="N50" i="21" s="1"/>
  <c r="AA10" i="5"/>
  <c r="W127" i="1"/>
  <c r="I63" i="21"/>
  <c r="U166" i="1"/>
  <c r="X166" i="1"/>
  <c r="M120" i="5"/>
  <c r="M125" i="5"/>
  <c r="X16" i="12" a="1"/>
  <c r="X16" i="12" s="1"/>
  <c r="T16" i="12"/>
  <c r="E124" i="1"/>
  <c r="W124" i="1"/>
  <c r="AA124" i="1"/>
  <c r="W132" i="1"/>
  <c r="E132" i="1"/>
  <c r="U132" i="1" s="1"/>
  <c r="Y132" i="1"/>
  <c r="Y140" i="1"/>
  <c r="E140" i="1"/>
  <c r="AG20" i="5" a="1"/>
  <c r="AG20" i="5" s="1"/>
  <c r="AC20" i="5"/>
  <c r="C70" i="20"/>
  <c r="D69" i="20"/>
  <c r="D90" i="20"/>
  <c r="C91" i="20"/>
  <c r="D91" i="20" s="1"/>
  <c r="C118" i="20"/>
  <c r="D118" i="20" s="1"/>
  <c r="D117" i="20"/>
  <c r="D27" i="20"/>
  <c r="C28" i="20"/>
  <c r="AA20" i="5"/>
  <c r="Y124" i="1"/>
  <c r="C109" i="20"/>
  <c r="D169" i="20"/>
  <c r="C170" i="20"/>
  <c r="D170" i="20" s="1"/>
  <c r="S14" i="12"/>
  <c r="B56" i="9" s="1"/>
  <c r="G55" i="21"/>
  <c r="B404" i="9"/>
  <c r="Z404" i="9" s="1"/>
  <c r="B398" i="9"/>
  <c r="X398" i="9" s="1"/>
  <c r="V398" i="9" s="1" a="1"/>
  <c r="V398" i="9" s="1"/>
  <c r="B401" i="9"/>
  <c r="AA401" i="9" s="1"/>
  <c r="M184" i="5"/>
  <c r="M183" i="5"/>
  <c r="M185" i="5"/>
  <c r="K37" i="12"/>
  <c r="P49" i="21" s="1" a="1"/>
  <c r="P49" i="21" s="1"/>
  <c r="K41" i="12"/>
  <c r="T18" i="12"/>
  <c r="B63" i="21"/>
  <c r="V18" i="12"/>
  <c r="K81" i="12" s="1"/>
  <c r="C40" i="10"/>
  <c r="C41" i="10" s="1"/>
  <c r="W134" i="1"/>
  <c r="AA134" i="1"/>
  <c r="AA138" i="1"/>
  <c r="Y138" i="1"/>
  <c r="E138" i="1"/>
  <c r="E142" i="1"/>
  <c r="U142" i="1" s="1"/>
  <c r="Y142" i="1"/>
  <c r="W142" i="1"/>
  <c r="AG12" i="5" a="1"/>
  <c r="AG12" i="5" s="1"/>
  <c r="AC12" i="5"/>
  <c r="B12" i="5"/>
  <c r="X12" i="5" s="1"/>
  <c r="AC15" i="5"/>
  <c r="B15" i="5"/>
  <c r="AA15" i="5"/>
  <c r="M66" i="5" s="1"/>
  <c r="Q22" i="5" a="1"/>
  <c r="Q22" i="5" s="1"/>
  <c r="Y22" i="5" s="1"/>
  <c r="B442" i="9" s="1"/>
  <c r="AC26" i="5"/>
  <c r="AG26" i="5" a="1"/>
  <c r="AG26" i="5" s="1"/>
  <c r="D44" i="20"/>
  <c r="C45" i="20"/>
  <c r="D45" i="20" s="1"/>
  <c r="D171" i="20"/>
  <c r="C172" i="20"/>
  <c r="D172" i="20" s="1"/>
  <c r="C180" i="20"/>
  <c r="D179" i="20"/>
  <c r="F449" i="9" a="1"/>
  <c r="F449" i="9" s="1"/>
  <c r="B217" i="9"/>
  <c r="N217" i="9" s="1"/>
  <c r="C122" i="20"/>
  <c r="D122" i="20" s="1"/>
  <c r="D121" i="20"/>
  <c r="L62" i="10"/>
  <c r="L64" i="10"/>
  <c r="L61" i="10"/>
  <c r="L66" i="10"/>
  <c r="B343" i="9"/>
  <c r="Z343" i="9" s="1"/>
  <c r="B338" i="9"/>
  <c r="Z338" i="9" s="1"/>
  <c r="K43" i="12"/>
  <c r="P51" i="21" s="1" a="1"/>
  <c r="P51" i="21" s="1"/>
  <c r="K45" i="12"/>
  <c r="L112" i="10"/>
  <c r="L110" i="10"/>
  <c r="L113" i="10"/>
  <c r="L114" i="10"/>
  <c r="L109" i="10"/>
  <c r="U136" i="1"/>
  <c r="X136" i="1"/>
  <c r="G13" i="12" a="1"/>
  <c r="G13" i="12" s="1"/>
  <c r="V13" i="12"/>
  <c r="K49" i="12" s="1"/>
  <c r="P53" i="21" s="1" a="1"/>
  <c r="P53" i="21" s="1"/>
  <c r="X20" i="12" a="1"/>
  <c r="X20" i="12" s="1"/>
  <c r="V20" i="12"/>
  <c r="B90" i="12" s="1"/>
  <c r="Y15" i="12"/>
  <c r="I57" i="21"/>
  <c r="I73" i="21"/>
  <c r="Y23" i="12"/>
  <c r="I108" i="1"/>
  <c r="G108" i="1"/>
  <c r="W128" i="1"/>
  <c r="Y128" i="1"/>
  <c r="E128" i="1"/>
  <c r="U128" i="1" s="1"/>
  <c r="B121" i="21"/>
  <c r="V11" i="10"/>
  <c r="L31" i="10" s="1"/>
  <c r="AC28" i="5"/>
  <c r="B28" i="5"/>
  <c r="S70" i="6"/>
  <c r="V70" i="6"/>
  <c r="D34" i="20"/>
  <c r="C35" i="20"/>
  <c r="D35" i="20" s="1"/>
  <c r="F35" i="16" a="1"/>
  <c r="F35" i="16" s="1"/>
  <c r="F36" i="16" s="1" a="1"/>
  <c r="F36" i="16" s="1"/>
  <c r="B215" i="9"/>
  <c r="N215" i="9" s="1"/>
  <c r="S18" i="10"/>
  <c r="G135" i="21"/>
  <c r="G11" i="10" a="1"/>
  <c r="G11" i="10" s="1"/>
  <c r="G121" i="21" s="1"/>
  <c r="X170" i="1"/>
  <c r="G93" i="21"/>
  <c r="G131" i="21"/>
  <c r="U168" i="1"/>
  <c r="X168" i="1"/>
  <c r="AG28" i="5" a="1"/>
  <c r="AG28" i="5" s="1"/>
  <c r="B310" i="9"/>
  <c r="L310" i="9" s="1"/>
  <c r="B313" i="9"/>
  <c r="N313" i="9" s="1"/>
  <c r="B221" i="9"/>
  <c r="M221" i="9" s="1"/>
  <c r="F221" i="9" s="1" a="1"/>
  <c r="F221" i="9" s="1"/>
  <c r="B140" i="9"/>
  <c r="N140" i="9" s="1"/>
  <c r="G111" i="21"/>
  <c r="S15" i="12"/>
  <c r="B61" i="9" s="1"/>
  <c r="G73" i="21"/>
  <c r="M124" i="5"/>
  <c r="C27" i="19" a="1"/>
  <c r="C27" i="19" s="1"/>
  <c r="C28" i="19" s="1" a="1"/>
  <c r="C28" i="19" s="1"/>
  <c r="G133" i="21"/>
  <c r="S17" i="10"/>
  <c r="B237" i="9" s="1"/>
  <c r="N237" i="9" s="1"/>
  <c r="M47" i="5"/>
  <c r="M45" i="5"/>
  <c r="M44" i="5"/>
  <c r="U163" i="1"/>
  <c r="X163" i="1"/>
  <c r="AA28" i="5"/>
  <c r="M149" i="5" s="1"/>
  <c r="X16" i="5"/>
  <c r="AE16" i="5" a="1"/>
  <c r="AE16" i="5" s="1"/>
  <c r="M53" i="5"/>
  <c r="M50" i="5"/>
  <c r="M51" i="5"/>
  <c r="J121" i="21" a="1"/>
  <c r="J121" i="21" s="1"/>
  <c r="B316" i="9"/>
  <c r="B226" i="9"/>
  <c r="N226" i="9" s="1"/>
  <c r="B146" i="9"/>
  <c r="L65" i="10"/>
  <c r="D75" i="20"/>
  <c r="B339" i="9"/>
  <c r="AA339" i="9" s="1"/>
  <c r="B109" i="10"/>
  <c r="M49" i="5"/>
  <c r="M42" i="5"/>
  <c r="C62" i="20"/>
  <c r="G16" i="12" a="1"/>
  <c r="G16" i="12" s="1"/>
  <c r="S16" i="12" s="1"/>
  <c r="AA128" i="1"/>
  <c r="AA140" i="1"/>
  <c r="C81" i="20"/>
  <c r="D81" i="20" s="1"/>
  <c r="Q28" i="5" a="1"/>
  <c r="Q28" i="5" s="1"/>
  <c r="Y28" i="5" s="1"/>
  <c r="L42" i="10"/>
  <c r="L38" i="10"/>
  <c r="K35" i="12"/>
  <c r="K32" i="12"/>
  <c r="K62" i="12"/>
  <c r="K63" i="12"/>
  <c r="E134" i="1"/>
  <c r="X134" i="1" s="1"/>
  <c r="M174" i="5"/>
  <c r="C174" i="5"/>
  <c r="H101" i="21"/>
  <c r="AG30" i="5" a="1"/>
  <c r="AG30" i="5" s="1"/>
  <c r="L53" i="21" a="1"/>
  <c r="L53" i="21" s="1"/>
  <c r="J50" i="21" a="1"/>
  <c r="J50" i="21" s="1"/>
  <c r="J55" i="21" a="1"/>
  <c r="J55" i="21" s="1"/>
  <c r="J51" i="21" a="1"/>
  <c r="J51" i="21" s="1"/>
  <c r="G21" i="12" a="1"/>
  <c r="G21" i="12" s="1"/>
  <c r="G69" i="21" s="1"/>
  <c r="T21" i="12"/>
  <c r="Y20" i="12"/>
  <c r="I67" i="21"/>
  <c r="W145" i="1"/>
  <c r="AA145" i="1"/>
  <c r="AA152" i="1"/>
  <c r="W152" i="1"/>
  <c r="Y155" i="1"/>
  <c r="W155" i="1"/>
  <c r="W162" i="1"/>
  <c r="AA162" i="1"/>
  <c r="W165" i="1"/>
  <c r="E165" i="1"/>
  <c r="U165" i="1" s="1"/>
  <c r="E169" i="1"/>
  <c r="W169" i="1"/>
  <c r="V20" i="10"/>
  <c r="B101" i="21"/>
  <c r="G20" i="10" a="1"/>
  <c r="G20" i="10" s="1"/>
  <c r="G101" i="21" s="1"/>
  <c r="H141" i="21"/>
  <c r="H103" i="21"/>
  <c r="V28" i="6"/>
  <c r="S28" i="6"/>
  <c r="V40" i="6"/>
  <c r="S40" i="6"/>
  <c r="C128" i="20"/>
  <c r="D128" i="20" s="1"/>
  <c r="D127" i="20"/>
  <c r="G56" i="5"/>
  <c r="U452" i="9" a="1"/>
  <c r="U452" i="9" s="1"/>
  <c r="V451" i="9" a="1"/>
  <c r="V451" i="9" s="1"/>
  <c r="M187" i="5"/>
  <c r="C186" i="5"/>
  <c r="O55" i="21" a="1"/>
  <c r="O55" i="21" s="1"/>
  <c r="O53" i="21" a="1"/>
  <c r="O53" i="21" s="1"/>
  <c r="R50" i="21" a="1"/>
  <c r="R50" i="21" s="1"/>
  <c r="N47" i="21" a="1"/>
  <c r="N47" i="21" s="1"/>
  <c r="Y143" i="1"/>
  <c r="W143" i="1"/>
  <c r="AA157" i="1"/>
  <c r="Y157" i="1"/>
  <c r="W167" i="1"/>
  <c r="AA167" i="1"/>
  <c r="L98" i="10"/>
  <c r="L100" i="10"/>
  <c r="H83" i="21"/>
  <c r="H121" i="21"/>
  <c r="V16" i="6"/>
  <c r="S16" i="6"/>
  <c r="V85" i="6"/>
  <c r="S85" i="6"/>
  <c r="B39" i="1"/>
  <c r="A38" i="1"/>
  <c r="E38" i="1" s="1"/>
  <c r="N38" i="1" s="1"/>
  <c r="X133" i="1"/>
  <c r="H449" i="9" a="1"/>
  <c r="H449" i="9" s="1"/>
  <c r="G48" i="5"/>
  <c r="U47" i="21" a="1"/>
  <c r="U47" i="21" s="1"/>
  <c r="V449" i="9" a="1"/>
  <c r="V449" i="9" s="1"/>
  <c r="Z553" i="9"/>
  <c r="E449" i="9" a="1"/>
  <c r="E449" i="9" s="1"/>
  <c r="AA449" i="9"/>
  <c r="D19" i="20"/>
  <c r="C20" i="20"/>
  <c r="X128" i="1"/>
  <c r="C4" i="19" a="1"/>
  <c r="C4" i="19" s="1"/>
  <c r="M165" i="5"/>
  <c r="C162" i="5"/>
  <c r="X19" i="5"/>
  <c r="AE19" i="5" a="1"/>
  <c r="AE19" i="5" s="1"/>
  <c r="B332" i="9"/>
  <c r="AA332" i="9" s="1"/>
  <c r="B328" i="9"/>
  <c r="B329" i="9"/>
  <c r="AA329" i="9" s="1"/>
  <c r="B327" i="9"/>
  <c r="X327" i="9" s="1"/>
  <c r="U327" i="9" s="1" a="1"/>
  <c r="U327" i="9" s="1"/>
  <c r="B331" i="9"/>
  <c r="X331" i="9" s="1"/>
  <c r="V331" i="9" s="1" a="1"/>
  <c r="V331" i="9" s="1"/>
  <c r="B334" i="9"/>
  <c r="Z334" i="9" s="1"/>
  <c r="B564" i="9"/>
  <c r="Z564" i="9" s="1"/>
  <c r="B563" i="9"/>
  <c r="Z563" i="9" s="1"/>
  <c r="B562" i="9"/>
  <c r="Z562" i="9" s="1"/>
  <c r="B557" i="9"/>
  <c r="AA557" i="9" s="1"/>
  <c r="B30" i="10"/>
  <c r="L30" i="10"/>
  <c r="X132" i="1"/>
  <c r="K47" i="12"/>
  <c r="K44" i="12"/>
  <c r="T51" i="21" s="1" a="1"/>
  <c r="T51" i="21" s="1"/>
  <c r="K46" i="12"/>
  <c r="K42" i="12"/>
  <c r="U157" i="1"/>
  <c r="X157" i="1"/>
  <c r="B54" i="9"/>
  <c r="B134" i="16" a="1"/>
  <c r="B134" i="16" s="1"/>
  <c r="B135" i="16" s="1" a="1"/>
  <c r="B135" i="16" s="1"/>
  <c r="B136" i="16" s="1" a="1"/>
  <c r="B136" i="16" s="1"/>
  <c r="B225" i="9"/>
  <c r="N225" i="9" s="1"/>
  <c r="B224" i="9"/>
  <c r="M224" i="9" s="1"/>
  <c r="E224" i="9" s="1" a="1"/>
  <c r="E224" i="9" s="1"/>
  <c r="B227" i="9"/>
  <c r="M227" i="9" s="1"/>
  <c r="G227" i="9" s="1" a="1"/>
  <c r="G227" i="9" s="1"/>
  <c r="B222" i="9"/>
  <c r="M222" i="9" s="1"/>
  <c r="G222" i="9" s="1" a="1"/>
  <c r="G222" i="9" s="1"/>
  <c r="B219" i="9"/>
  <c r="L219" i="9" s="1"/>
  <c r="B218" i="9"/>
  <c r="M218" i="9" s="1"/>
  <c r="H218" i="9" s="1" a="1"/>
  <c r="H218" i="9" s="1"/>
  <c r="B346" i="9"/>
  <c r="X346" i="9" s="1"/>
  <c r="E346" i="9" s="1" a="1"/>
  <c r="E346" i="9" s="1"/>
  <c r="B340" i="9"/>
  <c r="AA340" i="9" s="1"/>
  <c r="B345" i="9"/>
  <c r="Z345" i="9" s="1"/>
  <c r="B341" i="9"/>
  <c r="AA341" i="9" s="1"/>
  <c r="B342" i="9"/>
  <c r="Z342" i="9" s="1"/>
  <c r="B337" i="9"/>
  <c r="G51" i="21"/>
  <c r="S12" i="12"/>
  <c r="B38" i="9" s="1"/>
  <c r="N38" i="9" s="1"/>
  <c r="S22" i="12"/>
  <c r="B137" i="9" s="1"/>
  <c r="G71" i="21"/>
  <c r="B148" i="9"/>
  <c r="M148" i="9" s="1"/>
  <c r="E148" i="9" s="1" a="1"/>
  <c r="E148" i="9" s="1"/>
  <c r="B145" i="9"/>
  <c r="L145" i="9" s="1"/>
  <c r="B141" i="9"/>
  <c r="L141" i="9" s="1"/>
  <c r="B147" i="9"/>
  <c r="L147" i="9" s="1"/>
  <c r="B139" i="9"/>
  <c r="M139" i="9" s="1"/>
  <c r="B142" i="9"/>
  <c r="L142" i="9" s="1"/>
  <c r="B154" i="9"/>
  <c r="N154" i="9" s="1"/>
  <c r="X32" i="5"/>
  <c r="AE32" i="5" a="1"/>
  <c r="AE32" i="5" s="1"/>
  <c r="D160" i="20"/>
  <c r="C161" i="20"/>
  <c r="Z452" i="9"/>
  <c r="AA452" i="9"/>
  <c r="B55" i="10"/>
  <c r="L57" i="10"/>
  <c r="L58" i="10"/>
  <c r="L55" i="10"/>
  <c r="M112" i="5"/>
  <c r="M110" i="5"/>
  <c r="M108" i="5"/>
  <c r="M109" i="5"/>
  <c r="B437" i="9"/>
  <c r="X437" i="9" s="1"/>
  <c r="M114" i="5"/>
  <c r="M118" i="5"/>
  <c r="M117" i="5"/>
  <c r="C114" i="5"/>
  <c r="M119" i="5"/>
  <c r="L52" i="10"/>
  <c r="B842" i="19"/>
  <c r="A843" i="19" a="1"/>
  <c r="A843" i="19" s="1"/>
  <c r="L94" i="10"/>
  <c r="L95" i="10"/>
  <c r="G141" i="21"/>
  <c r="S21" i="10"/>
  <c r="B275" i="9" s="1"/>
  <c r="M275" i="9" s="1"/>
  <c r="K40" i="12"/>
  <c r="K39" i="12"/>
  <c r="B36" i="12"/>
  <c r="X131" i="1"/>
  <c r="M74" i="5"/>
  <c r="M72" i="5"/>
  <c r="B377" i="9"/>
  <c r="AA377" i="9" s="1"/>
  <c r="B383" i="9"/>
  <c r="AA383" i="9" s="1"/>
  <c r="J84" i="21" a="1"/>
  <c r="J84" i="21" s="1"/>
  <c r="B211" i="9"/>
  <c r="L211" i="9" s="1"/>
  <c r="K31" i="12"/>
  <c r="K33" i="12"/>
  <c r="K121" i="21" a="1"/>
  <c r="K121" i="21" s="1"/>
  <c r="L72" i="10"/>
  <c r="B67" i="10"/>
  <c r="U162" i="1"/>
  <c r="X162" i="1"/>
  <c r="M176" i="5"/>
  <c r="M175" i="5"/>
  <c r="M179" i="5"/>
  <c r="L102" i="10"/>
  <c r="AE23" i="5" a="1"/>
  <c r="AE23" i="5" s="1"/>
  <c r="B59" i="21"/>
  <c r="I75" i="21"/>
  <c r="V16" i="12"/>
  <c r="K66" i="12" s="1"/>
  <c r="B352" i="9"/>
  <c r="B351" i="9"/>
  <c r="X351" i="9" s="1"/>
  <c r="U135" i="1"/>
  <c r="X135" i="1"/>
  <c r="B302" i="9"/>
  <c r="N302" i="9" s="1"/>
  <c r="B300" i="9"/>
  <c r="M300" i="9" s="1"/>
  <c r="G300" i="9" s="1" a="1"/>
  <c r="G300" i="9" s="1"/>
  <c r="B301" i="9"/>
  <c r="L301" i="9" s="1"/>
  <c r="B306" i="9"/>
  <c r="M306" i="9" s="1"/>
  <c r="H306" i="9" s="1" a="1"/>
  <c r="H306" i="9" s="1"/>
  <c r="B305" i="9"/>
  <c r="L305" i="9" s="1"/>
  <c r="K111" i="12"/>
  <c r="K109" i="12"/>
  <c r="K117" i="12"/>
  <c r="K119" i="12"/>
  <c r="L56" i="10"/>
  <c r="L59" i="10"/>
  <c r="L60" i="10"/>
  <c r="L91" i="10"/>
  <c r="L96" i="10"/>
  <c r="K34" i="12"/>
  <c r="L39" i="10"/>
  <c r="L40" i="10"/>
  <c r="K92" i="12"/>
  <c r="X21" i="5"/>
  <c r="K64" i="12"/>
  <c r="K65" i="12"/>
  <c r="K60" i="12"/>
  <c r="B60" i="12"/>
  <c r="M106" i="5"/>
  <c r="C126" i="5"/>
  <c r="U125" i="1"/>
  <c r="X125" i="1"/>
  <c r="C48" i="5"/>
  <c r="M52" i="5"/>
  <c r="K99" i="12"/>
  <c r="K101" i="12"/>
  <c r="M113" i="5"/>
  <c r="M111" i="5"/>
  <c r="U127" i="1"/>
  <c r="B403" i="9"/>
  <c r="X403" i="9" s="1"/>
  <c r="B402" i="9"/>
  <c r="B397" i="9"/>
  <c r="B400" i="9"/>
  <c r="B405" i="9"/>
  <c r="B399" i="9"/>
  <c r="B445" i="9"/>
  <c r="M172" i="5"/>
  <c r="M173" i="5"/>
  <c r="M169" i="5"/>
  <c r="C168" i="5"/>
  <c r="B55" i="9"/>
  <c r="M55" i="9" s="1"/>
  <c r="H55" i="9" s="1" a="1"/>
  <c r="H55" i="9" s="1"/>
  <c r="B30" i="12"/>
  <c r="L41" i="10"/>
  <c r="L37" i="10"/>
  <c r="X153" i="1"/>
  <c r="B474" i="9"/>
  <c r="AA474" i="9" s="1"/>
  <c r="U121" i="1"/>
  <c r="X121" i="1"/>
  <c r="B554" i="9"/>
  <c r="X554" i="9" s="1"/>
  <c r="E554" i="9" s="1" a="1"/>
  <c r="E554" i="9" s="1"/>
  <c r="B556" i="9"/>
  <c r="AA556" i="9" s="1"/>
  <c r="B548" i="9"/>
  <c r="X548" i="9" s="1"/>
  <c r="B547" i="9"/>
  <c r="AA547" i="9" s="1"/>
  <c r="B333" i="9"/>
  <c r="B330" i="9"/>
  <c r="B336" i="9"/>
  <c r="B335" i="9"/>
  <c r="X335" i="9" s="1"/>
  <c r="F335" i="9" s="1" a="1"/>
  <c r="F335" i="9" s="1"/>
  <c r="B379" i="9"/>
  <c r="AA379" i="9" s="1"/>
  <c r="B378" i="9"/>
  <c r="AA378" i="9" s="1"/>
  <c r="B380" i="9"/>
  <c r="AA380" i="9" s="1"/>
  <c r="B561" i="9"/>
  <c r="B558" i="9"/>
  <c r="L53" i="10"/>
  <c r="V17" i="12"/>
  <c r="K72" i="12" s="1"/>
  <c r="B61" i="21"/>
  <c r="Y19" i="12"/>
  <c r="I65" i="21"/>
  <c r="Y159" i="1"/>
  <c r="E159" i="1"/>
  <c r="X11" i="10" a="1"/>
  <c r="X11" i="10" s="1"/>
  <c r="U11" i="10"/>
  <c r="U14" i="10"/>
  <c r="B89" i="21"/>
  <c r="B18" i="5"/>
  <c r="AA18" i="5"/>
  <c r="M88" i="5" s="1"/>
  <c r="AA153" i="1"/>
  <c r="Y153" i="1"/>
  <c r="G19" i="10" a="1"/>
  <c r="G19" i="10" s="1"/>
  <c r="B137" i="21"/>
  <c r="X22" i="10" a="1"/>
  <c r="X22" i="10" s="1"/>
  <c r="B143" i="21"/>
  <c r="G22" i="10" a="1"/>
  <c r="G22" i="10" s="1"/>
  <c r="V8" i="6"/>
  <c r="S8" i="6"/>
  <c r="U10" i="10"/>
  <c r="X10" i="10" a="1"/>
  <c r="X10" i="10" s="1"/>
  <c r="I51" i="21"/>
  <c r="B103" i="21"/>
  <c r="H89" i="21"/>
  <c r="B53" i="21"/>
  <c r="T13" i="12"/>
  <c r="B109" i="21"/>
  <c r="B147" i="21"/>
  <c r="Q20" i="5" a="1"/>
  <c r="Q20" i="5" s="1"/>
  <c r="Y20" i="5" s="1"/>
  <c r="AG34" i="5" a="1"/>
  <c r="AG34" i="5" s="1"/>
  <c r="AC34" i="5"/>
  <c r="V60" i="6"/>
  <c r="S60" i="6"/>
  <c r="F6" i="16" a="1"/>
  <c r="F6" i="16" s="1"/>
  <c r="D115" i="20"/>
  <c r="S79" i="6"/>
  <c r="R55" i="21" a="1"/>
  <c r="R55" i="21" s="1"/>
  <c r="J48" i="21" a="1"/>
  <c r="J48" i="21" s="1"/>
  <c r="K53" i="21" a="1"/>
  <c r="K53" i="21" s="1"/>
  <c r="S49" i="21" a="1"/>
  <c r="S49" i="21" s="1"/>
  <c r="C101" i="20"/>
  <c r="E155" i="1"/>
  <c r="R53" i="21" a="1"/>
  <c r="R53" i="21" s="1"/>
  <c r="L49" i="21" a="1"/>
  <c r="L49" i="21" s="1"/>
  <c r="K55" i="21" a="1"/>
  <c r="K55" i="21" s="1"/>
  <c r="N51" i="21" a="1"/>
  <c r="N51" i="21" s="1"/>
  <c r="J54" i="21" a="1"/>
  <c r="J54" i="21" s="1"/>
  <c r="M121" i="21" a="1"/>
  <c r="M121" i="21" s="1"/>
  <c r="L83" i="21" a="1"/>
  <c r="L83" i="21" s="1"/>
  <c r="M83" i="21" a="1"/>
  <c r="M83" i="21" s="1"/>
  <c r="AC25" i="5"/>
  <c r="Y165" i="1"/>
  <c r="E145" i="1"/>
  <c r="I94" i="1"/>
  <c r="G23" i="10" a="1"/>
  <c r="G23" i="10" s="1"/>
  <c r="G145" i="21" s="1"/>
  <c r="Y134" i="1"/>
  <c r="Q15" i="5" a="1"/>
  <c r="Q15" i="5" s="1"/>
  <c r="Y15" i="5" s="1"/>
  <c r="G14" i="10" a="1"/>
  <c r="G14" i="10" s="1"/>
  <c r="AA159" i="1"/>
  <c r="Y123" i="1"/>
  <c r="AA36" i="5"/>
  <c r="H147" i="21"/>
  <c r="Y160" i="1"/>
  <c r="E152" i="1"/>
  <c r="B83" i="21"/>
  <c r="Y156" i="1"/>
  <c r="M181" i="5"/>
  <c r="K83" i="21" a="1"/>
  <c r="K83" i="21" s="1"/>
  <c r="AG22" i="5" a="1"/>
  <c r="AG22" i="5" s="1"/>
  <c r="B95" i="21"/>
  <c r="B133" i="21"/>
  <c r="X25" i="10" a="1"/>
  <c r="X25" i="10" s="1"/>
  <c r="B149" i="21"/>
  <c r="B111" i="21"/>
  <c r="AG11" i="5" a="1"/>
  <c r="AG11" i="5" s="1"/>
  <c r="AC11" i="5"/>
  <c r="B11" i="5"/>
  <c r="AG31" i="5" a="1"/>
  <c r="AG31" i="5" s="1"/>
  <c r="Q31" i="5" a="1"/>
  <c r="Q31" i="5" s="1"/>
  <c r="Y31" i="5" s="1"/>
  <c r="B533" i="9" s="1"/>
  <c r="G52" i="5"/>
  <c r="G92" i="5"/>
  <c r="AA451" i="9"/>
  <c r="F452" i="9" a="1"/>
  <c r="F452" i="9" s="1"/>
  <c r="AA344" i="9"/>
  <c r="V452" i="9" a="1"/>
  <c r="V452" i="9" s="1"/>
  <c r="AA406" i="9"/>
  <c r="Z406" i="9"/>
  <c r="H452" i="9" a="1"/>
  <c r="H452" i="9" s="1"/>
  <c r="X344" i="9"/>
  <c r="E452" i="9" a="1"/>
  <c r="E452" i="9" s="1"/>
  <c r="U449" i="9" a="1"/>
  <c r="U449" i="9" s="1"/>
  <c r="Z449" i="9"/>
  <c r="F451" i="9" a="1"/>
  <c r="F451" i="9" s="1"/>
  <c r="U451" i="9" a="1"/>
  <c r="U451" i="9" s="1"/>
  <c r="X553" i="9"/>
  <c r="X406" i="9"/>
  <c r="E406" i="9" s="1" a="1"/>
  <c r="E406" i="9" s="1"/>
  <c r="H451" i="9" a="1"/>
  <c r="H451" i="9" s="1"/>
  <c r="E451" i="9" a="1"/>
  <c r="E451" i="9" s="1"/>
  <c r="M167" i="9"/>
  <c r="H167" i="9" s="1" a="1"/>
  <c r="H167" i="9" s="1"/>
  <c r="L167" i="9"/>
  <c r="B434" i="9"/>
  <c r="B436" i="9"/>
  <c r="B538" i="9"/>
  <c r="AA538" i="9" s="1"/>
  <c r="B543" i="9"/>
  <c r="AA543" i="9" s="1"/>
  <c r="B539" i="9"/>
  <c r="AA539" i="9" s="1"/>
  <c r="B546" i="9"/>
  <c r="AA546" i="9" s="1"/>
  <c r="B540" i="9"/>
  <c r="AA540" i="9" s="1"/>
  <c r="B541" i="9"/>
  <c r="AA541" i="9" s="1"/>
  <c r="B545" i="9"/>
  <c r="AA545" i="9" s="1"/>
  <c r="B544" i="9"/>
  <c r="AA544" i="9" s="1"/>
  <c r="AA326" i="9"/>
  <c r="X326" i="9"/>
  <c r="Z326" i="9"/>
  <c r="M166" i="5"/>
  <c r="M163" i="5"/>
  <c r="M164" i="5"/>
  <c r="M162" i="5"/>
  <c r="K98" i="12"/>
  <c r="K96" i="12"/>
  <c r="K100" i="12"/>
  <c r="G20" i="12" a="1"/>
  <c r="G20" i="12" s="1"/>
  <c r="S20" i="12" s="1"/>
  <c r="B67" i="21"/>
  <c r="B73" i="21"/>
  <c r="T23" i="12"/>
  <c r="Y16" i="12"/>
  <c r="I59" i="21"/>
  <c r="W135" i="1"/>
  <c r="Y135" i="1"/>
  <c r="Y139" i="1"/>
  <c r="W139" i="1"/>
  <c r="AA146" i="1"/>
  <c r="Y146" i="1"/>
  <c r="E146" i="1"/>
  <c r="B24" i="5"/>
  <c r="Q24" i="5" a="1"/>
  <c r="Q24" i="5" s="1"/>
  <c r="Y24" i="5" s="1"/>
  <c r="AA27" i="5"/>
  <c r="M141" i="5" s="1"/>
  <c r="Q27" i="5" a="1"/>
  <c r="Q27" i="5" s="1"/>
  <c r="Y27" i="5" s="1"/>
  <c r="V88" i="6"/>
  <c r="S88" i="6"/>
  <c r="M121" i="5"/>
  <c r="M123" i="5"/>
  <c r="C120" i="5"/>
  <c r="M122" i="5"/>
  <c r="B565" i="9"/>
  <c r="B566" i="9"/>
  <c r="B560" i="9"/>
  <c r="B559" i="9"/>
  <c r="T47" i="21" a="1"/>
  <c r="T47" i="21" s="1"/>
  <c r="R51" i="21" a="1"/>
  <c r="R51" i="21" s="1"/>
  <c r="N49" i="21" a="1"/>
  <c r="N49" i="21" s="1"/>
  <c r="N48" i="21" a="1"/>
  <c r="N48" i="21" s="1"/>
  <c r="O49" i="21" a="1"/>
  <c r="O49" i="21" s="1"/>
  <c r="J49" i="21" a="1"/>
  <c r="J49" i="21" s="1"/>
  <c r="L121" i="21" a="1"/>
  <c r="L121" i="21" s="1"/>
  <c r="J122" i="21" a="1"/>
  <c r="J122" i="21" s="1"/>
  <c r="T11" i="12"/>
  <c r="B49" i="21"/>
  <c r="X11" i="12" a="1"/>
  <c r="X11" i="12" s="1"/>
  <c r="G11" i="12" a="1"/>
  <c r="G11" i="12" s="1"/>
  <c r="K75" i="12"/>
  <c r="Y14" i="12"/>
  <c r="I55" i="21"/>
  <c r="Y133" i="1"/>
  <c r="W133" i="1"/>
  <c r="H137" i="21"/>
  <c r="H99" i="21"/>
  <c r="S46" i="6"/>
  <c r="V46" i="6"/>
  <c r="X456" i="9"/>
  <c r="AA456" i="9"/>
  <c r="C60" i="5"/>
  <c r="M64" i="5"/>
  <c r="M62" i="5"/>
  <c r="M61" i="5"/>
  <c r="Y11" i="12"/>
  <c r="I49" i="21"/>
  <c r="E122" i="1"/>
  <c r="W122" i="1"/>
  <c r="E126" i="1"/>
  <c r="Y126" i="1"/>
  <c r="Y130" i="1"/>
  <c r="AA130" i="1"/>
  <c r="E130" i="1"/>
  <c r="AA151" i="1"/>
  <c r="W151" i="1"/>
  <c r="U164" i="1"/>
  <c r="X164" i="1"/>
  <c r="B93" i="21"/>
  <c r="B131" i="21"/>
  <c r="H87" i="21"/>
  <c r="H125" i="21"/>
  <c r="S36" i="6"/>
  <c r="V36" i="6"/>
  <c r="Y148" i="1"/>
  <c r="W148" i="1"/>
  <c r="B87" i="21"/>
  <c r="B125" i="21"/>
  <c r="G13" i="10" a="1"/>
  <c r="G13" i="10" s="1"/>
  <c r="V13" i="10"/>
  <c r="M79" i="5"/>
  <c r="M80" i="5"/>
  <c r="C78" i="5"/>
  <c r="B453" i="9"/>
  <c r="B448" i="9"/>
  <c r="B455" i="9"/>
  <c r="B450" i="9"/>
  <c r="B30" i="5"/>
  <c r="AA30" i="5"/>
  <c r="Q30" i="5" a="1"/>
  <c r="Q30" i="5" s="1"/>
  <c r="Y30" i="5" s="1"/>
  <c r="B526" i="9" s="1"/>
  <c r="AG33" i="5" a="1"/>
  <c r="AG33" i="5" s="1"/>
  <c r="AC33" i="5"/>
  <c r="B33" i="5"/>
  <c r="M190" i="5"/>
  <c r="G91" i="5"/>
  <c r="N167" i="9"/>
  <c r="B186" i="9"/>
  <c r="M186" i="9" s="1"/>
  <c r="G186" i="9" s="1" a="1"/>
  <c r="G186" i="9" s="1"/>
  <c r="B182" i="9"/>
  <c r="N223" i="9"/>
  <c r="M223" i="9"/>
  <c r="L223" i="9"/>
  <c r="M8" i="9"/>
  <c r="L8" i="9"/>
  <c r="K8" i="9"/>
  <c r="B157" i="9"/>
  <c r="B149" i="9"/>
  <c r="G149" i="21"/>
  <c r="C138" i="20"/>
  <c r="B577" i="9"/>
  <c r="B356" i="9"/>
  <c r="B388" i="9"/>
  <c r="L63" i="10"/>
  <c r="B353" i="9"/>
  <c r="N124" i="21" a="1"/>
  <c r="N124" i="21" s="1"/>
  <c r="C59" i="12"/>
  <c r="X149" i="1"/>
  <c r="J83" i="21" a="1"/>
  <c r="J83" i="21" s="1"/>
  <c r="X12" i="12" a="1"/>
  <c r="X12" i="12" s="1"/>
  <c r="B51" i="21"/>
  <c r="Y17" i="12"/>
  <c r="I61" i="21"/>
  <c r="AA131" i="1"/>
  <c r="Y131" i="1"/>
  <c r="AA136" i="1"/>
  <c r="Y136" i="1"/>
  <c r="G19" i="12" a="1"/>
  <c r="G19" i="12" s="1"/>
  <c r="B65" i="21"/>
  <c r="V18" i="10"/>
  <c r="B135" i="21"/>
  <c r="H129" i="21"/>
  <c r="H91" i="21"/>
  <c r="B10" i="5"/>
  <c r="AG10" i="5" a="1"/>
  <c r="AG10" i="5" s="1"/>
  <c r="Y22" i="12"/>
  <c r="I71" i="21"/>
  <c r="Q26" i="5" a="1"/>
  <c r="Q26" i="5" s="1"/>
  <c r="Y26" i="5" s="1"/>
  <c r="AA26" i="5"/>
  <c r="Q35" i="5" a="1"/>
  <c r="Q35" i="5" s="1"/>
  <c r="Y35" i="5" s="1"/>
  <c r="B35" i="5"/>
  <c r="X9" i="12" a="1"/>
  <c r="X9" i="12" s="1"/>
  <c r="V9" i="12"/>
  <c r="G17" i="12" a="1"/>
  <c r="G17" i="12" s="1"/>
  <c r="T17" i="12"/>
  <c r="AA139" i="1"/>
  <c r="E139" i="1"/>
  <c r="Q19" i="5" a="1"/>
  <c r="Q19" i="5" s="1"/>
  <c r="Y19" i="5" s="1"/>
  <c r="AA19" i="5"/>
  <c r="AG24" i="5" a="1"/>
  <c r="AG24" i="5" s="1"/>
  <c r="AC24" i="5"/>
  <c r="B34" i="5"/>
  <c r="AG18" i="5" a="1"/>
  <c r="AG18" i="5" s="1"/>
  <c r="M130" i="5" l="1"/>
  <c r="M129" i="5"/>
  <c r="M81" i="5"/>
  <c r="L143" i="9"/>
  <c r="Z447" i="9"/>
  <c r="X447" i="9"/>
  <c r="U447" i="9" s="1" a="1"/>
  <c r="U447" i="9" s="1"/>
  <c r="AA555" i="9"/>
  <c r="U134" i="1"/>
  <c r="B233" i="9"/>
  <c r="N233" i="9" s="1"/>
  <c r="C86" i="20"/>
  <c r="D86" i="20" s="1"/>
  <c r="X555" i="9"/>
  <c r="V555" i="9" s="1" a="1"/>
  <c r="V555" i="9" s="1"/>
  <c r="N143" i="9"/>
  <c r="F143" i="9" a="1"/>
  <c r="F143" i="9" s="1"/>
  <c r="H143" i="9" a="1"/>
  <c r="H143" i="9" s="1"/>
  <c r="E143" i="9" a="1"/>
  <c r="E143" i="9" s="1"/>
  <c r="M177" i="5"/>
  <c r="B213" i="9"/>
  <c r="M213" i="9" s="1"/>
  <c r="G213" i="9" s="1" a="1"/>
  <c r="G213" i="9" s="1"/>
  <c r="B348" i="9"/>
  <c r="Z348" i="9" s="1"/>
  <c r="B347" i="9"/>
  <c r="AA347" i="9" s="1"/>
  <c r="X148" i="1"/>
  <c r="B153" i="9"/>
  <c r="M153" i="9" s="1"/>
  <c r="L117" i="10"/>
  <c r="AE12" i="5" a="1"/>
  <c r="AE12" i="5" s="1"/>
  <c r="B354" i="9"/>
  <c r="X354" i="9" s="1"/>
  <c r="B235" i="9"/>
  <c r="N235" i="9" s="1"/>
  <c r="B216" i="9"/>
  <c r="L216" i="9" s="1"/>
  <c r="B515" i="9"/>
  <c r="Z515" i="9" s="1"/>
  <c r="C84" i="5"/>
  <c r="U121" i="21" a="1"/>
  <c r="U121" i="21" s="1"/>
  <c r="B511" i="9"/>
  <c r="X511" i="9" s="1"/>
  <c r="E511" i="9" s="1" a="1"/>
  <c r="E511" i="9" s="1"/>
  <c r="B209" i="9"/>
  <c r="N209" i="9" s="1"/>
  <c r="M155" i="5"/>
  <c r="Q85" i="21" a="1"/>
  <c r="Q85" i="21" s="1"/>
  <c r="B355" i="9"/>
  <c r="X355" i="9" s="1"/>
  <c r="L115" i="10"/>
  <c r="L32" i="10"/>
  <c r="B232" i="9"/>
  <c r="N232" i="9" s="1"/>
  <c r="B350" i="9"/>
  <c r="X350" i="9" s="1"/>
  <c r="H350" i="9" s="1" a="1"/>
  <c r="H350" i="9" s="1"/>
  <c r="U143" i="1"/>
  <c r="B214" i="9"/>
  <c r="N214" i="9" s="1"/>
  <c r="L116" i="10"/>
  <c r="B528" i="9"/>
  <c r="AA528" i="9" s="1"/>
  <c r="T123" i="21" a="1"/>
  <c r="T123" i="21" s="1"/>
  <c r="L307" i="9"/>
  <c r="B115" i="10"/>
  <c r="C46" i="20"/>
  <c r="B440" i="9"/>
  <c r="X440" i="9" s="1"/>
  <c r="E440" i="9" s="1" a="1"/>
  <c r="E440" i="9" s="1"/>
  <c r="K93" i="12"/>
  <c r="B446" i="9"/>
  <c r="X446" i="9" s="1"/>
  <c r="E446" i="9" s="1" a="1"/>
  <c r="E446" i="9" s="1"/>
  <c r="X144" i="1"/>
  <c r="X150" i="1"/>
  <c r="B35" i="9"/>
  <c r="N35" i="9" s="1"/>
  <c r="B366" i="9"/>
  <c r="AA366" i="9" s="1"/>
  <c r="S85" i="21" a="1"/>
  <c r="S85" i="21" s="1"/>
  <c r="P85" i="21" a="1"/>
  <c r="P85" i="21" s="1"/>
  <c r="B389" i="9"/>
  <c r="AA389" i="9" s="1"/>
  <c r="L119" i="10"/>
  <c r="B438" i="9"/>
  <c r="X438" i="9" s="1"/>
  <c r="U438" i="9" s="1" a="1"/>
  <c r="U438" i="9" s="1"/>
  <c r="B273" i="9"/>
  <c r="L273" i="9" s="1"/>
  <c r="B360" i="9"/>
  <c r="AA360" i="9" s="1"/>
  <c r="P83" i="21" a="1"/>
  <c r="P83" i="21" s="1"/>
  <c r="B443" i="9"/>
  <c r="Z443" i="9" s="1"/>
  <c r="B230" i="9"/>
  <c r="N230" i="9" s="1"/>
  <c r="X147" i="1"/>
  <c r="G220" i="9" a="1"/>
  <c r="G220" i="9" s="1"/>
  <c r="Z349" i="9"/>
  <c r="X349" i="9"/>
  <c r="H349" i="9" s="1" a="1"/>
  <c r="H349" i="9" s="1"/>
  <c r="H549" i="9" a="1"/>
  <c r="H549" i="9" s="1"/>
  <c r="V549" i="9" a="1"/>
  <c r="V549" i="9" s="1"/>
  <c r="AA552" i="9"/>
  <c r="X552" i="9"/>
  <c r="H552" i="9" s="1" a="1"/>
  <c r="H552" i="9" s="1"/>
  <c r="U579" i="9" a="1"/>
  <c r="U579" i="9" s="1"/>
  <c r="AA454" i="9"/>
  <c r="AA549" i="9"/>
  <c r="U549" i="9" a="1"/>
  <c r="U549" i="9" s="1"/>
  <c r="E549" i="9" a="1"/>
  <c r="E549" i="9" s="1"/>
  <c r="G549" i="9" s="1" a="1"/>
  <c r="G549" i="9" s="1"/>
  <c r="Z549" i="9"/>
  <c r="X454" i="9"/>
  <c r="H454" i="9" s="1" a="1"/>
  <c r="H454" i="9" s="1"/>
  <c r="L49" i="10"/>
  <c r="B151" i="9"/>
  <c r="L151" i="9" s="1"/>
  <c r="G449" i="9" a="1"/>
  <c r="G449" i="9" s="1"/>
  <c r="F579" i="9" a="1"/>
  <c r="F579" i="9" s="1"/>
  <c r="S121" i="21" a="1"/>
  <c r="S121" i="21" s="1"/>
  <c r="D97" i="20"/>
  <c r="U160" i="1"/>
  <c r="X160" i="1"/>
  <c r="D49" i="20"/>
  <c r="C50" i="20"/>
  <c r="B429" i="9"/>
  <c r="AA429" i="9" s="1"/>
  <c r="B529" i="9"/>
  <c r="AA529" i="9" s="1"/>
  <c r="B583" i="9"/>
  <c r="X583" i="9" s="1"/>
  <c r="B585" i="9"/>
  <c r="X585" i="9" s="1"/>
  <c r="B428" i="9"/>
  <c r="AA428" i="9" s="1"/>
  <c r="B468" i="9"/>
  <c r="AA468" i="9" s="1"/>
  <c r="AA579" i="9"/>
  <c r="C66" i="5"/>
  <c r="B49" i="10"/>
  <c r="E579" i="9" a="1"/>
  <c r="E579" i="9" s="1"/>
  <c r="L108" i="10"/>
  <c r="L104" i="10"/>
  <c r="B103" i="10"/>
  <c r="X36" i="5"/>
  <c r="AE36" i="5" a="1"/>
  <c r="AE36" i="5" s="1"/>
  <c r="B427" i="9"/>
  <c r="X427" i="9" s="1"/>
  <c r="M71" i="5"/>
  <c r="B510" i="9"/>
  <c r="Z510" i="9" s="1"/>
  <c r="M123" i="21" a="1"/>
  <c r="M123" i="21" s="1"/>
  <c r="N85" i="21" a="1"/>
  <c r="N85" i="21" s="1"/>
  <c r="B536" i="9"/>
  <c r="AA536" i="9" s="1"/>
  <c r="B387" i="9"/>
  <c r="AA387" i="9" s="1"/>
  <c r="B155" i="9"/>
  <c r="N155" i="9" s="1"/>
  <c r="N304" i="9"/>
  <c r="B181" i="9"/>
  <c r="M181" i="9" s="1"/>
  <c r="B433" i="9"/>
  <c r="Z433" i="9" s="1"/>
  <c r="Z579" i="9"/>
  <c r="B467" i="9"/>
  <c r="AA467" i="9" s="1"/>
  <c r="B586" i="9"/>
  <c r="Z586" i="9" s="1"/>
  <c r="B508" i="9"/>
  <c r="Z508" i="9" s="1"/>
  <c r="B395" i="9"/>
  <c r="AA395" i="9" s="1"/>
  <c r="B514" i="9"/>
  <c r="AA514" i="9" s="1"/>
  <c r="B580" i="9"/>
  <c r="X580" i="9" s="1"/>
  <c r="F580" i="9" s="1" a="1"/>
  <c r="F580" i="9" s="1"/>
  <c r="B58" i="9"/>
  <c r="N58" i="9" s="1"/>
  <c r="L106" i="10"/>
  <c r="X165" i="1"/>
  <c r="M131" i="5"/>
  <c r="B431" i="9"/>
  <c r="AA431" i="9" s="1"/>
  <c r="K85" i="21" a="1"/>
  <c r="K85" i="21" s="1"/>
  <c r="L85" i="21" a="1"/>
  <c r="L85" i="21" s="1"/>
  <c r="R86" i="21" a="1"/>
  <c r="R86" i="21" s="1"/>
  <c r="B390" i="9"/>
  <c r="Z390" i="9" s="1"/>
  <c r="B150" i="9"/>
  <c r="N150" i="9" s="1"/>
  <c r="M310" i="9"/>
  <c r="H310" i="9" s="1" a="1"/>
  <c r="H310" i="9" s="1"/>
  <c r="S23" i="10"/>
  <c r="B295" i="9" s="1"/>
  <c r="B435" i="9"/>
  <c r="Z435" i="9" s="1"/>
  <c r="B432" i="9"/>
  <c r="AA432" i="9" s="1"/>
  <c r="H579" i="9" a="1"/>
  <c r="H579" i="9" s="1"/>
  <c r="L51" i="10"/>
  <c r="B396" i="9"/>
  <c r="Z396" i="9" s="1"/>
  <c r="B584" i="9"/>
  <c r="AA584" i="9" s="1"/>
  <c r="B57" i="9"/>
  <c r="M57" i="9" s="1"/>
  <c r="G57" i="9" s="1" a="1"/>
  <c r="G57" i="9" s="1"/>
  <c r="L105" i="10"/>
  <c r="K51" i="12"/>
  <c r="Q83" i="21" a="1"/>
  <c r="Q83" i="21" s="1"/>
  <c r="G139" i="21"/>
  <c r="B49" i="9"/>
  <c r="L49" i="9" s="1"/>
  <c r="C87" i="20"/>
  <c r="D87" i="20" s="1"/>
  <c r="R121" i="21" a="1"/>
  <c r="R121" i="21" s="1"/>
  <c r="R124" i="21" a="1"/>
  <c r="R124" i="21" s="1"/>
  <c r="L103" i="10"/>
  <c r="B578" i="9"/>
  <c r="Z578" i="9" s="1"/>
  <c r="D152" i="20"/>
  <c r="C153" i="20"/>
  <c r="X581" i="9"/>
  <c r="F581" i="9" s="1" a="1"/>
  <c r="F581" i="9" s="1"/>
  <c r="M82" i="5"/>
  <c r="E398" i="9" a="1"/>
  <c r="E398" i="9" s="1"/>
  <c r="H398" i="9" a="1"/>
  <c r="H398" i="9" s="1"/>
  <c r="Z581" i="9"/>
  <c r="Z398" i="9"/>
  <c r="F398" i="9" a="1"/>
  <c r="F398" i="9" s="1"/>
  <c r="U398" i="9" a="1"/>
  <c r="U398" i="9" s="1"/>
  <c r="B534" i="9"/>
  <c r="AA534" i="9" s="1"/>
  <c r="B532" i="9"/>
  <c r="AA532" i="9" s="1"/>
  <c r="X474" i="9"/>
  <c r="H474" i="9" s="1" a="1"/>
  <c r="H474" i="9" s="1"/>
  <c r="AE29" i="5" a="1"/>
  <c r="AE29" i="5" s="1"/>
  <c r="AA331" i="9"/>
  <c r="X550" i="9"/>
  <c r="V550" i="9" s="1" a="1"/>
  <c r="V550" i="9" s="1"/>
  <c r="AA398" i="9"/>
  <c r="H551" i="9" a="1"/>
  <c r="H551" i="9" s="1"/>
  <c r="M84" i="5"/>
  <c r="Z332" i="9"/>
  <c r="M83" i="5"/>
  <c r="AA550" i="9"/>
  <c r="Z329" i="9"/>
  <c r="E551" i="9" a="1"/>
  <c r="E551" i="9" s="1"/>
  <c r="G551" i="9" s="1" a="1"/>
  <c r="G551" i="9" s="1"/>
  <c r="AA562" i="9"/>
  <c r="L144" i="9"/>
  <c r="G144" i="9" a="1"/>
  <c r="G144" i="9" s="1"/>
  <c r="E144" i="9" a="1"/>
  <c r="E144" i="9" s="1"/>
  <c r="N144" i="9"/>
  <c r="H144" i="9" a="1"/>
  <c r="H144" i="9" s="1"/>
  <c r="M217" i="9"/>
  <c r="H217" i="9" s="1" a="1"/>
  <c r="H217" i="9" s="1"/>
  <c r="N210" i="9"/>
  <c r="L210" i="9"/>
  <c r="M210" i="9"/>
  <c r="G210" i="9" s="1" a="1"/>
  <c r="G210" i="9" s="1"/>
  <c r="B208" i="9"/>
  <c r="B212" i="9"/>
  <c r="L50" i="10"/>
  <c r="N219" i="9"/>
  <c r="M219" i="9"/>
  <c r="G219" i="9" s="1" a="1"/>
  <c r="G219" i="9" s="1"/>
  <c r="N211" i="9"/>
  <c r="L215" i="9"/>
  <c r="E218" i="9" a="1"/>
  <c r="E218" i="9" s="1"/>
  <c r="G83" i="21"/>
  <c r="N139" i="9"/>
  <c r="L139" i="9"/>
  <c r="M147" i="9"/>
  <c r="H147" i="9" s="1" a="1"/>
  <c r="H147" i="9" s="1"/>
  <c r="N147" i="9"/>
  <c r="M142" i="5"/>
  <c r="B531" i="9"/>
  <c r="AA531" i="9" s="1"/>
  <c r="B527" i="9"/>
  <c r="AA527" i="9" s="1"/>
  <c r="G107" i="21"/>
  <c r="B530" i="9"/>
  <c r="AA530" i="9" s="1"/>
  <c r="B535" i="9"/>
  <c r="AA535" i="9" s="1"/>
  <c r="Z474" i="9"/>
  <c r="L303" i="9"/>
  <c r="M304" i="9"/>
  <c r="F304" i="9" s="1" a="1"/>
  <c r="F304" i="9" s="1"/>
  <c r="F303" i="9" a="1"/>
  <c r="F303" i="9" s="1"/>
  <c r="E303" i="9" a="1"/>
  <c r="E303" i="9" s="1"/>
  <c r="G303" i="9" a="1"/>
  <c r="G303" i="9" s="1"/>
  <c r="N303" i="9"/>
  <c r="L218" i="9"/>
  <c r="G224" i="9" a="1"/>
  <c r="G224" i="9" s="1"/>
  <c r="M299" i="9"/>
  <c r="H299" i="9" s="1" a="1"/>
  <c r="H299" i="9" s="1"/>
  <c r="M215" i="9"/>
  <c r="G215" i="9" s="1" a="1"/>
  <c r="G215" i="9" s="1"/>
  <c r="L226" i="9"/>
  <c r="N307" i="9"/>
  <c r="N220" i="9"/>
  <c r="L220" i="9"/>
  <c r="H224" i="9" a="1"/>
  <c r="H224" i="9" s="1"/>
  <c r="F218" i="9" a="1"/>
  <c r="F218" i="9" s="1"/>
  <c r="E220" i="9" a="1"/>
  <c r="E220" i="9" s="1"/>
  <c r="N298" i="9"/>
  <c r="N309" i="9"/>
  <c r="N310" i="9"/>
  <c r="F220" i="9" a="1"/>
  <c r="F220" i="9" s="1"/>
  <c r="F224" i="9" a="1"/>
  <c r="F224" i="9" s="1"/>
  <c r="X340" i="9"/>
  <c r="F340" i="9" s="1" a="1"/>
  <c r="F340" i="9" s="1"/>
  <c r="Z340" i="9"/>
  <c r="L61" i="9"/>
  <c r="M61" i="9"/>
  <c r="G61" i="9" s="1" a="1"/>
  <c r="G61" i="9" s="1"/>
  <c r="N86" i="21" a="1"/>
  <c r="N86" i="21" s="1"/>
  <c r="J86" i="21" a="1"/>
  <c r="J86" i="21" s="1"/>
  <c r="S123" i="21" a="1"/>
  <c r="S123" i="21" s="1"/>
  <c r="N218" i="9"/>
  <c r="G218" i="9" a="1"/>
  <c r="G218" i="9" s="1"/>
  <c r="N141" i="9"/>
  <c r="Z551" i="9"/>
  <c r="U551" i="9" a="1"/>
  <c r="U551" i="9" s="1"/>
  <c r="X339" i="9"/>
  <c r="E339" i="9" s="1" a="1"/>
  <c r="E339" i="9" s="1"/>
  <c r="N121" i="21" a="1"/>
  <c r="N121" i="21" s="1"/>
  <c r="T121" i="21" a="1"/>
  <c r="T121" i="21" s="1"/>
  <c r="X142" i="1"/>
  <c r="B236" i="9"/>
  <c r="N236" i="9" s="1"/>
  <c r="R83" i="21" a="1"/>
  <c r="R83" i="21" s="1"/>
  <c r="O83" i="21" a="1"/>
  <c r="O83" i="21" s="1"/>
  <c r="J124" i="21" a="1"/>
  <c r="J124" i="21" s="1"/>
  <c r="T83" i="21" a="1"/>
  <c r="T83" i="21" s="1"/>
  <c r="B229" i="9"/>
  <c r="N229" i="9" s="1"/>
  <c r="V551" i="9" a="1"/>
  <c r="V551" i="9" s="1"/>
  <c r="R84" i="21" a="1"/>
  <c r="R84" i="21" s="1"/>
  <c r="X13" i="5"/>
  <c r="AE13" i="5" a="1"/>
  <c r="AE13" i="5" s="1"/>
  <c r="L123" i="21" a="1"/>
  <c r="L123" i="21" s="1"/>
  <c r="O121" i="21" a="1"/>
  <c r="O121" i="21" s="1"/>
  <c r="K123" i="21" a="1"/>
  <c r="K123" i="21" s="1"/>
  <c r="Q123" i="21" a="1"/>
  <c r="Q123" i="21" s="1"/>
  <c r="O123" i="21" a="1"/>
  <c r="O123" i="21" s="1"/>
  <c r="O85" i="21" a="1"/>
  <c r="O85" i="21" s="1"/>
  <c r="U123" i="21" a="1"/>
  <c r="U123" i="21" s="1"/>
  <c r="F55" i="9" a="1"/>
  <c r="F55" i="9" s="1"/>
  <c r="L299" i="9"/>
  <c r="L224" i="9"/>
  <c r="N224" i="9"/>
  <c r="J123" i="21" a="1"/>
  <c r="J123" i="21" s="1"/>
  <c r="AA551" i="9"/>
  <c r="AE14" i="5" a="1"/>
  <c r="AE14" i="5" s="1"/>
  <c r="K71" i="12"/>
  <c r="K80" i="12"/>
  <c r="T63" i="21" s="1" a="1"/>
  <c r="T63" i="21" s="1"/>
  <c r="T85" i="21" a="1"/>
  <c r="T85" i="21" s="1"/>
  <c r="Z401" i="9"/>
  <c r="N122" i="21" a="1"/>
  <c r="N122" i="21" s="1"/>
  <c r="U83" i="21" a="1"/>
  <c r="U83" i="21" s="1"/>
  <c r="J85" i="21" a="1"/>
  <c r="J85" i="21" s="1"/>
  <c r="N83" i="21" a="1"/>
  <c r="N83" i="21" s="1"/>
  <c r="S18" i="12"/>
  <c r="G63" i="21"/>
  <c r="K107" i="12"/>
  <c r="K104" i="12"/>
  <c r="T71" i="21" s="1" a="1"/>
  <c r="T71" i="21" s="1"/>
  <c r="K102" i="12"/>
  <c r="K106" i="12"/>
  <c r="K103" i="12"/>
  <c r="P71" i="21" s="1" a="1"/>
  <c r="P71" i="21" s="1"/>
  <c r="K105" i="12"/>
  <c r="B102" i="12"/>
  <c r="M141" i="9"/>
  <c r="E141" i="9" s="1" a="1"/>
  <c r="E141" i="9" s="1"/>
  <c r="X343" i="9"/>
  <c r="U343" i="9" s="1" a="1"/>
  <c r="U343" i="9" s="1"/>
  <c r="S83" i="21" a="1"/>
  <c r="S83" i="21" s="1"/>
  <c r="R122" i="21" a="1"/>
  <c r="R122" i="21" s="1"/>
  <c r="R85" i="21" a="1"/>
  <c r="R85" i="21" s="1"/>
  <c r="R123" i="21" a="1"/>
  <c r="R123" i="21" s="1"/>
  <c r="B136" i="9"/>
  <c r="M136" i="9" s="1"/>
  <c r="F136" i="9" s="1" a="1"/>
  <c r="F136" i="9" s="1"/>
  <c r="M85" i="21" a="1"/>
  <c r="M85" i="21" s="1"/>
  <c r="Q121" i="21" a="1"/>
  <c r="Q121" i="21" s="1"/>
  <c r="N123" i="21" a="1"/>
  <c r="N123" i="21" s="1"/>
  <c r="N84" i="21" a="1"/>
  <c r="N84" i="21" s="1"/>
  <c r="U85" i="21" a="1"/>
  <c r="U85" i="21" s="1"/>
  <c r="P121" i="21" a="1"/>
  <c r="P121" i="21" s="1"/>
  <c r="P123" i="21" a="1"/>
  <c r="P123" i="21" s="1"/>
  <c r="X123" i="1"/>
  <c r="X404" i="9"/>
  <c r="U404" i="9" s="1" a="1"/>
  <c r="U404" i="9" s="1"/>
  <c r="E327" i="9" a="1"/>
  <c r="E327" i="9" s="1"/>
  <c r="U335" i="9" a="1"/>
  <c r="U335" i="9" s="1"/>
  <c r="E335" i="9" a="1"/>
  <c r="E335" i="9" s="1"/>
  <c r="G335" i="9" s="1" a="1"/>
  <c r="G335" i="9" s="1"/>
  <c r="X582" i="9"/>
  <c r="U582" i="9" s="1" a="1"/>
  <c r="U582" i="9" s="1"/>
  <c r="AA404" i="9"/>
  <c r="H346" i="9" a="1"/>
  <c r="H346" i="9" s="1"/>
  <c r="F327" i="9" a="1"/>
  <c r="F327" i="9" s="1"/>
  <c r="Z582" i="9"/>
  <c r="Z339" i="9"/>
  <c r="X564" i="9"/>
  <c r="U564" i="9" s="1" a="1"/>
  <c r="U564" i="9" s="1"/>
  <c r="AA343" i="9"/>
  <c r="X401" i="9"/>
  <c r="F401" i="9" s="1" a="1"/>
  <c r="F401" i="9" s="1"/>
  <c r="AA564" i="9"/>
  <c r="X329" i="9"/>
  <c r="V329" i="9" s="1" a="1"/>
  <c r="V329" i="9" s="1"/>
  <c r="E222" i="9" a="1"/>
  <c r="E222" i="9" s="1"/>
  <c r="N222" i="9"/>
  <c r="L221" i="9"/>
  <c r="L222" i="9"/>
  <c r="F227" i="9" a="1"/>
  <c r="F227" i="9" s="1"/>
  <c r="E227" i="9" a="1"/>
  <c r="E227" i="9" s="1"/>
  <c r="F222" i="9" a="1"/>
  <c r="F222" i="9" s="1"/>
  <c r="N227" i="9"/>
  <c r="H222" i="9" a="1"/>
  <c r="H222" i="9" s="1"/>
  <c r="M211" i="9"/>
  <c r="H211" i="9" s="1" a="1"/>
  <c r="H211" i="9" s="1"/>
  <c r="E221" i="9" a="1"/>
  <c r="E221" i="9" s="1"/>
  <c r="M298" i="9"/>
  <c r="F298" i="9" s="1" a="1"/>
  <c r="F298" i="9" s="1"/>
  <c r="M226" i="9"/>
  <c r="H226" i="9" s="1" a="1"/>
  <c r="H226" i="9" s="1"/>
  <c r="M309" i="9"/>
  <c r="H309" i="9" s="1" a="1"/>
  <c r="H309" i="9" s="1"/>
  <c r="N221" i="9"/>
  <c r="H227" i="9" a="1"/>
  <c r="H227" i="9" s="1"/>
  <c r="L227" i="9"/>
  <c r="H221" i="9" a="1"/>
  <c r="H221" i="9" s="1"/>
  <c r="G221" i="9" a="1"/>
  <c r="G221" i="9" s="1"/>
  <c r="G306" i="9" a="1"/>
  <c r="G306" i="9" s="1"/>
  <c r="L225" i="9"/>
  <c r="M225" i="9"/>
  <c r="F225" i="9" s="1" a="1"/>
  <c r="F225" i="9" s="1"/>
  <c r="H148" i="9" a="1"/>
  <c r="H148" i="9" s="1"/>
  <c r="F148" i="9" a="1"/>
  <c r="F148" i="9" s="1"/>
  <c r="L140" i="9"/>
  <c r="G148" i="9" a="1"/>
  <c r="G148" i="9" s="1"/>
  <c r="M140" i="9"/>
  <c r="H140" i="9" s="1" a="1"/>
  <c r="H140" i="9" s="1"/>
  <c r="M56" i="9"/>
  <c r="L56" i="9"/>
  <c r="N56" i="9"/>
  <c r="N152" i="9"/>
  <c r="L152" i="9"/>
  <c r="M152" i="9"/>
  <c r="G152" i="9" s="1" a="1"/>
  <c r="G152" i="9" s="1"/>
  <c r="M41" i="5"/>
  <c r="C41" i="5"/>
  <c r="B184" i="9"/>
  <c r="B187" i="9"/>
  <c r="B185" i="9"/>
  <c r="B178" i="9"/>
  <c r="B183" i="9"/>
  <c r="B179" i="9"/>
  <c r="M63" i="5"/>
  <c r="M60" i="5"/>
  <c r="M65" i="5"/>
  <c r="X25" i="5"/>
  <c r="AE25" i="5" a="1"/>
  <c r="AE25" i="5" s="1"/>
  <c r="M107" i="5"/>
  <c r="M103" i="5"/>
  <c r="M105" i="5"/>
  <c r="M104" i="5"/>
  <c r="C102" i="5"/>
  <c r="G67" i="21"/>
  <c r="B525" i="9"/>
  <c r="AA525" i="9" s="1"/>
  <c r="X393" i="9"/>
  <c r="H393" i="9" s="1" a="1"/>
  <c r="H393" i="9" s="1"/>
  <c r="L55" i="9"/>
  <c r="F167" i="9" a="1"/>
  <c r="F167" i="9" s="1"/>
  <c r="B53" i="9"/>
  <c r="S20" i="10"/>
  <c r="B260" i="9" s="1"/>
  <c r="B52" i="9"/>
  <c r="L118" i="10"/>
  <c r="B314" i="9"/>
  <c r="B308" i="9"/>
  <c r="B312" i="9"/>
  <c r="B315" i="9"/>
  <c r="B317" i="9"/>
  <c r="B311" i="9"/>
  <c r="U141" i="1"/>
  <c r="X141" i="1"/>
  <c r="S10" i="12"/>
  <c r="G47" i="21"/>
  <c r="B471" i="9"/>
  <c r="B473" i="9"/>
  <c r="B470" i="9"/>
  <c r="B476" i="9"/>
  <c r="B472" i="9"/>
  <c r="B469" i="9"/>
  <c r="K97" i="12"/>
  <c r="P69" i="21" s="1" a="1"/>
  <c r="P69" i="21" s="1"/>
  <c r="B96" i="12"/>
  <c r="M127" i="5"/>
  <c r="M128" i="5"/>
  <c r="B156" i="9"/>
  <c r="B158" i="9"/>
  <c r="B362" i="9"/>
  <c r="AA362" i="9" s="1"/>
  <c r="B359" i="9"/>
  <c r="AA359" i="9" s="1"/>
  <c r="B363" i="9"/>
  <c r="AA363" i="9" s="1"/>
  <c r="B361" i="9"/>
  <c r="AA361" i="9" s="1"/>
  <c r="B358" i="9"/>
  <c r="AA358" i="9" s="1"/>
  <c r="B365" i="9"/>
  <c r="AA365" i="9" s="1"/>
  <c r="B364" i="9"/>
  <c r="AA364" i="9" s="1"/>
  <c r="B513" i="9"/>
  <c r="B516" i="9"/>
  <c r="B509" i="9"/>
  <c r="B512" i="9"/>
  <c r="B394" i="9"/>
  <c r="B391" i="9"/>
  <c r="B392" i="9"/>
  <c r="C40" i="20"/>
  <c r="D39" i="20"/>
  <c r="B521" i="9"/>
  <c r="AA521" i="9" s="1"/>
  <c r="B31" i="10"/>
  <c r="S11" i="10"/>
  <c r="B171" i="9" s="1"/>
  <c r="N171" i="9" s="1"/>
  <c r="M153" i="5"/>
  <c r="C150" i="5"/>
  <c r="M150" i="5"/>
  <c r="M154" i="5"/>
  <c r="M151" i="5"/>
  <c r="C93" i="6"/>
  <c r="D41" i="5"/>
  <c r="B75" i="9"/>
  <c r="B77" i="9"/>
  <c r="N77" i="9" s="1"/>
  <c r="B70" i="9"/>
  <c r="B71" i="9"/>
  <c r="B78" i="9"/>
  <c r="B69" i="9"/>
  <c r="B72" i="9"/>
  <c r="B73" i="9"/>
  <c r="L146" i="9"/>
  <c r="N146" i="9"/>
  <c r="M146" i="9"/>
  <c r="E146" i="9" s="1" a="1"/>
  <c r="E146" i="9" s="1"/>
  <c r="L316" i="9"/>
  <c r="M316" i="9"/>
  <c r="H316" i="9" s="1" a="1"/>
  <c r="H316" i="9" s="1"/>
  <c r="AE28" i="5" a="1"/>
  <c r="AE28" i="5" s="1"/>
  <c r="X28" i="5"/>
  <c r="D180" i="20"/>
  <c r="C181" i="20"/>
  <c r="Z331" i="9"/>
  <c r="S21" i="12"/>
  <c r="B124" i="9" s="1"/>
  <c r="Z403" i="9"/>
  <c r="AA403" i="9"/>
  <c r="N305" i="9"/>
  <c r="M305" i="9"/>
  <c r="G305" i="9" s="1" a="1"/>
  <c r="G305" i="9" s="1"/>
  <c r="L302" i="9"/>
  <c r="M302" i="9"/>
  <c r="E302" i="9" s="1" a="1"/>
  <c r="E302" i="9" s="1"/>
  <c r="G59" i="21"/>
  <c r="X338" i="9"/>
  <c r="Z337" i="9"/>
  <c r="X337" i="9"/>
  <c r="H337" i="9" s="1" a="1"/>
  <c r="H337" i="9" s="1"/>
  <c r="C63" i="20"/>
  <c r="D62" i="20"/>
  <c r="M147" i="5"/>
  <c r="M145" i="5"/>
  <c r="C144" i="5"/>
  <c r="M146" i="5"/>
  <c r="M144" i="5"/>
  <c r="M148" i="5"/>
  <c r="K48" i="12"/>
  <c r="B48" i="12"/>
  <c r="K50" i="12"/>
  <c r="T53" i="21" s="1" a="1"/>
  <c r="T53" i="21" s="1"/>
  <c r="M67" i="5"/>
  <c r="M70" i="5"/>
  <c r="M69" i="5"/>
  <c r="M68" i="5"/>
  <c r="K78" i="12"/>
  <c r="B78" i="12"/>
  <c r="K83" i="12"/>
  <c r="K79" i="12"/>
  <c r="P63" i="21" s="1" a="1"/>
  <c r="P63" i="21" s="1"/>
  <c r="K82" i="12"/>
  <c r="D109" i="20"/>
  <c r="C110" i="20"/>
  <c r="D110" i="20" s="1"/>
  <c r="U124" i="1"/>
  <c r="X124" i="1"/>
  <c r="L89" i="10"/>
  <c r="L88" i="10"/>
  <c r="L85" i="10"/>
  <c r="L87" i="10"/>
  <c r="L86" i="10"/>
  <c r="B85" i="10"/>
  <c r="L90" i="10"/>
  <c r="B499" i="9"/>
  <c r="B501" i="9"/>
  <c r="B505" i="9"/>
  <c r="B498" i="9"/>
  <c r="B504" i="9"/>
  <c r="B506" i="9"/>
  <c r="B503" i="9"/>
  <c r="B502" i="9"/>
  <c r="B500" i="9"/>
  <c r="B497" i="9"/>
  <c r="B62" i="9"/>
  <c r="B65" i="9"/>
  <c r="B64" i="9"/>
  <c r="B60" i="9"/>
  <c r="B63" i="9"/>
  <c r="B67" i="9"/>
  <c r="B66" i="9"/>
  <c r="L66" i="9" s="1"/>
  <c r="B68" i="9"/>
  <c r="B241" i="9"/>
  <c r="B246" i="9"/>
  <c r="B244" i="9"/>
  <c r="B239" i="9"/>
  <c r="B245" i="9"/>
  <c r="B242" i="9"/>
  <c r="B240" i="9"/>
  <c r="B238" i="9"/>
  <c r="B243" i="9"/>
  <c r="B247" i="9"/>
  <c r="L36" i="10"/>
  <c r="L33" i="10"/>
  <c r="X22" i="5"/>
  <c r="AE22" i="5" a="1"/>
  <c r="AE22" i="5" s="1"/>
  <c r="C99" i="20"/>
  <c r="D99" i="20" s="1"/>
  <c r="D98" i="20"/>
  <c r="L35" i="10"/>
  <c r="Z445" i="9"/>
  <c r="X445" i="9"/>
  <c r="E445" i="9" s="1" a="1"/>
  <c r="E445" i="9" s="1"/>
  <c r="AA445" i="9"/>
  <c r="E351" i="9" a="1"/>
  <c r="E351" i="9" s="1"/>
  <c r="F351" i="9" a="1"/>
  <c r="F351" i="9" s="1"/>
  <c r="B270" i="9"/>
  <c r="N270" i="9" s="1"/>
  <c r="B268" i="9"/>
  <c r="AA338" i="9"/>
  <c r="C173" i="20"/>
  <c r="C174" i="20" s="1"/>
  <c r="D174" i="20" s="1"/>
  <c r="H331" i="9" a="1"/>
  <c r="H331" i="9" s="1"/>
  <c r="U331" i="9" a="1"/>
  <c r="U331" i="9" s="1"/>
  <c r="M313" i="9"/>
  <c r="E313" i="9" s="1" a="1"/>
  <c r="E313" i="9" s="1"/>
  <c r="L217" i="9"/>
  <c r="N316" i="9"/>
  <c r="L313" i="9"/>
  <c r="L275" i="9"/>
  <c r="F331" i="9" a="1"/>
  <c r="F331" i="9" s="1"/>
  <c r="B520" i="9"/>
  <c r="AA520" i="9" s="1"/>
  <c r="N275" i="9"/>
  <c r="N61" i="9"/>
  <c r="E331" i="9" a="1"/>
  <c r="E331" i="9" s="1"/>
  <c r="X332" i="9"/>
  <c r="V332" i="9" s="1" a="1"/>
  <c r="V332" i="9" s="1"/>
  <c r="AA337" i="9"/>
  <c r="K53" i="12"/>
  <c r="B271" i="9"/>
  <c r="M271" i="9" s="1"/>
  <c r="F271" i="9" s="1" a="1"/>
  <c r="F271" i="9" s="1"/>
  <c r="K52" i="12"/>
  <c r="L34" i="10"/>
  <c r="B59" i="9"/>
  <c r="N148" i="9"/>
  <c r="L148" i="9"/>
  <c r="L154" i="9"/>
  <c r="G452" i="9" a="1"/>
  <c r="G452" i="9" s="1"/>
  <c r="B228" i="9"/>
  <c r="N228" i="9" s="1"/>
  <c r="B234" i="9"/>
  <c r="N234" i="9" s="1"/>
  <c r="B132" i="9"/>
  <c r="B231" i="9"/>
  <c r="N231" i="9" s="1"/>
  <c r="B40" i="1"/>
  <c r="B41" i="1" s="1"/>
  <c r="B42" i="1" s="1"/>
  <c r="B43" i="1" s="1"/>
  <c r="B44" i="1" s="1"/>
  <c r="B23" i="21" s="1"/>
  <c r="A39" i="1"/>
  <c r="U169" i="1"/>
  <c r="X169" i="1"/>
  <c r="S13" i="12"/>
  <c r="G53" i="21"/>
  <c r="X15" i="5"/>
  <c r="AE15" i="5" a="1"/>
  <c r="AE15" i="5" s="1"/>
  <c r="U138" i="1"/>
  <c r="X138" i="1"/>
  <c r="B50" i="9"/>
  <c r="B51" i="9"/>
  <c r="M97" i="5"/>
  <c r="M98" i="5"/>
  <c r="M96" i="5"/>
  <c r="M101" i="5"/>
  <c r="M99" i="5"/>
  <c r="C96" i="5"/>
  <c r="M100" i="5"/>
  <c r="U140" i="1"/>
  <c r="X140" i="1"/>
  <c r="K90" i="12"/>
  <c r="K95" i="12"/>
  <c r="K94" i="12"/>
  <c r="K91" i="12"/>
  <c r="P67" i="21" s="1" a="1"/>
  <c r="P67" i="21" s="1"/>
  <c r="B439" i="9"/>
  <c r="B441" i="9"/>
  <c r="B444" i="9"/>
  <c r="D28" i="20"/>
  <c r="C29" i="20"/>
  <c r="C71" i="20"/>
  <c r="D70" i="20"/>
  <c r="Z557" i="9"/>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H327" i="9" a="1"/>
  <c r="H327" i="9" s="1"/>
  <c r="X562" i="9"/>
  <c r="U562" i="9" s="1" a="1"/>
  <c r="U562" i="9" s="1"/>
  <c r="Z346" i="9"/>
  <c r="H351" i="9" a="1"/>
  <c r="H351" i="9" s="1"/>
  <c r="AA327" i="9"/>
  <c r="U351" i="9" a="1"/>
  <c r="U351" i="9" s="1"/>
  <c r="U346" i="9" a="1"/>
  <c r="U346" i="9" s="1"/>
  <c r="V327" i="9" a="1"/>
  <c r="V327" i="9" s="1"/>
  <c r="AA351" i="9"/>
  <c r="X557" i="9"/>
  <c r="V557" i="9" s="1" a="1"/>
  <c r="V557" i="9" s="1"/>
  <c r="Z351" i="9"/>
  <c r="Z327" i="9"/>
  <c r="AA346" i="9"/>
  <c r="V351" i="9" a="1"/>
  <c r="V351" i="9" s="1"/>
  <c r="O63" i="21" a="1"/>
  <c r="O63" i="21" s="1"/>
  <c r="M209" i="9"/>
  <c r="F209" i="9" s="1" a="1"/>
  <c r="F209" i="9" s="1"/>
  <c r="L209" i="9"/>
  <c r="A844" i="19" a="1"/>
  <c r="A844" i="19" s="1"/>
  <c r="B843" i="19"/>
  <c r="L137" i="9"/>
  <c r="N137" i="9"/>
  <c r="C5" i="19" a="1"/>
  <c r="C5" i="19" s="1"/>
  <c r="C6" i="19" s="1" a="1"/>
  <c r="C6" i="19" s="1"/>
  <c r="V335" i="9" a="1"/>
  <c r="V335" i="9" s="1"/>
  <c r="H335" i="9" a="1"/>
  <c r="H335" i="9" s="1"/>
  <c r="B264" i="9"/>
  <c r="X442" i="9"/>
  <c r="AA442" i="9"/>
  <c r="Z442" i="9"/>
  <c r="M142" i="9"/>
  <c r="N142" i="9"/>
  <c r="M145" i="9"/>
  <c r="N145" i="9"/>
  <c r="Z341" i="9"/>
  <c r="X341" i="9"/>
  <c r="F341" i="9" s="1" a="1"/>
  <c r="F341" i="9" s="1"/>
  <c r="B137" i="16" a="1"/>
  <c r="B137" i="16" s="1"/>
  <c r="B138" i="16" s="1" a="1"/>
  <c r="B138" i="16" s="1"/>
  <c r="B139" i="16" s="1" a="1"/>
  <c r="B139" i="16" s="1"/>
  <c r="M54" i="9"/>
  <c r="N54" i="9"/>
  <c r="L54" i="9"/>
  <c r="X563" i="9"/>
  <c r="AA563" i="9"/>
  <c r="X334" i="9"/>
  <c r="AA334" i="9"/>
  <c r="AA328" i="9"/>
  <c r="Z328" i="9"/>
  <c r="X328" i="9"/>
  <c r="F328" i="9" s="1" a="1"/>
  <c r="F328" i="9" s="1"/>
  <c r="M154" i="9"/>
  <c r="G154" i="9" s="1" a="1"/>
  <c r="G154" i="9" s="1"/>
  <c r="B76" i="9"/>
  <c r="N76" i="9" s="1"/>
  <c r="B133" i="9"/>
  <c r="L133" i="9" s="1"/>
  <c r="B74" i="9"/>
  <c r="N74" i="9" s="1"/>
  <c r="K68" i="12"/>
  <c r="T59" i="21" s="1" a="1"/>
  <c r="T59" i="21" s="1"/>
  <c r="B66" i="12"/>
  <c r="K69" i="12"/>
  <c r="K67" i="12"/>
  <c r="P59" i="21" s="1" a="1"/>
  <c r="P59" i="21" s="1"/>
  <c r="K70" i="12"/>
  <c r="X342" i="9"/>
  <c r="AA342" i="9"/>
  <c r="F346" i="9" a="1"/>
  <c r="F346" i="9" s="1"/>
  <c r="G346" i="9" s="1" a="1"/>
  <c r="G346" i="9" s="1"/>
  <c r="V346" i="9" a="1"/>
  <c r="V346" i="9" s="1"/>
  <c r="B175" i="9"/>
  <c r="N175" i="9" s="1"/>
  <c r="B169" i="9"/>
  <c r="N169" i="9" s="1"/>
  <c r="B174" i="9"/>
  <c r="N174" i="9" s="1"/>
  <c r="D20" i="20"/>
  <c r="C21" i="20"/>
  <c r="D161" i="20"/>
  <c r="C162" i="20"/>
  <c r="B130" i="9"/>
  <c r="B134" i="9"/>
  <c r="B131" i="9"/>
  <c r="B129" i="9"/>
  <c r="B138" i="9"/>
  <c r="C42" i="10"/>
  <c r="Q129" i="21" s="1" a="1"/>
  <c r="Q129" i="21" s="1"/>
  <c r="N139" i="21" a="1"/>
  <c r="N139" i="21" s="1"/>
  <c r="X345" i="9"/>
  <c r="AA345" i="9"/>
  <c r="B135" i="9"/>
  <c r="B269" i="9"/>
  <c r="B277" i="9"/>
  <c r="B274" i="9"/>
  <c r="B272" i="9"/>
  <c r="B276" i="9"/>
  <c r="AA437" i="9"/>
  <c r="Z437" i="9"/>
  <c r="B37" i="9"/>
  <c r="N37" i="9" s="1"/>
  <c r="B32" i="9"/>
  <c r="N32" i="9" s="1"/>
  <c r="B36" i="9"/>
  <c r="N36" i="9" s="1"/>
  <c r="B34" i="9"/>
  <c r="N34" i="9" s="1"/>
  <c r="B31" i="9"/>
  <c r="N31" i="9" s="1"/>
  <c r="B33" i="9"/>
  <c r="N33" i="9" s="1"/>
  <c r="B30" i="9"/>
  <c r="N30" i="9" s="1"/>
  <c r="B29" i="9"/>
  <c r="N29" i="9" s="1"/>
  <c r="F306" i="9" a="1"/>
  <c r="F306" i="9" s="1"/>
  <c r="E306" i="9" a="1"/>
  <c r="E306" i="9" s="1"/>
  <c r="M301" i="9"/>
  <c r="E301" i="9" s="1" a="1"/>
  <c r="E301" i="9" s="1"/>
  <c r="N301" i="9"/>
  <c r="M273" i="9"/>
  <c r="H273" i="9" s="1" a="1"/>
  <c r="H273" i="9" s="1"/>
  <c r="N273" i="9"/>
  <c r="N306" i="9"/>
  <c r="L306" i="9"/>
  <c r="M137" i="9"/>
  <c r="E137" i="9" s="1" a="1"/>
  <c r="E137" i="9" s="1"/>
  <c r="Z554" i="9"/>
  <c r="AA393" i="9"/>
  <c r="N59" i="21" a="1"/>
  <c r="N59" i="21" s="1"/>
  <c r="Q61" i="21" s="1" a="1"/>
  <c r="Q61" i="21" s="1"/>
  <c r="AA554" i="9"/>
  <c r="U152" i="1"/>
  <c r="X152" i="1"/>
  <c r="F7" i="16" a="1"/>
  <c r="F7" i="16" s="1"/>
  <c r="U159" i="1"/>
  <c r="X159" i="1"/>
  <c r="AA558" i="9"/>
  <c r="X558" i="9"/>
  <c r="F558" i="9" s="1" a="1"/>
  <c r="F558" i="9" s="1"/>
  <c r="Z558" i="9"/>
  <c r="AA333" i="9"/>
  <c r="X333" i="9"/>
  <c r="U333" i="9" s="1" a="1"/>
  <c r="U333" i="9" s="1"/>
  <c r="Z333" i="9"/>
  <c r="F554" i="9" a="1"/>
  <c r="F554" i="9" s="1"/>
  <c r="G554" i="9" s="1" a="1"/>
  <c r="G554" i="9" s="1"/>
  <c r="H554" i="9" a="1"/>
  <c r="H554" i="9" s="1"/>
  <c r="V554" i="9" a="1"/>
  <c r="V554" i="9" s="1"/>
  <c r="U554" i="9" a="1"/>
  <c r="U554" i="9" s="1"/>
  <c r="AA475" i="9"/>
  <c r="Z475" i="9"/>
  <c r="X475" i="9"/>
  <c r="V475" i="9" s="1" a="1"/>
  <c r="V475" i="9" s="1"/>
  <c r="E55" i="9" a="1"/>
  <c r="E55" i="9" s="1"/>
  <c r="G55" i="9" a="1"/>
  <c r="G55" i="9" s="1"/>
  <c r="AA397" i="9"/>
  <c r="Z397" i="9"/>
  <c r="X397" i="9"/>
  <c r="H397" i="9" s="1" a="1"/>
  <c r="H397" i="9" s="1"/>
  <c r="N300" i="9"/>
  <c r="L300" i="9"/>
  <c r="W67" i="21" a="1"/>
  <c r="W67" i="21" s="1"/>
  <c r="K61" i="21" a="1"/>
  <c r="K61" i="21" s="1"/>
  <c r="N65" i="21" a="1"/>
  <c r="N65" i="21" s="1"/>
  <c r="Q67" i="21" s="1" a="1"/>
  <c r="Q67" i="21" s="1"/>
  <c r="N55" i="9"/>
  <c r="B120" i="9"/>
  <c r="B127" i="9"/>
  <c r="M197" i="5"/>
  <c r="M196" i="5"/>
  <c r="M192" i="5"/>
  <c r="C192" i="5"/>
  <c r="M195" i="5"/>
  <c r="M194" i="5"/>
  <c r="M193" i="5"/>
  <c r="B375" i="9"/>
  <c r="AA375" i="9" s="1"/>
  <c r="B376" i="9"/>
  <c r="B368" i="9"/>
  <c r="AA368" i="9" s="1"/>
  <c r="B370" i="9"/>
  <c r="AA370" i="9" s="1"/>
  <c r="B373" i="9"/>
  <c r="AA373" i="9" s="1"/>
  <c r="B367" i="9"/>
  <c r="B372" i="9"/>
  <c r="AA372" i="9" s="1"/>
  <c r="B374" i="9"/>
  <c r="AA374" i="9" s="1"/>
  <c r="B369" i="9"/>
  <c r="AA369" i="9" s="1"/>
  <c r="B371" i="9"/>
  <c r="AA371" i="9" s="1"/>
  <c r="U145" i="1"/>
  <c r="X145" i="1"/>
  <c r="C102" i="20"/>
  <c r="D101" i="20"/>
  <c r="X18" i="5"/>
  <c r="AE18" i="5" a="1"/>
  <c r="AE18" i="5" s="1"/>
  <c r="Z330" i="9"/>
  <c r="AA330" i="9"/>
  <c r="X330" i="9"/>
  <c r="Z556" i="9"/>
  <c r="X556" i="9"/>
  <c r="X400" i="9"/>
  <c r="Z400" i="9"/>
  <c r="AA400" i="9"/>
  <c r="B425" i="9"/>
  <c r="B426" i="9"/>
  <c r="B419" i="9"/>
  <c r="B422" i="9"/>
  <c r="B424" i="9"/>
  <c r="B421" i="9"/>
  <c r="B418" i="9"/>
  <c r="B423" i="9"/>
  <c r="B420" i="9"/>
  <c r="B417" i="9"/>
  <c r="K76" i="12"/>
  <c r="K73" i="12"/>
  <c r="P61" i="21" s="1" a="1"/>
  <c r="P61" i="21" s="1"/>
  <c r="K74" i="12"/>
  <c r="T61" i="21" s="1" a="1"/>
  <c r="T61" i="21" s="1"/>
  <c r="K77" i="12"/>
  <c r="B72" i="12"/>
  <c r="X561" i="9"/>
  <c r="AA561" i="9"/>
  <c r="Z561" i="9"/>
  <c r="Z335" i="9"/>
  <c r="AA335" i="9"/>
  <c r="X547" i="9"/>
  <c r="Z547" i="9"/>
  <c r="AA399" i="9"/>
  <c r="Z399" i="9"/>
  <c r="X399" i="9"/>
  <c r="Z402" i="9"/>
  <c r="AA402" i="9"/>
  <c r="X402" i="9"/>
  <c r="X11" i="5"/>
  <c r="AE11" i="5" a="1"/>
  <c r="AE11" i="5" s="1"/>
  <c r="S14" i="10"/>
  <c r="G127" i="21"/>
  <c r="G89" i="21"/>
  <c r="U155" i="1"/>
  <c r="X155" i="1"/>
  <c r="X20" i="5"/>
  <c r="AE20" i="5" a="1"/>
  <c r="AE20" i="5" s="1"/>
  <c r="G105" i="21"/>
  <c r="S22" i="10"/>
  <c r="G143" i="21"/>
  <c r="G99" i="21"/>
  <c r="S19" i="10"/>
  <c r="G137" i="21"/>
  <c r="M85" i="5"/>
  <c r="M89" i="5"/>
  <c r="M86" i="5"/>
  <c r="M87" i="5"/>
  <c r="Z336" i="9"/>
  <c r="X336" i="9"/>
  <c r="AA336" i="9"/>
  <c r="Z548" i="9"/>
  <c r="AA548" i="9"/>
  <c r="C47" i="20"/>
  <c r="D47" i="20" s="1"/>
  <c r="D46" i="20"/>
  <c r="Z405" i="9"/>
  <c r="AA405" i="9"/>
  <c r="X405" i="9"/>
  <c r="Z352" i="9"/>
  <c r="X352" i="9"/>
  <c r="AA352" i="9"/>
  <c r="H406" i="9" a="1"/>
  <c r="H406" i="9" s="1"/>
  <c r="F406" i="9" a="1"/>
  <c r="F406" i="9" s="1"/>
  <c r="G406" i="9" s="1" a="1"/>
  <c r="G406" i="9" s="1"/>
  <c r="V406" i="9" a="1"/>
  <c r="V406" i="9" s="1"/>
  <c r="U406" i="9" a="1"/>
  <c r="U406" i="9" s="1"/>
  <c r="E167" i="9" a="1"/>
  <c r="E167" i="9" s="1"/>
  <c r="G167" i="9" a="1"/>
  <c r="G167" i="9" s="1"/>
  <c r="G451" i="9" a="1"/>
  <c r="G451" i="9" s="1"/>
  <c r="E548" i="9" a="1"/>
  <c r="E548" i="9" s="1"/>
  <c r="H548" i="9" a="1"/>
  <c r="H548" i="9" s="1"/>
  <c r="V548" i="9" a="1"/>
  <c r="V548" i="9" s="1"/>
  <c r="F548" i="9" a="1"/>
  <c r="F548" i="9" s="1"/>
  <c r="U548" i="9" a="1"/>
  <c r="U548" i="9" s="1"/>
  <c r="U437" i="9" a="1"/>
  <c r="U437" i="9" s="1"/>
  <c r="H437" i="9" a="1"/>
  <c r="H437" i="9" s="1"/>
  <c r="E437" i="9" a="1"/>
  <c r="E437" i="9" s="1"/>
  <c r="F437" i="9" a="1"/>
  <c r="F437" i="9" s="1"/>
  <c r="V437" i="9" a="1"/>
  <c r="V437" i="9" s="1"/>
  <c r="V344" i="9" a="1"/>
  <c r="V344" i="9" s="1"/>
  <c r="U344" i="9" a="1"/>
  <c r="U344" i="9" s="1"/>
  <c r="E344" i="9" a="1"/>
  <c r="E344" i="9" s="1"/>
  <c r="H344" i="9" a="1"/>
  <c r="H344" i="9" s="1"/>
  <c r="F344" i="9" a="1"/>
  <c r="F344" i="9" s="1"/>
  <c r="U403" i="9" a="1"/>
  <c r="U403" i="9" s="1"/>
  <c r="F403" i="9" a="1"/>
  <c r="F403" i="9" s="1"/>
  <c r="V403" i="9" a="1"/>
  <c r="V403" i="9" s="1"/>
  <c r="H403" i="9" a="1"/>
  <c r="H403" i="9" s="1"/>
  <c r="E403" i="9" a="1"/>
  <c r="E403" i="9" s="1"/>
  <c r="H553" i="9" a="1"/>
  <c r="H553" i="9" s="1"/>
  <c r="V553" i="9" a="1"/>
  <c r="V553" i="9" s="1"/>
  <c r="U553" i="9" a="1"/>
  <c r="U553" i="9" s="1"/>
  <c r="E553" i="9" a="1"/>
  <c r="E553" i="9" s="1"/>
  <c r="F553" i="9" a="1"/>
  <c r="F553" i="9" s="1"/>
  <c r="Z455" i="9"/>
  <c r="X455" i="9"/>
  <c r="AA455" i="9"/>
  <c r="B289" i="9"/>
  <c r="B297" i="9"/>
  <c r="U126" i="1"/>
  <c r="X126" i="1"/>
  <c r="X434" i="9"/>
  <c r="AA434" i="9"/>
  <c r="Z434" i="9"/>
  <c r="B517" i="9"/>
  <c r="Z517" i="9" s="1"/>
  <c r="AE33" i="5" a="1"/>
  <c r="AE33" i="5" s="1"/>
  <c r="X33" i="5"/>
  <c r="C156" i="5"/>
  <c r="M158" i="5"/>
  <c r="M156" i="5"/>
  <c r="M160" i="5"/>
  <c r="M161" i="5"/>
  <c r="M157" i="5"/>
  <c r="M159" i="5"/>
  <c r="AA448" i="9"/>
  <c r="Z448" i="9"/>
  <c r="X448" i="9"/>
  <c r="U36" i="6" a="1"/>
  <c r="U36" i="6" s="1"/>
  <c r="U70" i="6" a="1"/>
  <c r="U70" i="6" s="1"/>
  <c r="U73" i="6" a="1"/>
  <c r="U73" i="6" s="1"/>
  <c r="U35" i="6" a="1"/>
  <c r="U35" i="6" s="1"/>
  <c r="U29" i="6" a="1"/>
  <c r="U29" i="6" s="1"/>
  <c r="U12" i="6" a="1"/>
  <c r="U12" i="6" s="1"/>
  <c r="U21" i="6" a="1"/>
  <c r="U21" i="6" s="1"/>
  <c r="U11" i="6" a="1"/>
  <c r="U11" i="6" s="1"/>
  <c r="U81" i="6" a="1"/>
  <c r="U81" i="6" s="1"/>
  <c r="U54" i="6" a="1"/>
  <c r="U54" i="6" s="1"/>
  <c r="U44" i="6" a="1"/>
  <c r="U44" i="6" s="1"/>
  <c r="U51" i="6" a="1"/>
  <c r="U51" i="6" s="1"/>
  <c r="U22" i="6" a="1"/>
  <c r="U22" i="6" s="1"/>
  <c r="U48" i="6" a="1"/>
  <c r="U48" i="6" s="1"/>
  <c r="U67" i="6" a="1"/>
  <c r="U67" i="6" s="1"/>
  <c r="U62" i="6" a="1"/>
  <c r="U62" i="6" s="1"/>
  <c r="U80" i="6" a="1"/>
  <c r="U80" i="6" s="1"/>
  <c r="U34" i="6" a="1"/>
  <c r="U34" i="6" s="1"/>
  <c r="U31" i="6" a="1"/>
  <c r="U31" i="6" s="1"/>
  <c r="U83" i="6" a="1"/>
  <c r="U83" i="6" s="1"/>
  <c r="U16" i="6" a="1"/>
  <c r="U16" i="6" s="1"/>
  <c r="U43" i="6" a="1"/>
  <c r="U43" i="6" s="1"/>
  <c r="U88" i="6" a="1"/>
  <c r="U88" i="6" s="1"/>
  <c r="U68" i="6" a="1"/>
  <c r="U68" i="6" s="1"/>
  <c r="U13" i="6" a="1"/>
  <c r="U13" i="6" s="1"/>
  <c r="U64" i="6" a="1"/>
  <c r="U64" i="6" s="1"/>
  <c r="U47" i="6" a="1"/>
  <c r="U47" i="6" s="1"/>
  <c r="U19" i="6" a="1"/>
  <c r="U19" i="6" s="1"/>
  <c r="U60" i="6" a="1"/>
  <c r="U60" i="6" s="1"/>
  <c r="U30" i="6" a="1"/>
  <c r="U30" i="6" s="1"/>
  <c r="U41" i="6" a="1"/>
  <c r="U41" i="6" s="1"/>
  <c r="U75" i="6" a="1"/>
  <c r="U75" i="6" s="1"/>
  <c r="U84" i="6" a="1"/>
  <c r="U84" i="6" s="1"/>
  <c r="U56" i="6" a="1"/>
  <c r="U56" i="6" s="1"/>
  <c r="U18" i="6" a="1"/>
  <c r="U18" i="6" s="1"/>
  <c r="U86" i="6" a="1"/>
  <c r="U86" i="6" s="1"/>
  <c r="U72" i="6" a="1"/>
  <c r="U72" i="6" s="1"/>
  <c r="U46" i="6" a="1"/>
  <c r="U46" i="6" s="1"/>
  <c r="U15" i="6" a="1"/>
  <c r="U15" i="6" s="1"/>
  <c r="U10" i="6" a="1"/>
  <c r="U10" i="6" s="1"/>
  <c r="U61" i="6" a="1"/>
  <c r="U61" i="6" s="1"/>
  <c r="U55" i="6" a="1"/>
  <c r="U55" i="6" s="1"/>
  <c r="U59" i="6" a="1"/>
  <c r="U59" i="6" s="1"/>
  <c r="U63" i="6" a="1"/>
  <c r="U63" i="6" s="1"/>
  <c r="U9" i="6" a="1"/>
  <c r="U9" i="6" s="1"/>
  <c r="U32" i="6" a="1"/>
  <c r="U32" i="6" s="1"/>
  <c r="U42" i="6" a="1"/>
  <c r="U42" i="6" s="1"/>
  <c r="U40" i="6" a="1"/>
  <c r="U40" i="6" s="1"/>
  <c r="U58" i="6" a="1"/>
  <c r="U58" i="6" s="1"/>
  <c r="U14" i="6" a="1"/>
  <c r="U14" i="6" s="1"/>
  <c r="U27" i="6" a="1"/>
  <c r="U27" i="6" s="1"/>
  <c r="U50" i="6" a="1"/>
  <c r="U50" i="6" s="1"/>
  <c r="U66" i="6" a="1"/>
  <c r="U66" i="6" s="1"/>
  <c r="U65" i="6" a="1"/>
  <c r="U65" i="6" s="1"/>
  <c r="U78" i="6" a="1"/>
  <c r="U78" i="6" s="1"/>
  <c r="U20" i="6" a="1"/>
  <c r="U20" i="6" s="1"/>
  <c r="U8" i="6" a="1"/>
  <c r="U8" i="6" s="1"/>
  <c r="U23" i="6" a="1"/>
  <c r="U23" i="6" s="1"/>
  <c r="U17" i="6" a="1"/>
  <c r="U17" i="6" s="1"/>
  <c r="U33" i="6" a="1"/>
  <c r="U33" i="6" s="1"/>
  <c r="U24" i="6" a="1"/>
  <c r="U24" i="6" s="1"/>
  <c r="U74" i="6" a="1"/>
  <c r="U74" i="6" s="1"/>
  <c r="U79" i="6" a="1"/>
  <c r="U79" i="6" s="1"/>
  <c r="U26" i="6" a="1"/>
  <c r="U26" i="6" s="1"/>
  <c r="U82" i="6" a="1"/>
  <c r="U82" i="6" s="1"/>
  <c r="U69" i="6" a="1"/>
  <c r="U69" i="6" s="1"/>
  <c r="U77" i="6" a="1"/>
  <c r="U77" i="6" s="1"/>
  <c r="U25" i="6" a="1"/>
  <c r="U25" i="6" s="1"/>
  <c r="U49" i="6" a="1"/>
  <c r="U49" i="6" s="1"/>
  <c r="U85" i="6" a="1"/>
  <c r="U85" i="6" s="1"/>
  <c r="U76" i="6" a="1"/>
  <c r="U76" i="6" s="1"/>
  <c r="U52" i="6" a="1"/>
  <c r="U52" i="6" s="1"/>
  <c r="U57" i="6" a="1"/>
  <c r="U57" i="6" s="1"/>
  <c r="U71" i="6" a="1"/>
  <c r="U71" i="6" s="1"/>
  <c r="U53" i="6" a="1"/>
  <c r="U53" i="6" s="1"/>
  <c r="U45" i="6" a="1"/>
  <c r="U45" i="6" s="1"/>
  <c r="U39" i="6" a="1"/>
  <c r="U39" i="6" s="1"/>
  <c r="U87" i="6" a="1"/>
  <c r="U87" i="6" s="1"/>
  <c r="U38" i="6" a="1"/>
  <c r="U38" i="6" s="1"/>
  <c r="U28" i="6" a="1"/>
  <c r="U28" i="6" s="1"/>
  <c r="U37" i="6" a="1"/>
  <c r="U37" i="6" s="1"/>
  <c r="F456" i="9" a="1"/>
  <c r="F456" i="9" s="1"/>
  <c r="H456" i="9" a="1"/>
  <c r="H456" i="9" s="1"/>
  <c r="E456" i="9" a="1"/>
  <c r="E456" i="9" s="1"/>
  <c r="V456" i="9" a="1"/>
  <c r="V456" i="9" s="1"/>
  <c r="U456" i="9" a="1"/>
  <c r="U456" i="9" s="1"/>
  <c r="AA566" i="9"/>
  <c r="X566" i="9"/>
  <c r="Z566" i="9"/>
  <c r="B490" i="9"/>
  <c r="AA490" i="9" s="1"/>
  <c r="B495" i="9"/>
  <c r="AA495" i="9" s="1"/>
  <c r="B489" i="9"/>
  <c r="AA489" i="9" s="1"/>
  <c r="B492" i="9"/>
  <c r="AA492" i="9" s="1"/>
  <c r="B487" i="9"/>
  <c r="AA487" i="9" s="1"/>
  <c r="B496" i="9"/>
  <c r="B493" i="9"/>
  <c r="AA493" i="9" s="1"/>
  <c r="B488" i="9"/>
  <c r="AA488" i="9" s="1"/>
  <c r="B494" i="9"/>
  <c r="AA494" i="9" s="1"/>
  <c r="B491" i="9"/>
  <c r="AA491" i="9" s="1"/>
  <c r="U146" i="1"/>
  <c r="X146" i="1"/>
  <c r="AA430" i="9"/>
  <c r="Z430" i="9"/>
  <c r="X430" i="9"/>
  <c r="AA560" i="9"/>
  <c r="X560" i="9"/>
  <c r="Z560" i="9"/>
  <c r="X24" i="5"/>
  <c r="AE24" i="5" a="1"/>
  <c r="AE24" i="5" s="1"/>
  <c r="B523" i="9"/>
  <c r="Z523" i="9" s="1"/>
  <c r="V57" i="21" a="1"/>
  <c r="V57" i="21" s="1"/>
  <c r="Y59" i="21" s="1" a="1"/>
  <c r="Y59" i="21" s="1"/>
  <c r="X53" i="21" a="1"/>
  <c r="X53" i="21" s="1"/>
  <c r="M73" i="21" a="1"/>
  <c r="M73" i="21" s="1"/>
  <c r="X30" i="5"/>
  <c r="AE30" i="5" a="1"/>
  <c r="AE30" i="5" s="1"/>
  <c r="Z453" i="9"/>
  <c r="AA453" i="9"/>
  <c r="X453" i="9"/>
  <c r="L48" i="10"/>
  <c r="L46" i="10"/>
  <c r="L47" i="10"/>
  <c r="L45" i="10"/>
  <c r="L44" i="10"/>
  <c r="L43" i="10"/>
  <c r="B43" i="10"/>
  <c r="U122" i="1"/>
  <c r="X122" i="1"/>
  <c r="S11" i="12"/>
  <c r="G49" i="21"/>
  <c r="AA565" i="9"/>
  <c r="Z565" i="9"/>
  <c r="X565" i="9"/>
  <c r="C138" i="5"/>
  <c r="M140" i="5"/>
  <c r="M138" i="5"/>
  <c r="M143" i="5"/>
  <c r="M139" i="5"/>
  <c r="V326" i="9" a="1"/>
  <c r="V326" i="9" s="1"/>
  <c r="H326" i="9" a="1"/>
  <c r="H326" i="9" s="1"/>
  <c r="E326" i="9" a="1"/>
  <c r="E326" i="9" s="1"/>
  <c r="F326" i="9" a="1"/>
  <c r="F326" i="9" s="1"/>
  <c r="U326" i="9" a="1"/>
  <c r="U326" i="9" s="1"/>
  <c r="Y547" i="9"/>
  <c r="Y548" i="9" s="1"/>
  <c r="Y549" i="9" s="1"/>
  <c r="Y550" i="9" s="1"/>
  <c r="Y551" i="9" s="1"/>
  <c r="Y552" i="9" s="1"/>
  <c r="Y553" i="9" s="1"/>
  <c r="Y554" i="9" s="1"/>
  <c r="Y555" i="9" s="1"/>
  <c r="Y556" i="9" s="1"/>
  <c r="Y557" i="9" s="1"/>
  <c r="Y558" i="9" s="1"/>
  <c r="Y559" i="9" s="1"/>
  <c r="Y560" i="9" s="1"/>
  <c r="Y561" i="9" s="1"/>
  <c r="Y562" i="9" s="1"/>
  <c r="Y563" i="9" s="1"/>
  <c r="Y564" i="9" s="1"/>
  <c r="Y565" i="9" s="1"/>
  <c r="Y566" i="9" s="1"/>
  <c r="B522" i="9"/>
  <c r="B524" i="9"/>
  <c r="U130" i="1"/>
  <c r="X130" i="1"/>
  <c r="B518" i="9"/>
  <c r="Z518" i="9" s="1"/>
  <c r="B519" i="9"/>
  <c r="X519" i="9" s="1"/>
  <c r="V70" i="21" a="1"/>
  <c r="V70" i="21" s="1"/>
  <c r="V62" i="21" a="1"/>
  <c r="V62" i="21" s="1"/>
  <c r="Z450" i="9"/>
  <c r="AA450" i="9"/>
  <c r="X450" i="9"/>
  <c r="S13" i="10"/>
  <c r="G125" i="21"/>
  <c r="G87" i="21"/>
  <c r="X559" i="9"/>
  <c r="AA559" i="9"/>
  <c r="Z559" i="9"/>
  <c r="B465" i="9"/>
  <c r="B462" i="9"/>
  <c r="B459" i="9"/>
  <c r="B463" i="9"/>
  <c r="B464" i="9"/>
  <c r="B466" i="9"/>
  <c r="B458" i="9"/>
  <c r="B461" i="9"/>
  <c r="B460" i="9"/>
  <c r="B457" i="9"/>
  <c r="Z436" i="9"/>
  <c r="X436" i="9"/>
  <c r="AA436" i="9"/>
  <c r="F37" i="16" a="1"/>
  <c r="F37" i="16" s="1"/>
  <c r="E180" i="9" a="1"/>
  <c r="E180" i="9" s="1"/>
  <c r="F180" i="9" a="1"/>
  <c r="F180" i="9" s="1"/>
  <c r="N186" i="9"/>
  <c r="L186" i="9"/>
  <c r="L180" i="9"/>
  <c r="H186" i="9" a="1"/>
  <c r="H186" i="9" s="1"/>
  <c r="H180" i="9" a="1"/>
  <c r="H180" i="9" s="1"/>
  <c r="N180" i="9"/>
  <c r="F186" i="9" a="1"/>
  <c r="F186" i="9" s="1"/>
  <c r="E186" i="9" a="1"/>
  <c r="E186" i="9" s="1"/>
  <c r="M182" i="9"/>
  <c r="N182" i="9"/>
  <c r="L182" i="9"/>
  <c r="E300" i="9" a="1"/>
  <c r="E300" i="9" s="1"/>
  <c r="F300" i="9" a="1"/>
  <c r="F300" i="9" s="1"/>
  <c r="H300" i="9" a="1"/>
  <c r="H300" i="9" s="1"/>
  <c r="E219" i="9" a="1"/>
  <c r="E219" i="9" s="1"/>
  <c r="G223" i="9" a="1"/>
  <c r="G223" i="9" s="1"/>
  <c r="E223" i="9" a="1"/>
  <c r="E223" i="9" s="1"/>
  <c r="F223" i="9" a="1"/>
  <c r="F223" i="9" s="1"/>
  <c r="H223" i="9" a="1"/>
  <c r="H223" i="9" s="1"/>
  <c r="H307" i="9" a="1"/>
  <c r="H307" i="9" s="1"/>
  <c r="G307" i="9" a="1"/>
  <c r="G307" i="9" s="1"/>
  <c r="E307" i="9" a="1"/>
  <c r="E307" i="9" s="1"/>
  <c r="F307" i="9" a="1"/>
  <c r="F307" i="9" s="1"/>
  <c r="F302" i="9" a="1"/>
  <c r="F302" i="9" s="1"/>
  <c r="F275" i="9" a="1"/>
  <c r="F275" i="9" s="1"/>
  <c r="E275" i="9" a="1"/>
  <c r="E275" i="9" s="1"/>
  <c r="G275" i="9" a="1"/>
  <c r="G275" i="9" s="1"/>
  <c r="H275" i="9" a="1"/>
  <c r="H275" i="9" s="1"/>
  <c r="H8" i="9" a="1"/>
  <c r="H8" i="9" s="1"/>
  <c r="E8" i="9" a="1"/>
  <c r="E8" i="9" s="1"/>
  <c r="F8" i="9" a="1"/>
  <c r="F8" i="9" s="1"/>
  <c r="G8" i="9" a="1"/>
  <c r="G8" i="9" s="1"/>
  <c r="E139" i="9" a="1"/>
  <c r="E139" i="9" s="1"/>
  <c r="F139" i="9" a="1"/>
  <c r="F139" i="9" s="1"/>
  <c r="G139" i="9" a="1"/>
  <c r="G139" i="9" s="1"/>
  <c r="H139" i="9" a="1"/>
  <c r="H139" i="9" s="1"/>
  <c r="B576" i="9"/>
  <c r="B568" i="9"/>
  <c r="B574" i="9"/>
  <c r="B570" i="9"/>
  <c r="B575" i="9"/>
  <c r="B569" i="9"/>
  <c r="B572" i="9"/>
  <c r="B573" i="9"/>
  <c r="B571" i="9"/>
  <c r="B567" i="9"/>
  <c r="Z507" i="9"/>
  <c r="AA507" i="9"/>
  <c r="X507" i="9"/>
  <c r="AB47" i="21" a="1"/>
  <c r="AB47" i="21" s="1"/>
  <c r="J65" i="21" a="1"/>
  <c r="J65" i="21" s="1"/>
  <c r="Z53" i="21" a="1"/>
  <c r="Z53" i="21" s="1"/>
  <c r="AC55" i="21" s="1" a="1"/>
  <c r="AC55" i="21" s="1"/>
  <c r="W49" i="21" a="1"/>
  <c r="W49" i="21" s="1"/>
  <c r="N64" i="21" a="1"/>
  <c r="N64" i="21" s="1"/>
  <c r="V73" i="21" a="1"/>
  <c r="V73" i="21" s="1"/>
  <c r="Y75" i="21" s="1" a="1"/>
  <c r="Y75" i="21" s="1"/>
  <c r="N60" i="21" a="1"/>
  <c r="N60" i="21" s="1"/>
  <c r="W73" i="21" a="1"/>
  <c r="W73" i="21" s="1"/>
  <c r="N75" i="21" a="1"/>
  <c r="N75" i="21" s="1"/>
  <c r="W71" i="21" a="1"/>
  <c r="W71" i="21" s="1"/>
  <c r="X49" i="21" a="1"/>
  <c r="X49" i="21" s="1"/>
  <c r="V74" i="21" a="1"/>
  <c r="V74" i="21" s="1"/>
  <c r="AB69" i="21" a="1"/>
  <c r="AB69" i="21" s="1"/>
  <c r="V71" i="21" a="1"/>
  <c r="V71" i="21" s="1"/>
  <c r="Y73" i="21" s="1" a="1"/>
  <c r="Y73" i="21" s="1"/>
  <c r="N76" i="21" a="1"/>
  <c r="N76" i="21" s="1"/>
  <c r="R62" i="21" a="1"/>
  <c r="R62" i="21" s="1"/>
  <c r="V72" i="21" a="1"/>
  <c r="V72" i="21" s="1"/>
  <c r="X71" i="21" a="1"/>
  <c r="X71" i="21" s="1"/>
  <c r="J70" i="21" a="1"/>
  <c r="J70" i="21" s="1"/>
  <c r="R68" i="21" a="1"/>
  <c r="R68" i="21" s="1"/>
  <c r="L63" i="21" a="1"/>
  <c r="L63" i="21" s="1"/>
  <c r="X59" i="21" a="1"/>
  <c r="X59" i="21" s="1"/>
  <c r="J60" i="21" a="1"/>
  <c r="J60" i="21" s="1"/>
  <c r="V63" i="21" a="1"/>
  <c r="V63" i="21" s="1"/>
  <c r="Y65" i="21" s="1" a="1"/>
  <c r="Y65" i="21" s="1"/>
  <c r="AB67" i="21" a="1"/>
  <c r="AB67" i="21" s="1"/>
  <c r="W75" i="21" a="1"/>
  <c r="W75" i="21" s="1"/>
  <c r="N68" i="21" a="1"/>
  <c r="N68" i="21" s="1"/>
  <c r="V48" i="21" a="1"/>
  <c r="V48" i="21" s="1"/>
  <c r="O75" i="21" a="1"/>
  <c r="O75" i="21" s="1"/>
  <c r="V56" i="21" a="1"/>
  <c r="V56" i="21" s="1"/>
  <c r="R70" i="21" a="1"/>
  <c r="R70" i="21" s="1"/>
  <c r="X55" i="21" a="1"/>
  <c r="X55" i="21" s="1"/>
  <c r="X73" i="21" a="1"/>
  <c r="X73" i="21" s="1"/>
  <c r="L73" i="21" a="1"/>
  <c r="L73" i="21" s="1"/>
  <c r="V59" i="21" a="1"/>
  <c r="V59" i="21" s="1"/>
  <c r="Y61" i="21" s="1" a="1"/>
  <c r="Y61" i="21" s="1"/>
  <c r="Z66" i="21" a="1"/>
  <c r="Z66" i="21" s="1"/>
  <c r="O69" i="21" a="1"/>
  <c r="O69" i="21" s="1"/>
  <c r="W69" i="21" a="1"/>
  <c r="W69" i="21" s="1"/>
  <c r="N62" i="21" a="1"/>
  <c r="N62" i="21" s="1"/>
  <c r="V65" i="21" a="1"/>
  <c r="V65" i="21" s="1"/>
  <c r="Y67" i="21" s="1" a="1"/>
  <c r="Y67" i="21" s="1"/>
  <c r="M67" i="21" a="1"/>
  <c r="M67" i="21" s="1"/>
  <c r="L71" i="21" a="1"/>
  <c r="L71" i="21" s="1"/>
  <c r="M75" i="21" a="1"/>
  <c r="M75" i="21" s="1"/>
  <c r="V54" i="21" a="1"/>
  <c r="V54" i="21" s="1"/>
  <c r="X67" i="21" a="1"/>
  <c r="X67" i="21" s="1"/>
  <c r="W57" i="21" a="1"/>
  <c r="W57" i="21" s="1"/>
  <c r="V52" i="21" a="1"/>
  <c r="V52" i="21" s="1"/>
  <c r="J63" i="21" a="1"/>
  <c r="J63" i="21" s="1"/>
  <c r="K67" i="21" a="1"/>
  <c r="K67" i="21" s="1"/>
  <c r="J73" i="21" a="1"/>
  <c r="J73" i="21" s="1"/>
  <c r="K75" i="21" a="1"/>
  <c r="K75" i="21" s="1"/>
  <c r="S69" i="21" a="1"/>
  <c r="S69" i="21" s="1"/>
  <c r="AB63" i="21" a="1"/>
  <c r="AB63" i="21" s="1"/>
  <c r="Z73" i="21" a="1"/>
  <c r="Z73" i="21" s="1"/>
  <c r="AC75" i="21" s="1" a="1"/>
  <c r="AC75" i="21" s="1"/>
  <c r="AB65" i="21" a="1"/>
  <c r="AB65" i="21" s="1"/>
  <c r="AC47" i="21" a="1"/>
  <c r="AC47" i="21" s="1"/>
  <c r="AB57" i="21" a="1"/>
  <c r="AB57" i="21" s="1"/>
  <c r="J69" i="21" a="1"/>
  <c r="J69" i="21" s="1"/>
  <c r="J61" i="21" a="1"/>
  <c r="J61" i="21" s="1"/>
  <c r="Z68" i="21" a="1"/>
  <c r="Z68" i="21" s="1"/>
  <c r="O61" i="21" a="1"/>
  <c r="O61" i="21" s="1"/>
  <c r="V61" i="21" a="1"/>
  <c r="V61" i="21" s="1"/>
  <c r="Y63" i="21" s="1" a="1"/>
  <c r="Y63" i="21" s="1"/>
  <c r="V49" i="21" a="1"/>
  <c r="V49" i="21" s="1"/>
  <c r="Y51" i="21" s="1" a="1"/>
  <c r="Y51" i="21" s="1"/>
  <c r="W51" i="21" a="1"/>
  <c r="W51" i="21" s="1"/>
  <c r="V50" i="21" a="1"/>
  <c r="V50" i="21" s="1"/>
  <c r="L75" i="21" a="1"/>
  <c r="L75" i="21" s="1"/>
  <c r="R64" i="21" a="1"/>
  <c r="R64" i="21" s="1"/>
  <c r="N66" i="21" a="1"/>
  <c r="N66" i="21" s="1"/>
  <c r="X65" i="21" a="1"/>
  <c r="X65" i="21" s="1"/>
  <c r="O59" i="21" a="1"/>
  <c r="O59" i="21" s="1"/>
  <c r="R76" i="21" a="1"/>
  <c r="R76" i="21" s="1"/>
  <c r="V76" i="21" a="1"/>
  <c r="V76" i="21" s="1"/>
  <c r="V67" i="21" a="1"/>
  <c r="V67" i="21" s="1"/>
  <c r="Y69" i="21" s="1" a="1"/>
  <c r="Y69" i="21" s="1"/>
  <c r="N67" i="21" a="1"/>
  <c r="N67" i="21" s="1"/>
  <c r="Q69" i="21" s="1" a="1"/>
  <c r="Q69" i="21" s="1"/>
  <c r="W55" i="21" a="1"/>
  <c r="W55" i="21" s="1"/>
  <c r="K71" i="21" a="1"/>
  <c r="K71" i="21" s="1"/>
  <c r="R57" i="21" a="1"/>
  <c r="R57" i="21" s="1"/>
  <c r="U59" i="21" s="1" a="1"/>
  <c r="U59" i="21" s="1"/>
  <c r="T69" i="21" a="1"/>
  <c r="T69" i="21" s="1"/>
  <c r="R63" i="21" a="1"/>
  <c r="R63" i="21" s="1"/>
  <c r="U65" i="21" s="1" a="1"/>
  <c r="U65" i="21" s="1"/>
  <c r="Z50" i="21" a="1"/>
  <c r="Z50" i="21" s="1"/>
  <c r="AA59" i="21" a="1"/>
  <c r="AA59" i="21" s="1"/>
  <c r="AB55" i="21" a="1"/>
  <c r="AB55" i="21" s="1"/>
  <c r="Z64" i="21" a="1"/>
  <c r="Z64" i="21" s="1"/>
  <c r="AB73" i="21" a="1"/>
  <c r="AB73" i="21" s="1"/>
  <c r="J74" i="21" a="1"/>
  <c r="J74" i="21" s="1"/>
  <c r="V58" i="21" a="1"/>
  <c r="V58" i="21" s="1"/>
  <c r="R74" i="21" a="1"/>
  <c r="R74" i="21" s="1"/>
  <c r="AA49" i="21" a="1"/>
  <c r="AA49" i="21" s="1"/>
  <c r="N71" i="21" a="1"/>
  <c r="N71" i="21" s="1"/>
  <c r="Q73" i="21" s="1" a="1"/>
  <c r="Q73" i="21" s="1"/>
  <c r="AA69" i="21" a="1"/>
  <c r="AA69" i="21" s="1"/>
  <c r="O73" i="21" a="1"/>
  <c r="O73" i="21" s="1"/>
  <c r="Z51" i="21" a="1"/>
  <c r="Z51" i="21" s="1"/>
  <c r="AC53" i="21" s="1" a="1"/>
  <c r="AC53" i="21" s="1"/>
  <c r="AB49" i="21" a="1"/>
  <c r="AB49" i="21" s="1"/>
  <c r="Z76" i="21" a="1"/>
  <c r="Z76" i="21" s="1"/>
  <c r="AA57" i="21" a="1"/>
  <c r="AA57" i="21" s="1"/>
  <c r="AA75" i="21" a="1"/>
  <c r="AA75" i="21" s="1"/>
  <c r="AA63" i="21" a="1"/>
  <c r="AA63" i="21" s="1"/>
  <c r="Z63" i="21" a="1"/>
  <c r="Z63" i="21" s="1"/>
  <c r="AC65" i="21" s="1" a="1"/>
  <c r="AC65" i="21" s="1"/>
  <c r="Z70" i="21" a="1"/>
  <c r="Z70" i="21" s="1"/>
  <c r="Z62" i="21" a="1"/>
  <c r="Z62" i="21" s="1"/>
  <c r="Z55" i="21" a="1"/>
  <c r="Z55" i="21" s="1"/>
  <c r="AC57" i="21" s="1" a="1"/>
  <c r="AC57" i="21" s="1"/>
  <c r="Z57" i="21" a="1"/>
  <c r="Z57" i="21" s="1"/>
  <c r="AC59" i="21" s="1" a="1"/>
  <c r="AC59" i="21" s="1"/>
  <c r="Z69" i="21" a="1"/>
  <c r="Z69" i="21" s="1"/>
  <c r="AC71" i="21" s="1" a="1"/>
  <c r="AC71" i="21" s="1"/>
  <c r="AA73" i="21" a="1"/>
  <c r="AA73" i="21" s="1"/>
  <c r="Z71" i="21" a="1"/>
  <c r="Z71" i="21" s="1"/>
  <c r="AC73" i="21" s="1" a="1"/>
  <c r="AC73" i="21" s="1"/>
  <c r="Z52" i="21" a="1"/>
  <c r="Z52" i="21" s="1"/>
  <c r="S65" i="21" a="1"/>
  <c r="S65" i="21" s="1"/>
  <c r="M65" i="21" a="1"/>
  <c r="M65" i="21" s="1"/>
  <c r="M61" i="21" a="1"/>
  <c r="M61" i="21" s="1"/>
  <c r="J75" i="21" a="1"/>
  <c r="J75" i="21" s="1"/>
  <c r="M57" i="21" a="1"/>
  <c r="M57" i="21" s="1"/>
  <c r="J71" i="21" a="1"/>
  <c r="J71" i="21" s="1"/>
  <c r="L65" i="21" a="1"/>
  <c r="L65" i="21" s="1"/>
  <c r="S73" i="21" a="1"/>
  <c r="S73" i="21" s="1"/>
  <c r="R59" i="21" a="1"/>
  <c r="R59" i="21" s="1"/>
  <c r="U61" i="21" s="1" a="1"/>
  <c r="U61" i="21" s="1"/>
  <c r="R69" i="21" a="1"/>
  <c r="R69" i="21" s="1"/>
  <c r="U71" i="21" s="1" a="1"/>
  <c r="U71" i="21" s="1"/>
  <c r="R71" i="21" a="1"/>
  <c r="R71" i="21" s="1"/>
  <c r="U73" i="21" s="1" a="1"/>
  <c r="U73" i="21" s="1"/>
  <c r="S61" i="21" a="1"/>
  <c r="S61" i="21" s="1"/>
  <c r="W47" i="21" a="1"/>
  <c r="W47" i="21" s="1"/>
  <c r="P57" i="21" a="1"/>
  <c r="P57" i="21" s="1"/>
  <c r="W53" i="21" a="1"/>
  <c r="W53" i="21" s="1"/>
  <c r="N72" i="21" a="1"/>
  <c r="N72" i="21" s="1"/>
  <c r="M59" i="21" a="1"/>
  <c r="M59" i="21" s="1"/>
  <c r="J62" i="21" a="1"/>
  <c r="J62" i="21" s="1"/>
  <c r="N63" i="21" a="1"/>
  <c r="N63" i="21" s="1"/>
  <c r="Q65" i="21" s="1" a="1"/>
  <c r="Q65" i="21" s="1"/>
  <c r="V75" i="21" a="1"/>
  <c r="V75" i="21" s="1"/>
  <c r="V64" i="21" a="1"/>
  <c r="V64" i="21" s="1"/>
  <c r="O67" i="21" a="1"/>
  <c r="O67" i="21" s="1"/>
  <c r="V55" i="21" a="1"/>
  <c r="V55" i="21" s="1"/>
  <c r="Y57" i="21" s="1" a="1"/>
  <c r="Y57" i="21" s="1"/>
  <c r="V66" i="21" a="1"/>
  <c r="V66" i="21" s="1"/>
  <c r="K57" i="21" a="1"/>
  <c r="K57" i="21" s="1"/>
  <c r="R65" i="21" a="1"/>
  <c r="R65" i="21" s="1"/>
  <c r="U67" i="21" s="1" a="1"/>
  <c r="U67" i="21" s="1"/>
  <c r="Z54" i="21" a="1"/>
  <c r="Z54" i="21" s="1"/>
  <c r="AA53" i="21" a="1"/>
  <c r="AA53" i="21" s="1"/>
  <c r="AB71" i="21" a="1"/>
  <c r="AB71" i="21" s="1"/>
  <c r="AA47" i="21" a="1"/>
  <c r="AA47" i="21" s="1"/>
  <c r="AB75" i="21" a="1"/>
  <c r="AB75" i="21" s="1"/>
  <c r="AA71" i="21" a="1"/>
  <c r="AA71" i="21" s="1"/>
  <c r="J66" i="21" a="1"/>
  <c r="J66" i="21" s="1"/>
  <c r="V51" i="21" a="1"/>
  <c r="V51" i="21" s="1"/>
  <c r="Y53" i="21" s="1" a="1"/>
  <c r="Y53" i="21" s="1"/>
  <c r="AA65" i="21" a="1"/>
  <c r="AA65" i="21" s="1"/>
  <c r="N70" i="21" a="1"/>
  <c r="N70" i="21" s="1"/>
  <c r="W61" i="21" a="1"/>
  <c r="W61" i="21" s="1"/>
  <c r="R75" i="21" a="1"/>
  <c r="R75" i="21" s="1"/>
  <c r="R73" i="21" a="1"/>
  <c r="R73" i="21" s="1"/>
  <c r="U75" i="21" s="1" a="1"/>
  <c r="U75" i="21" s="1"/>
  <c r="T67" i="21" a="1"/>
  <c r="T67" i="21" s="1"/>
  <c r="P73" i="21" a="1"/>
  <c r="P73" i="21" s="1"/>
  <c r="J58" i="21" a="1"/>
  <c r="J58" i="21" s="1"/>
  <c r="M63" i="21" a="1"/>
  <c r="M63" i="21" s="1"/>
  <c r="L67" i="21" a="1"/>
  <c r="L67" i="21" s="1"/>
  <c r="M69" i="21" a="1"/>
  <c r="M69" i="21" s="1"/>
  <c r="X51" i="21" a="1"/>
  <c r="X51" i="21" s="1"/>
  <c r="R72" i="21" a="1"/>
  <c r="R72" i="21" s="1"/>
  <c r="X61" i="21" a="1"/>
  <c r="X61" i="21" s="1"/>
  <c r="N73" i="21" a="1"/>
  <c r="N73" i="21" s="1"/>
  <c r="Q75" i="21" s="1" a="1"/>
  <c r="Q75" i="21" s="1"/>
  <c r="X75" i="21" a="1"/>
  <c r="X75" i="21" s="1"/>
  <c r="J59" i="21" a="1"/>
  <c r="J59" i="21" s="1"/>
  <c r="K63" i="21" a="1"/>
  <c r="K63" i="21" s="1"/>
  <c r="J67" i="21" a="1"/>
  <c r="J67" i="21" s="1"/>
  <c r="S67" i="21" a="1"/>
  <c r="S67" i="21" s="1"/>
  <c r="Z58" i="21" a="1"/>
  <c r="Z58" i="21" s="1"/>
  <c r="Z47" i="21" a="1"/>
  <c r="Z47" i="21" s="1"/>
  <c r="AC49" i="21" s="1" a="1"/>
  <c r="AC49" i="21" s="1"/>
  <c r="AB53" i="21" a="1"/>
  <c r="AB53" i="21" s="1"/>
  <c r="AB59" i="21" a="1"/>
  <c r="AB59" i="21" s="1"/>
  <c r="AA55" i="21" a="1"/>
  <c r="AA55" i="21" s="1"/>
  <c r="W59" i="21" a="1"/>
  <c r="W59" i="21" s="1"/>
  <c r="N61" i="21" a="1"/>
  <c r="N61" i="21" s="1"/>
  <c r="Q63" i="21" s="1" a="1"/>
  <c r="Q63" i="21" s="1"/>
  <c r="X63" i="21" a="1"/>
  <c r="X63" i="21" s="1"/>
  <c r="X57" i="21" a="1"/>
  <c r="X57" i="21" s="1"/>
  <c r="R60" i="21" a="1"/>
  <c r="R60" i="21" s="1"/>
  <c r="Z65" i="21" a="1"/>
  <c r="Z65" i="21" s="1"/>
  <c r="AC67" i="21" s="1" a="1"/>
  <c r="AC67" i="21" s="1"/>
  <c r="AA61" i="21" a="1"/>
  <c r="AA61" i="21" s="1"/>
  <c r="Z72" i="21" a="1"/>
  <c r="Z72" i="21" s="1"/>
  <c r="AA51" i="21" a="1"/>
  <c r="AA51" i="21" s="1"/>
  <c r="Z74" i="21" a="1"/>
  <c r="Z74" i="21" s="1"/>
  <c r="Z56" i="21" a="1"/>
  <c r="Z56" i="21" s="1"/>
  <c r="AB51" i="21" a="1"/>
  <c r="AB51" i="21" s="1"/>
  <c r="Z59" i="21" a="1"/>
  <c r="Z59" i="21" s="1"/>
  <c r="AC61" i="21" s="1" a="1"/>
  <c r="AC61" i="21" s="1"/>
  <c r="Z67" i="21" a="1"/>
  <c r="Z67" i="21" s="1"/>
  <c r="AC69" i="21" s="1" a="1"/>
  <c r="AC69" i="21" s="1"/>
  <c r="AA67" i="21" a="1"/>
  <c r="AA67" i="21" s="1"/>
  <c r="Z75" i="21" a="1"/>
  <c r="Z75" i="21" s="1"/>
  <c r="S71" i="21" a="1"/>
  <c r="S71" i="21" s="1"/>
  <c r="L59" i="21" a="1"/>
  <c r="L59" i="21" s="1"/>
  <c r="J72" i="21" a="1"/>
  <c r="J72" i="21" s="1"/>
  <c r="J68" i="21" a="1"/>
  <c r="J68" i="21" s="1"/>
  <c r="J64" i="21" a="1"/>
  <c r="J64" i="21" s="1"/>
  <c r="K59" i="21" a="1"/>
  <c r="K59" i="21" s="1"/>
  <c r="M71" i="21" a="1"/>
  <c r="M71" i="21" s="1"/>
  <c r="S75" i="21" a="1"/>
  <c r="S75" i="21" s="1"/>
  <c r="S57" i="21" a="1"/>
  <c r="S57" i="21" s="1"/>
  <c r="R61" i="21" a="1"/>
  <c r="R61" i="21" s="1"/>
  <c r="U63" i="21" s="1" a="1"/>
  <c r="U63" i="21" s="1"/>
  <c r="S59" i="21" a="1"/>
  <c r="S59" i="21" s="1"/>
  <c r="Y47" i="21" a="1"/>
  <c r="Y47" i="21" s="1"/>
  <c r="P65" i="21" a="1"/>
  <c r="P65" i="21" s="1"/>
  <c r="T73" i="21" a="1"/>
  <c r="T73" i="21" s="1"/>
  <c r="T57" i="21" a="1"/>
  <c r="T57" i="21" s="1"/>
  <c r="T75" i="21" a="1"/>
  <c r="T75" i="21" s="1"/>
  <c r="T65" i="21" a="1"/>
  <c r="T65" i="21" s="1"/>
  <c r="P75" i="21" a="1"/>
  <c r="P75" i="21" s="1"/>
  <c r="Q57" i="21" a="1"/>
  <c r="Q57" i="21" s="1"/>
  <c r="U55" i="21" a="1"/>
  <c r="U55" i="21" s="1"/>
  <c r="U57" i="21" a="1"/>
  <c r="U57" i="21" s="1"/>
  <c r="Q55" i="21" a="1"/>
  <c r="Q55" i="21" s="1"/>
  <c r="X353" i="9"/>
  <c r="AA353" i="9"/>
  <c r="Z353" i="9"/>
  <c r="AA577" i="9"/>
  <c r="Z577" i="9"/>
  <c r="X577" i="9"/>
  <c r="C139" i="20"/>
  <c r="D138" i="20"/>
  <c r="M149" i="9"/>
  <c r="L149" i="9"/>
  <c r="N149" i="9"/>
  <c r="M93" i="5"/>
  <c r="M95" i="5"/>
  <c r="M92" i="5"/>
  <c r="M90" i="5"/>
  <c r="C90" i="5"/>
  <c r="M94" i="5"/>
  <c r="M91" i="5"/>
  <c r="C132" i="5"/>
  <c r="M134" i="5"/>
  <c r="M137" i="5"/>
  <c r="M135" i="5"/>
  <c r="M136" i="5"/>
  <c r="M132" i="5"/>
  <c r="M133" i="5"/>
  <c r="W63" i="21" a="1"/>
  <c r="W63" i="21" s="1"/>
  <c r="AB61" i="21" a="1"/>
  <c r="AB61" i="21" s="1"/>
  <c r="K65" i="21" a="1"/>
  <c r="K65" i="21" s="1"/>
  <c r="S63" i="21" a="1"/>
  <c r="S63" i="21" s="1"/>
  <c r="O57" i="21" a="1"/>
  <c r="O57" i="21" s="1"/>
  <c r="V60" i="21" a="1"/>
  <c r="V60" i="21" s="1"/>
  <c r="Z61" i="21" a="1"/>
  <c r="Z61" i="21" s="1"/>
  <c r="AC63" i="21" s="1" a="1"/>
  <c r="AC63" i="21" s="1"/>
  <c r="N74" i="21" a="1"/>
  <c r="N74" i="21" s="1"/>
  <c r="X356" i="9"/>
  <c r="AA356" i="9"/>
  <c r="Y357" i="9"/>
  <c r="Z356" i="9"/>
  <c r="O71" i="21" a="1"/>
  <c r="O71" i="21" s="1"/>
  <c r="B480" i="9"/>
  <c r="B477" i="9"/>
  <c r="B484" i="9"/>
  <c r="B482" i="9"/>
  <c r="B479" i="9"/>
  <c r="B486" i="9"/>
  <c r="B478" i="9"/>
  <c r="B483" i="9"/>
  <c r="B485" i="9"/>
  <c r="B481" i="9"/>
  <c r="AE10" i="5" a="1"/>
  <c r="AE10" i="5" s="1"/>
  <c r="X10" i="5"/>
  <c r="L77" i="10"/>
  <c r="L73" i="10"/>
  <c r="B73" i="10"/>
  <c r="L75" i="10"/>
  <c r="L76" i="10"/>
  <c r="L74" i="10"/>
  <c r="L78" i="10"/>
  <c r="V68" i="21" a="1"/>
  <c r="V68" i="21" s="1"/>
  <c r="V53" i="21" a="1"/>
  <c r="V53" i="21" s="1"/>
  <c r="Y55" i="21" s="1" a="1"/>
  <c r="Y55" i="21" s="1"/>
  <c r="Z48" i="21" a="1"/>
  <c r="Z48" i="21" s="1"/>
  <c r="R67" i="21" a="1"/>
  <c r="R67" i="21" s="1"/>
  <c r="U69" i="21" s="1" a="1"/>
  <c r="U69" i="21" s="1"/>
  <c r="V69" i="21" a="1"/>
  <c r="V69" i="21" s="1"/>
  <c r="Y71" i="21" s="1" a="1"/>
  <c r="Y71" i="21" s="1"/>
  <c r="R66" i="21" a="1"/>
  <c r="R66" i="21" s="1"/>
  <c r="S19" i="12"/>
  <c r="G65" i="21"/>
  <c r="X526" i="9"/>
  <c r="Z526" i="9"/>
  <c r="AA526" i="9"/>
  <c r="K69" i="21" a="1"/>
  <c r="K69" i="21" s="1"/>
  <c r="B412" i="9"/>
  <c r="B416" i="9"/>
  <c r="B415" i="9"/>
  <c r="B408" i="9"/>
  <c r="B414" i="9"/>
  <c r="B411" i="9"/>
  <c r="B410" i="9"/>
  <c r="B413" i="9"/>
  <c r="B407" i="9"/>
  <c r="B409" i="9"/>
  <c r="S17" i="12"/>
  <c r="G61" i="21"/>
  <c r="J57" i="21" a="1"/>
  <c r="J57" i="21" s="1"/>
  <c r="N57" i="21" a="1"/>
  <c r="N57" i="21" s="1"/>
  <c r="Q59" i="21" s="1" a="1"/>
  <c r="Q59" i="21" s="1"/>
  <c r="Z60" i="21" a="1"/>
  <c r="Z60" i="21" s="1"/>
  <c r="X69" i="21" a="1"/>
  <c r="X69" i="21" s="1"/>
  <c r="L61" i="21" a="1"/>
  <c r="L61" i="21" s="1"/>
  <c r="AA533" i="9"/>
  <c r="X34" i="5"/>
  <c r="AE34" i="5" a="1"/>
  <c r="AE34" i="5" s="1"/>
  <c r="U139" i="1"/>
  <c r="X139" i="1"/>
  <c r="K29" i="12"/>
  <c r="B29" i="12"/>
  <c r="X35" i="5"/>
  <c r="AE35" i="5" a="1"/>
  <c r="AE35" i="5" s="1"/>
  <c r="X26" i="5"/>
  <c r="AE26" i="5" a="1"/>
  <c r="AE26" i="5" s="1"/>
  <c r="B111" i="9"/>
  <c r="B115" i="9"/>
  <c r="B110" i="9"/>
  <c r="B117" i="9"/>
  <c r="B114" i="9"/>
  <c r="B118" i="9"/>
  <c r="B109" i="9"/>
  <c r="B112" i="9"/>
  <c r="B116" i="9"/>
  <c r="B113" i="9"/>
  <c r="W65" i="21" a="1"/>
  <c r="W65" i="21" s="1"/>
  <c r="K73" i="21" a="1"/>
  <c r="K73" i="21" s="1"/>
  <c r="J76" i="21" a="1"/>
  <c r="J76" i="21" s="1"/>
  <c r="N69" i="21" a="1"/>
  <c r="N69" i="21" s="1"/>
  <c r="Q71" i="21" s="1" a="1"/>
  <c r="Q71" i="21" s="1"/>
  <c r="V47" i="21" a="1"/>
  <c r="V47" i="21" s="1"/>
  <c r="Y49" i="21" s="1" a="1"/>
  <c r="Y49" i="21" s="1"/>
  <c r="X47" i="21" a="1"/>
  <c r="X47" i="21" s="1"/>
  <c r="N58" i="21" a="1"/>
  <c r="N58" i="21" s="1"/>
  <c r="L69" i="21" a="1"/>
  <c r="L69" i="21" s="1"/>
  <c r="L57" i="21" a="1"/>
  <c r="L57" i="21" s="1"/>
  <c r="R58" i="21" a="1"/>
  <c r="R58" i="21" s="1"/>
  <c r="O65" i="21" a="1"/>
  <c r="O65" i="21" s="1"/>
  <c r="Z49" i="21" a="1"/>
  <c r="Z49" i="21" s="1"/>
  <c r="AC51" i="21" s="1" a="1"/>
  <c r="AC51" i="21" s="1"/>
  <c r="AA388" i="9"/>
  <c r="X388" i="9"/>
  <c r="Z388" i="9"/>
  <c r="M157" i="9"/>
  <c r="L157" i="9"/>
  <c r="N157" i="9"/>
  <c r="J89" i="21" l="1" a="1"/>
  <c r="J89" i="21" s="1"/>
  <c r="J107" i="21" a="1"/>
  <c r="J107" i="21" s="1"/>
  <c r="M216" i="9"/>
  <c r="H216" i="9" s="1" a="1"/>
  <c r="H216" i="9" s="1"/>
  <c r="H213" i="9" a="1"/>
  <c r="H213" i="9" s="1"/>
  <c r="L213" i="9"/>
  <c r="E447" i="9" a="1"/>
  <c r="E447" i="9" s="1"/>
  <c r="F447" i="9" a="1"/>
  <c r="F447" i="9" s="1"/>
  <c r="H447" i="9" a="1"/>
  <c r="H447" i="9" s="1"/>
  <c r="T135" i="21" a="1"/>
  <c r="T135" i="21" s="1"/>
  <c r="V164" i="21" a="1"/>
  <c r="V164" i="21" s="1"/>
  <c r="S93" i="21" a="1"/>
  <c r="S93" i="21" s="1"/>
  <c r="Z347" i="9"/>
  <c r="V447" i="9" a="1"/>
  <c r="V447" i="9" s="1"/>
  <c r="X515" i="9"/>
  <c r="H515" i="9" s="1" a="1"/>
  <c r="H515" i="9" s="1"/>
  <c r="E555" i="9" a="1"/>
  <c r="E555" i="9" s="1"/>
  <c r="B121" i="9"/>
  <c r="Q101" i="21" a="1"/>
  <c r="Q101" i="21" s="1"/>
  <c r="N146" i="21" a="1"/>
  <c r="N146" i="21" s="1"/>
  <c r="U555" i="9" a="1"/>
  <c r="U555" i="9" s="1"/>
  <c r="F555" i="9" a="1"/>
  <c r="F555" i="9" s="1"/>
  <c r="AA515" i="9"/>
  <c r="X347" i="9"/>
  <c r="U347" i="9" s="1" a="1"/>
  <c r="U347" i="9" s="1"/>
  <c r="H555" i="9" a="1"/>
  <c r="H555" i="9" s="1"/>
  <c r="AA355" i="9"/>
  <c r="U511" i="9" a="1"/>
  <c r="U511" i="9" s="1"/>
  <c r="Z389" i="9"/>
  <c r="F438" i="9" a="1"/>
  <c r="F438" i="9" s="1"/>
  <c r="H511" i="9" a="1"/>
  <c r="H511" i="9" s="1"/>
  <c r="U446" i="9" a="1"/>
  <c r="U446" i="9" s="1"/>
  <c r="F350" i="9" a="1"/>
  <c r="F350" i="9" s="1"/>
  <c r="AA350" i="9"/>
  <c r="X348" i="9"/>
  <c r="U348" i="9" s="1" a="1"/>
  <c r="U348" i="9" s="1"/>
  <c r="Z438" i="9"/>
  <c r="AA511" i="9"/>
  <c r="X443" i="9"/>
  <c r="F443" i="9" s="1" a="1"/>
  <c r="F443" i="9" s="1"/>
  <c r="G579" i="9" a="1"/>
  <c r="G579" i="9" s="1"/>
  <c r="V438" i="9" a="1"/>
  <c r="V438" i="9" s="1"/>
  <c r="Z355" i="9"/>
  <c r="AA348" i="9"/>
  <c r="E438" i="9" a="1"/>
  <c r="E438" i="9" s="1"/>
  <c r="E350" i="9" a="1"/>
  <c r="E350" i="9" s="1"/>
  <c r="AA443" i="9"/>
  <c r="L153" i="9"/>
  <c r="N153" i="9"/>
  <c r="E213" i="9" a="1"/>
  <c r="E213" i="9" s="1"/>
  <c r="F217" i="9" a="1"/>
  <c r="F217" i="9" s="1"/>
  <c r="N216" i="9"/>
  <c r="N213" i="9"/>
  <c r="F213" i="9" a="1"/>
  <c r="F213" i="9" s="1"/>
  <c r="U163" i="21" a="1"/>
  <c r="U163" i="21" s="1"/>
  <c r="J93" i="21" a="1"/>
  <c r="J93" i="21" s="1"/>
  <c r="Z95" i="21" a="1"/>
  <c r="Z95" i="21" s="1"/>
  <c r="E329" i="9" a="1"/>
  <c r="E329" i="9" s="1"/>
  <c r="AA440" i="9"/>
  <c r="Z440" i="9"/>
  <c r="X389" i="9"/>
  <c r="V389" i="9" s="1" a="1"/>
  <c r="V389" i="9" s="1"/>
  <c r="F511" i="9" a="1"/>
  <c r="F511" i="9" s="1"/>
  <c r="G511" i="9" s="1" a="1"/>
  <c r="G511" i="9" s="1"/>
  <c r="V511" i="9" a="1"/>
  <c r="V511" i="9" s="1"/>
  <c r="H438" i="9" a="1"/>
  <c r="H438" i="9" s="1"/>
  <c r="E550" i="9" a="1"/>
  <c r="E550" i="9" s="1"/>
  <c r="U350" i="9" a="1"/>
  <c r="U350" i="9" s="1"/>
  <c r="V350" i="9" a="1"/>
  <c r="V350" i="9" s="1"/>
  <c r="Z511" i="9"/>
  <c r="AA438" i="9"/>
  <c r="Z350" i="9"/>
  <c r="G310" i="9" a="1"/>
  <c r="G310" i="9" s="1"/>
  <c r="B128" i="9"/>
  <c r="M128" i="9" s="1"/>
  <c r="B125" i="9"/>
  <c r="L125" i="9" s="1"/>
  <c r="Z354" i="9"/>
  <c r="L214" i="9"/>
  <c r="M214" i="9"/>
  <c r="F214" i="9" s="1" a="1"/>
  <c r="F214" i="9" s="1"/>
  <c r="B122" i="9"/>
  <c r="N122" i="9" s="1"/>
  <c r="B126" i="9"/>
  <c r="L126" i="9" s="1"/>
  <c r="AA354" i="9"/>
  <c r="Y347" i="9"/>
  <c r="Y348" i="9" s="1"/>
  <c r="Y349" i="9" s="1"/>
  <c r="Y350" i="9" s="1"/>
  <c r="Y351" i="9" s="1"/>
  <c r="Y352" i="9" s="1"/>
  <c r="Y353" i="9" s="1"/>
  <c r="Y354" i="9" s="1"/>
  <c r="Y355" i="9" s="1"/>
  <c r="Y356" i="9" s="1"/>
  <c r="H404" i="9" a="1"/>
  <c r="H404" i="9" s="1"/>
  <c r="B123" i="9"/>
  <c r="L123" i="9" s="1"/>
  <c r="B119" i="9"/>
  <c r="N119" i="9" s="1"/>
  <c r="E217" i="9" a="1"/>
  <c r="E217" i="9" s="1"/>
  <c r="F219" i="9" a="1"/>
  <c r="F219" i="9" s="1"/>
  <c r="B294" i="9"/>
  <c r="N294" i="9" s="1"/>
  <c r="F446" i="9" a="1"/>
  <c r="F446" i="9" s="1"/>
  <c r="G446" i="9" s="1" a="1"/>
  <c r="G446" i="9" s="1"/>
  <c r="V446" i="9" a="1"/>
  <c r="V446" i="9" s="1"/>
  <c r="S107" i="21" a="1"/>
  <c r="S107" i="21" s="1"/>
  <c r="T105" i="21" a="1"/>
  <c r="T105" i="21" s="1"/>
  <c r="AC111" i="21" a="1"/>
  <c r="AC111" i="21" s="1"/>
  <c r="R173" i="21" a="1"/>
  <c r="R173" i="21" s="1"/>
  <c r="X95" i="21" a="1"/>
  <c r="X95" i="21" s="1"/>
  <c r="J144" i="21" a="1"/>
  <c r="J144" i="21" s="1"/>
  <c r="B173" i="9"/>
  <c r="N173" i="9" s="1"/>
  <c r="B177" i="9"/>
  <c r="B172" i="9"/>
  <c r="N172" i="9" s="1"/>
  <c r="G217" i="9" a="1"/>
  <c r="G217" i="9" s="1"/>
  <c r="H219" i="9" a="1"/>
  <c r="H219" i="9" s="1"/>
  <c r="B290" i="9"/>
  <c r="L290" i="9" s="1"/>
  <c r="H446" i="9" a="1"/>
  <c r="H446" i="9" s="1"/>
  <c r="B170" i="9"/>
  <c r="N170" i="9" s="1"/>
  <c r="B176" i="9"/>
  <c r="N176" i="9" s="1"/>
  <c r="AA446" i="9"/>
  <c r="L181" i="9"/>
  <c r="B296" i="9"/>
  <c r="M296" i="9" s="1"/>
  <c r="B291" i="9"/>
  <c r="N291" i="9" s="1"/>
  <c r="Q159" i="21" a="1"/>
  <c r="Q159" i="21" s="1"/>
  <c r="R131" i="21" a="1"/>
  <c r="R131" i="21" s="1"/>
  <c r="X171" i="21" a="1"/>
  <c r="X171" i="21" s="1"/>
  <c r="L165" i="21" a="1"/>
  <c r="L165" i="21" s="1"/>
  <c r="AC109" i="21" a="1"/>
  <c r="AC109" i="21" s="1"/>
  <c r="V94" i="21" a="1"/>
  <c r="V94" i="21" s="1"/>
  <c r="B168" i="9"/>
  <c r="N168" i="9" s="1"/>
  <c r="Z446" i="9"/>
  <c r="G304" i="9" a="1"/>
  <c r="G304" i="9" s="1"/>
  <c r="H304" i="9" a="1"/>
  <c r="H304" i="9" s="1"/>
  <c r="E147" i="9" a="1"/>
  <c r="E147" i="9" s="1"/>
  <c r="N57" i="9"/>
  <c r="N151" i="9"/>
  <c r="E310" i="9" a="1"/>
  <c r="E310" i="9" s="1"/>
  <c r="H215" i="9" a="1"/>
  <c r="H215" i="9" s="1"/>
  <c r="F310" i="9" a="1"/>
  <c r="F310" i="9" s="1"/>
  <c r="H298" i="9" a="1"/>
  <c r="H298" i="9" s="1"/>
  <c r="F215" i="9" a="1"/>
  <c r="F215" i="9" s="1"/>
  <c r="G146" i="9" a="1"/>
  <c r="G146" i="9" s="1"/>
  <c r="L155" i="9"/>
  <c r="F152" i="9" a="1"/>
  <c r="F152" i="9" s="1"/>
  <c r="L150" i="9"/>
  <c r="M49" i="9"/>
  <c r="H49" i="9" s="1" a="1"/>
  <c r="H49" i="9" s="1"/>
  <c r="E57" i="9" a="1"/>
  <c r="E57" i="9" s="1"/>
  <c r="H57" i="9" a="1"/>
  <c r="H57" i="9" s="1"/>
  <c r="N49" i="9"/>
  <c r="F57" i="9" a="1"/>
  <c r="F57" i="9" s="1"/>
  <c r="L57" i="9"/>
  <c r="M151" i="9"/>
  <c r="F151" i="9" s="1" a="1"/>
  <c r="F151" i="9" s="1"/>
  <c r="X468" i="9"/>
  <c r="U468" i="9" s="1" a="1"/>
  <c r="U468" i="9" s="1"/>
  <c r="X390" i="9"/>
  <c r="V390" i="9" s="1" a="1"/>
  <c r="V390" i="9" s="1"/>
  <c r="AA427" i="9"/>
  <c r="X521" i="9"/>
  <c r="E521" i="9" s="1" a="1"/>
  <c r="E521" i="9" s="1"/>
  <c r="M150" i="9"/>
  <c r="F150" i="9" s="1" a="1"/>
  <c r="F150" i="9" s="1"/>
  <c r="M155" i="9"/>
  <c r="E155" i="9" s="1" a="1"/>
  <c r="E155" i="9" s="1"/>
  <c r="G147" i="9" a="1"/>
  <c r="G147" i="9" s="1"/>
  <c r="F474" i="9" a="1"/>
  <c r="F474" i="9" s="1"/>
  <c r="E552" i="9" a="1"/>
  <c r="E552" i="9" s="1"/>
  <c r="F329" i="9" a="1"/>
  <c r="F329" i="9" s="1"/>
  <c r="G329" i="9" s="1" a="1"/>
  <c r="G329" i="9" s="1"/>
  <c r="F339" i="9" a="1"/>
  <c r="F339" i="9" s="1"/>
  <c r="G339" i="9" s="1" a="1"/>
  <c r="G339" i="9" s="1"/>
  <c r="Z525" i="9"/>
  <c r="X432" i="9"/>
  <c r="E432" i="9" s="1" a="1"/>
  <c r="E432" i="9" s="1"/>
  <c r="Z583" i="9"/>
  <c r="V349" i="9" a="1"/>
  <c r="V349" i="9" s="1"/>
  <c r="H340" i="9" a="1"/>
  <c r="H340" i="9" s="1"/>
  <c r="Z584" i="9"/>
  <c r="F445" i="9" a="1"/>
  <c r="F445" i="9" s="1"/>
  <c r="G445" i="9" s="1" a="1"/>
  <c r="G445" i="9" s="1"/>
  <c r="F349" i="9" a="1"/>
  <c r="F349" i="9" s="1"/>
  <c r="E474" i="9" a="1"/>
  <c r="E474" i="9" s="1"/>
  <c r="G474" i="9" s="1" a="1"/>
  <c r="G474" i="9" s="1"/>
  <c r="AA583" i="9"/>
  <c r="Z432" i="9"/>
  <c r="U552" i="9" a="1"/>
  <c r="U552" i="9" s="1"/>
  <c r="E349" i="9" a="1"/>
  <c r="E349" i="9" s="1"/>
  <c r="U349" i="9" a="1"/>
  <c r="U349" i="9" s="1"/>
  <c r="V474" i="9" a="1"/>
  <c r="V474" i="9" s="1"/>
  <c r="F552" i="9" a="1"/>
  <c r="F552" i="9" s="1"/>
  <c r="X510" i="9"/>
  <c r="H510" i="9" s="1" a="1"/>
  <c r="H510" i="9" s="1"/>
  <c r="X525" i="9"/>
  <c r="E525" i="9" s="1" a="1"/>
  <c r="E525" i="9" s="1"/>
  <c r="X387" i="9"/>
  <c r="H387" i="9" s="1" a="1"/>
  <c r="H387" i="9" s="1"/>
  <c r="X396" i="9"/>
  <c r="V396" i="9" s="1" a="1"/>
  <c r="V396" i="9" s="1"/>
  <c r="Z387" i="9"/>
  <c r="AA433" i="9"/>
  <c r="H329" i="9" a="1"/>
  <c r="H329" i="9" s="1"/>
  <c r="U454" i="9" a="1"/>
  <c r="U454" i="9" s="1"/>
  <c r="X431" i="9"/>
  <c r="F431" i="9" s="1" a="1"/>
  <c r="F431" i="9" s="1"/>
  <c r="U329" i="9" a="1"/>
  <c r="U329" i="9" s="1"/>
  <c r="F454" i="9" a="1"/>
  <c r="F454" i="9" s="1"/>
  <c r="AA510" i="9"/>
  <c r="X435" i="9"/>
  <c r="U435" i="9" s="1" a="1"/>
  <c r="U435" i="9" s="1"/>
  <c r="E454" i="9" a="1"/>
  <c r="E454" i="9" s="1"/>
  <c r="U550" i="9" a="1"/>
  <c r="U550" i="9" s="1"/>
  <c r="V454" i="9" a="1"/>
  <c r="V454" i="9" s="1"/>
  <c r="AA508" i="9"/>
  <c r="Z468" i="9"/>
  <c r="AA585" i="9"/>
  <c r="X514" i="9"/>
  <c r="H514" i="9" s="1" a="1"/>
  <c r="H514" i="9" s="1"/>
  <c r="G398" i="9" a="1"/>
  <c r="G398" i="9" s="1"/>
  <c r="U474" i="9" a="1"/>
  <c r="U474" i="9" s="1"/>
  <c r="Y527" i="9"/>
  <c r="Y528" i="9" s="1"/>
  <c r="Z528" i="9" s="1"/>
  <c r="V552" i="9" a="1"/>
  <c r="V552" i="9" s="1"/>
  <c r="V340" i="9" a="1"/>
  <c r="V340" i="9" s="1"/>
  <c r="H582" i="9" a="1"/>
  <c r="H582" i="9" s="1"/>
  <c r="U340" i="9" a="1"/>
  <c r="U340" i="9" s="1"/>
  <c r="Z395" i="9"/>
  <c r="U581" i="9" a="1"/>
  <c r="U581" i="9" s="1"/>
  <c r="H580" i="9" a="1"/>
  <c r="H580" i="9" s="1"/>
  <c r="X429" i="9"/>
  <c r="V429" i="9" s="1" a="1"/>
  <c r="V429" i="9" s="1"/>
  <c r="Z520" i="9"/>
  <c r="X467" i="9"/>
  <c r="F467" i="9" s="1" a="1"/>
  <c r="F467" i="9" s="1"/>
  <c r="F557" i="9" a="1"/>
  <c r="F557" i="9" s="1"/>
  <c r="AA586" i="9"/>
  <c r="Z427" i="9"/>
  <c r="Z585" i="9"/>
  <c r="Z514" i="9"/>
  <c r="Z467" i="9"/>
  <c r="Z429" i="9"/>
  <c r="Z428" i="9"/>
  <c r="V562" i="9" a="1"/>
  <c r="V562" i="9" s="1"/>
  <c r="E343" i="9" a="1"/>
  <c r="E343" i="9" s="1"/>
  <c r="X584" i="9"/>
  <c r="E584" i="9" s="1" a="1"/>
  <c r="E584" i="9" s="1"/>
  <c r="H581" i="9" a="1"/>
  <c r="H581" i="9" s="1"/>
  <c r="V580" i="9" a="1"/>
  <c r="V580" i="9" s="1"/>
  <c r="F404" i="9" a="1"/>
  <c r="F404" i="9" s="1"/>
  <c r="X395" i="9"/>
  <c r="V395" i="9" s="1" a="1"/>
  <c r="V395" i="9" s="1"/>
  <c r="V401" i="9" a="1"/>
  <c r="V401" i="9" s="1"/>
  <c r="E61" i="9" a="1"/>
  <c r="E61" i="9" s="1"/>
  <c r="F61" i="9" a="1"/>
  <c r="F61" i="9" s="1"/>
  <c r="L58" i="9"/>
  <c r="X578" i="9"/>
  <c r="Z521" i="9"/>
  <c r="Z431" i="9"/>
  <c r="AA390" i="9"/>
  <c r="Y387" i="9"/>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F147" i="9" a="1"/>
  <c r="F147" i="9" s="1"/>
  <c r="E210" i="9" a="1"/>
  <c r="E210" i="9" s="1"/>
  <c r="N181" i="9"/>
  <c r="X433" i="9"/>
  <c r="F433" i="9" s="1" a="1"/>
  <c r="F433" i="9" s="1"/>
  <c r="AA435" i="9"/>
  <c r="X428" i="9"/>
  <c r="H428" i="9" s="1" a="1"/>
  <c r="H428" i="9" s="1"/>
  <c r="B293" i="9"/>
  <c r="M293" i="9" s="1"/>
  <c r="B292" i="9"/>
  <c r="N292" i="9" s="1"/>
  <c r="H550" i="9" a="1"/>
  <c r="H550" i="9" s="1"/>
  <c r="F550" i="9" a="1"/>
  <c r="F550" i="9" s="1"/>
  <c r="E340" i="9" a="1"/>
  <c r="E340" i="9" s="1"/>
  <c r="G340" i="9" s="1" a="1"/>
  <c r="G340" i="9" s="1"/>
  <c r="H339" i="9" a="1"/>
  <c r="H339" i="9" s="1"/>
  <c r="X508" i="9"/>
  <c r="U508" i="9" s="1" a="1"/>
  <c r="U508" i="9" s="1"/>
  <c r="F49" i="9" a="1"/>
  <c r="F49" i="9" s="1"/>
  <c r="E581" i="9" a="1"/>
  <c r="E581" i="9" s="1"/>
  <c r="G581" i="9" s="1" a="1"/>
  <c r="G581" i="9" s="1"/>
  <c r="V581" i="9" a="1"/>
  <c r="V581" i="9" s="1"/>
  <c r="B261" i="9"/>
  <c r="L261" i="9" s="1"/>
  <c r="U580" i="9" a="1"/>
  <c r="U580" i="9" s="1"/>
  <c r="U339" i="9" a="1"/>
  <c r="U339" i="9" s="1"/>
  <c r="Z580" i="9"/>
  <c r="AA580" i="9"/>
  <c r="D153" i="20"/>
  <c r="C154" i="20"/>
  <c r="C51" i="20"/>
  <c r="D50" i="20"/>
  <c r="U401" i="9" a="1"/>
  <c r="U401" i="9" s="1"/>
  <c r="E298" i="9" a="1"/>
  <c r="E298" i="9" s="1"/>
  <c r="B288" i="9"/>
  <c r="N288" i="9" s="1"/>
  <c r="AA396" i="9"/>
  <c r="W89" i="21" a="1"/>
  <c r="W89" i="21" s="1"/>
  <c r="W157" i="21" a="1"/>
  <c r="W157" i="21" s="1"/>
  <c r="AA111" i="21" a="1"/>
  <c r="AA111" i="21" s="1"/>
  <c r="O159" i="21" a="1"/>
  <c r="O159" i="21" s="1"/>
  <c r="K127" i="21" a="1"/>
  <c r="K127" i="21" s="1"/>
  <c r="Q95" i="21" a="1"/>
  <c r="Q95" i="21" s="1"/>
  <c r="O103" i="21" a="1"/>
  <c r="O103" i="21" s="1"/>
  <c r="X586" i="9"/>
  <c r="E586" i="9" s="1" a="1"/>
  <c r="E586" i="9" s="1"/>
  <c r="E580" i="9" a="1"/>
  <c r="E580" i="9" s="1"/>
  <c r="G580" i="9" s="1" a="1"/>
  <c r="G580" i="9" s="1"/>
  <c r="M58" i="9"/>
  <c r="H58" i="9" s="1" a="1"/>
  <c r="H58" i="9" s="1"/>
  <c r="AA578" i="9"/>
  <c r="E337" i="9" a="1"/>
  <c r="E337" i="9" s="1"/>
  <c r="H445" i="9" a="1"/>
  <c r="H445" i="9" s="1"/>
  <c r="H343" i="9" a="1"/>
  <c r="H343" i="9" s="1"/>
  <c r="U445" i="9" a="1"/>
  <c r="U445" i="9" s="1"/>
  <c r="F343" i="9" a="1"/>
  <c r="F343" i="9" s="1"/>
  <c r="X520" i="9"/>
  <c r="F520" i="9" s="1" a="1"/>
  <c r="F520" i="9" s="1"/>
  <c r="V343" i="9" a="1"/>
  <c r="V343" i="9" s="1"/>
  <c r="U332" i="9" a="1"/>
  <c r="U332" i="9" s="1"/>
  <c r="H440" i="9" a="1"/>
  <c r="H440" i="9" s="1"/>
  <c r="H313" i="9" a="1"/>
  <c r="H313" i="9" s="1"/>
  <c r="F313" i="9" a="1"/>
  <c r="F313" i="9" s="1"/>
  <c r="G313" i="9" a="1"/>
  <c r="G313" i="9" s="1"/>
  <c r="G299" i="9" a="1"/>
  <c r="G299" i="9" s="1"/>
  <c r="F210" i="9" a="1"/>
  <c r="F210" i="9" s="1"/>
  <c r="H210" i="9" a="1"/>
  <c r="H210" i="9" s="1"/>
  <c r="B265" i="9"/>
  <c r="L265" i="9" s="1"/>
  <c r="L208" i="9"/>
  <c r="M208" i="9"/>
  <c r="N208" i="9"/>
  <c r="N212" i="9"/>
  <c r="L212" i="9"/>
  <c r="M212" i="9"/>
  <c r="F301" i="9" a="1"/>
  <c r="F301" i="9" s="1"/>
  <c r="M77" i="9"/>
  <c r="F77" i="9" s="1" a="1"/>
  <c r="F77" i="9" s="1"/>
  <c r="G136" i="9" a="1"/>
  <c r="G136" i="9" s="1"/>
  <c r="H136" i="9" a="1"/>
  <c r="H136" i="9" s="1"/>
  <c r="E136" i="9" a="1"/>
  <c r="E136" i="9" s="1"/>
  <c r="E152" i="9" a="1"/>
  <c r="E152" i="9" s="1"/>
  <c r="H141" i="9" a="1"/>
  <c r="H141" i="9" s="1"/>
  <c r="N136" i="9"/>
  <c r="F141" i="9" a="1"/>
  <c r="F141" i="9" s="1"/>
  <c r="G141" i="9" a="1"/>
  <c r="G141" i="9" s="1"/>
  <c r="L136" i="9"/>
  <c r="F140" i="9" a="1"/>
  <c r="F140" i="9" s="1"/>
  <c r="H61" i="9" a="1"/>
  <c r="H61" i="9" s="1"/>
  <c r="L77" i="9"/>
  <c r="M133" i="9"/>
  <c r="E133" i="9" s="1" a="1"/>
  <c r="E133" i="9" s="1"/>
  <c r="G140" i="9" a="1"/>
  <c r="G140" i="9" s="1"/>
  <c r="E140" i="9" a="1"/>
  <c r="E140" i="9" s="1"/>
  <c r="P171" i="21" a="1"/>
  <c r="P171" i="21" s="1"/>
  <c r="T145" i="21" a="1"/>
  <c r="T145" i="21" s="1"/>
  <c r="S153" i="21" a="1"/>
  <c r="S153" i="21" s="1"/>
  <c r="Z84" i="21" a="1"/>
  <c r="Z84" i="21" s="1"/>
  <c r="V163" i="21" a="1"/>
  <c r="V163" i="21" s="1"/>
  <c r="Z173" i="21" a="1"/>
  <c r="Z173" i="21" s="1"/>
  <c r="V93" i="21" a="1"/>
  <c r="V93" i="21" s="1"/>
  <c r="AB125" i="21" a="1"/>
  <c r="AB125" i="21" s="1"/>
  <c r="J141" i="21" a="1"/>
  <c r="J141" i="21" s="1"/>
  <c r="E216" i="9" a="1"/>
  <c r="E216" i="9" s="1"/>
  <c r="H302" i="9" a="1"/>
  <c r="H302" i="9" s="1"/>
  <c r="G298" i="9" a="1"/>
  <c r="G298" i="9" s="1"/>
  <c r="E304" i="9" a="1"/>
  <c r="E304" i="9" s="1"/>
  <c r="E215" i="9" a="1"/>
  <c r="E215" i="9" s="1"/>
  <c r="G316" i="9" a="1"/>
  <c r="G316" i="9" s="1"/>
  <c r="G302" i="9" a="1"/>
  <c r="G302" i="9" s="1"/>
  <c r="E316" i="9" a="1"/>
  <c r="E316" i="9" s="1"/>
  <c r="F299" i="9" a="1"/>
  <c r="F299" i="9" s="1"/>
  <c r="E299" i="9" a="1"/>
  <c r="E299" i="9" s="1"/>
  <c r="F309" i="9" a="1"/>
  <c r="F309" i="9" s="1"/>
  <c r="E225" i="9" a="1"/>
  <c r="E225" i="9" s="1"/>
  <c r="H225" i="9" a="1"/>
  <c r="H225" i="9" s="1"/>
  <c r="E309" i="9" a="1"/>
  <c r="E309" i="9" s="1"/>
  <c r="K228" i="9"/>
  <c r="L228" i="9" s="1"/>
  <c r="H341" i="9" a="1"/>
  <c r="H341" i="9" s="1"/>
  <c r="H332" i="9" a="1"/>
  <c r="H332" i="9" s="1"/>
  <c r="E332" i="9" a="1"/>
  <c r="E332" i="9" s="1"/>
  <c r="F397" i="9" a="1"/>
  <c r="F397" i="9" s="1"/>
  <c r="U475" i="9" a="1"/>
  <c r="U475" i="9" s="1"/>
  <c r="E393" i="9" a="1"/>
  <c r="E393" i="9" s="1"/>
  <c r="F332" i="9" a="1"/>
  <c r="F332" i="9" s="1"/>
  <c r="G327" i="9" a="1"/>
  <c r="G327" i="9" s="1"/>
  <c r="V337" i="9" a="1"/>
  <c r="V337" i="9" s="1"/>
  <c r="B93" i="9"/>
  <c r="B97" i="9"/>
  <c r="B95" i="9"/>
  <c r="B91" i="9"/>
  <c r="B96" i="9"/>
  <c r="B90" i="9"/>
  <c r="B89" i="9"/>
  <c r="B94" i="9"/>
  <c r="B92" i="9"/>
  <c r="B98" i="9"/>
  <c r="V445" i="9" a="1"/>
  <c r="V445" i="9" s="1"/>
  <c r="V582" i="9" a="1"/>
  <c r="V582" i="9" s="1"/>
  <c r="O145" i="21" a="1"/>
  <c r="O145" i="21" s="1"/>
  <c r="T111" i="21" a="1"/>
  <c r="T111" i="21" s="1"/>
  <c r="T93" i="21" a="1"/>
  <c r="T93" i="21" s="1"/>
  <c r="J106" i="21" a="1"/>
  <c r="J106" i="21" s="1"/>
  <c r="AB161" i="21" a="1"/>
  <c r="AB161" i="21" s="1"/>
  <c r="J130" i="21" a="1"/>
  <c r="J130" i="21" s="1"/>
  <c r="R96" i="21" a="1"/>
  <c r="R96" i="21" s="1"/>
  <c r="V152" i="21" a="1"/>
  <c r="V152" i="21" s="1"/>
  <c r="K91" i="21" a="1"/>
  <c r="K91" i="21" s="1"/>
  <c r="V140" i="21" a="1"/>
  <c r="V140" i="21" s="1"/>
  <c r="O125" i="21" a="1"/>
  <c r="O125" i="21" s="1"/>
  <c r="R105" i="21" a="1"/>
  <c r="R105" i="21" s="1"/>
  <c r="O101" i="21" a="1"/>
  <c r="O101" i="21" s="1"/>
  <c r="B262" i="9"/>
  <c r="N262" i="9" s="1"/>
  <c r="U337" i="9" a="1"/>
  <c r="U337" i="9" s="1"/>
  <c r="F337" i="9" a="1"/>
  <c r="F337" i="9" s="1"/>
  <c r="V339" i="9" a="1"/>
  <c r="V339" i="9" s="1"/>
  <c r="AA517" i="9"/>
  <c r="F333" i="9" a="1"/>
  <c r="F333" i="9" s="1"/>
  <c r="F564" i="9" a="1"/>
  <c r="F564" i="9" s="1"/>
  <c r="E582" i="9" a="1"/>
  <c r="E582" i="9" s="1"/>
  <c r="F582" i="9" a="1"/>
  <c r="F582" i="9" s="1"/>
  <c r="V404" i="9" a="1"/>
  <c r="V404" i="9" s="1"/>
  <c r="E404" i="9" a="1"/>
  <c r="E404" i="9" s="1"/>
  <c r="F393" i="9" a="1"/>
  <c r="F393" i="9" s="1"/>
  <c r="U393" i="9" a="1"/>
  <c r="U393" i="9" s="1"/>
  <c r="V393" i="9" a="1"/>
  <c r="V393" i="9" s="1"/>
  <c r="H557" i="9" a="1"/>
  <c r="H557" i="9" s="1"/>
  <c r="H333" i="9" a="1"/>
  <c r="H333" i="9" s="1"/>
  <c r="E333" i="9" a="1"/>
  <c r="E333" i="9" s="1"/>
  <c r="V397" i="9" a="1"/>
  <c r="V397" i="9" s="1"/>
  <c r="H562" i="9" a="1"/>
  <c r="H562" i="9" s="1"/>
  <c r="H564" i="9" a="1"/>
  <c r="H564" i="9" s="1"/>
  <c r="E557" i="9" a="1"/>
  <c r="E557" i="9" s="1"/>
  <c r="V333" i="9" a="1"/>
  <c r="V333" i="9" s="1"/>
  <c r="U397" i="9" a="1"/>
  <c r="U397" i="9" s="1"/>
  <c r="F562" i="9" a="1"/>
  <c r="F562" i="9" s="1"/>
  <c r="E564" i="9" a="1"/>
  <c r="E564" i="9" s="1"/>
  <c r="H401" i="9" a="1"/>
  <c r="H401" i="9" s="1"/>
  <c r="E401" i="9" a="1"/>
  <c r="E401" i="9" s="1"/>
  <c r="G401" i="9" s="1" a="1"/>
  <c r="G401" i="9" s="1"/>
  <c r="U557" i="9" a="1"/>
  <c r="U557" i="9" s="1"/>
  <c r="E397" i="9" a="1"/>
  <c r="E397" i="9" s="1"/>
  <c r="E562" i="9" a="1"/>
  <c r="E562" i="9" s="1"/>
  <c r="V564" i="9" a="1"/>
  <c r="V564" i="9" s="1"/>
  <c r="G216" i="9" a="1"/>
  <c r="G216" i="9" s="1"/>
  <c r="G226" i="9" a="1"/>
  <c r="G226" i="9" s="1"/>
  <c r="F305" i="9" a="1"/>
  <c r="F305" i="9" s="1"/>
  <c r="G211" i="9" a="1"/>
  <c r="G211" i="9" s="1"/>
  <c r="E211" i="9" a="1"/>
  <c r="E211" i="9" s="1"/>
  <c r="F216" i="9" a="1"/>
  <c r="F216" i="9" s="1"/>
  <c r="G273" i="9" a="1"/>
  <c r="G273" i="9" s="1"/>
  <c r="E226" i="9" a="1"/>
  <c r="E226" i="9" s="1"/>
  <c r="E271" i="9" a="1"/>
  <c r="E271" i="9" s="1"/>
  <c r="F211" i="9" a="1"/>
  <c r="F211" i="9" s="1"/>
  <c r="N271" i="9"/>
  <c r="F316" i="9" a="1"/>
  <c r="F316" i="9" s="1"/>
  <c r="F226" i="9" a="1"/>
  <c r="F226" i="9" s="1"/>
  <c r="G309" i="9" a="1"/>
  <c r="G309" i="9" s="1"/>
  <c r="E305" i="9" a="1"/>
  <c r="E305" i="9" s="1"/>
  <c r="H271" i="9" a="1"/>
  <c r="H271" i="9" s="1"/>
  <c r="H305" i="9" a="1"/>
  <c r="H305" i="9" s="1"/>
  <c r="G271" i="9" a="1"/>
  <c r="G271" i="9" s="1"/>
  <c r="G225" i="9" a="1"/>
  <c r="G225" i="9" s="1"/>
  <c r="L271" i="9"/>
  <c r="N66" i="9"/>
  <c r="F146" i="9" a="1"/>
  <c r="F146" i="9" s="1"/>
  <c r="N133" i="9"/>
  <c r="M66" i="9"/>
  <c r="E66" i="9" s="1" a="1"/>
  <c r="E66" i="9" s="1"/>
  <c r="H146" i="9" a="1"/>
  <c r="H146" i="9" s="1"/>
  <c r="H152" i="9" a="1"/>
  <c r="H152" i="9" s="1"/>
  <c r="L76" i="9"/>
  <c r="G301" i="9" a="1"/>
  <c r="G301" i="9" s="1"/>
  <c r="E328" i="9" a="1"/>
  <c r="E328" i="9" s="1"/>
  <c r="G328" i="9" s="1" a="1"/>
  <c r="G328" i="9" s="1"/>
  <c r="G331" i="9" a="1"/>
  <c r="G331" i="9" s="1"/>
  <c r="G351" i="9" a="1"/>
  <c r="G351" i="9" s="1"/>
  <c r="AA394" i="9"/>
  <c r="X394" i="9"/>
  <c r="Z394" i="9"/>
  <c r="Z513" i="9"/>
  <c r="AA513" i="9"/>
  <c r="X513" i="9"/>
  <c r="L158" i="9"/>
  <c r="N158" i="9"/>
  <c r="M158" i="9"/>
  <c r="AA472" i="9"/>
  <c r="X472" i="9"/>
  <c r="Z472" i="9"/>
  <c r="Z471" i="9"/>
  <c r="X471" i="9"/>
  <c r="AA471" i="9"/>
  <c r="L312" i="9"/>
  <c r="N312" i="9"/>
  <c r="M312" i="9"/>
  <c r="N52" i="9"/>
  <c r="M52" i="9"/>
  <c r="L52" i="9"/>
  <c r="L178" i="9"/>
  <c r="M178" i="9"/>
  <c r="N178" i="9"/>
  <c r="H301" i="9" a="1"/>
  <c r="H301" i="9" s="1"/>
  <c r="C41" i="20"/>
  <c r="D40" i="20"/>
  <c r="X512" i="9"/>
  <c r="Z512" i="9"/>
  <c r="AA512" i="9"/>
  <c r="M156" i="9"/>
  <c r="N156" i="9"/>
  <c r="L156" i="9"/>
  <c r="Z476" i="9"/>
  <c r="X476" i="9"/>
  <c r="AA476" i="9"/>
  <c r="M311" i="9"/>
  <c r="N311" i="9"/>
  <c r="L311" i="9"/>
  <c r="N308" i="9"/>
  <c r="M308" i="9"/>
  <c r="L308" i="9"/>
  <c r="B267" i="9"/>
  <c r="B259" i="9"/>
  <c r="B263" i="9"/>
  <c r="B266" i="9"/>
  <c r="B258" i="9"/>
  <c r="M185" i="9"/>
  <c r="N185" i="9"/>
  <c r="L185" i="9"/>
  <c r="X392" i="9"/>
  <c r="AA392" i="9"/>
  <c r="Z392" i="9"/>
  <c r="Z509" i="9"/>
  <c r="X509" i="9"/>
  <c r="AA509" i="9"/>
  <c r="X470" i="9"/>
  <c r="AA470" i="9"/>
  <c r="Z470" i="9"/>
  <c r="B13" i="9"/>
  <c r="B16" i="9"/>
  <c r="B12" i="9"/>
  <c r="B10" i="9"/>
  <c r="B9" i="9"/>
  <c r="B11" i="9"/>
  <c r="B17" i="9"/>
  <c r="B18" i="9"/>
  <c r="B15" i="9"/>
  <c r="B14" i="9"/>
  <c r="L317" i="9"/>
  <c r="M317" i="9"/>
  <c r="N317" i="9"/>
  <c r="L314" i="9"/>
  <c r="N314" i="9"/>
  <c r="M314" i="9"/>
  <c r="L53" i="9"/>
  <c r="N53" i="9"/>
  <c r="M53" i="9"/>
  <c r="M179" i="9"/>
  <c r="L179" i="9"/>
  <c r="N179" i="9"/>
  <c r="M187" i="9"/>
  <c r="N187" i="9"/>
  <c r="L187" i="9"/>
  <c r="AA391" i="9"/>
  <c r="Z391" i="9"/>
  <c r="X391" i="9"/>
  <c r="Z516" i="9"/>
  <c r="AA516" i="9"/>
  <c r="X516" i="9"/>
  <c r="Z469" i="9"/>
  <c r="X469" i="9"/>
  <c r="AA469" i="9"/>
  <c r="X473" i="9"/>
  <c r="AA473" i="9"/>
  <c r="Z473" i="9"/>
  <c r="N315" i="9"/>
  <c r="M315" i="9"/>
  <c r="L315" i="9"/>
  <c r="M183" i="9"/>
  <c r="L183" i="9"/>
  <c r="N183" i="9"/>
  <c r="N184" i="9"/>
  <c r="M184" i="9"/>
  <c r="L184" i="9"/>
  <c r="G56" i="9" a="1"/>
  <c r="G56" i="9" s="1"/>
  <c r="F56" i="9" a="1"/>
  <c r="F56" i="9" s="1"/>
  <c r="H56" i="9" a="1"/>
  <c r="H56" i="9" s="1"/>
  <c r="E56" i="9" a="1"/>
  <c r="E56" i="9" s="1"/>
  <c r="X444" i="9"/>
  <c r="AA444" i="9"/>
  <c r="Z444" i="9"/>
  <c r="N51" i="9"/>
  <c r="M51" i="9"/>
  <c r="L51" i="9"/>
  <c r="B16" i="21"/>
  <c r="E39" i="1"/>
  <c r="C214" i="6" s="1"/>
  <c r="M132" i="9"/>
  <c r="L132" i="9"/>
  <c r="N132" i="9"/>
  <c r="N238" i="9"/>
  <c r="K238" i="9"/>
  <c r="K239" i="9" s="1"/>
  <c r="K240" i="9" s="1"/>
  <c r="K241" i="9" s="1"/>
  <c r="K242" i="9" s="1"/>
  <c r="K243" i="9" s="1"/>
  <c r="K244" i="9" s="1"/>
  <c r="K245" i="9" s="1"/>
  <c r="K246" i="9" s="1"/>
  <c r="K247" i="9" s="1"/>
  <c r="M238" i="9"/>
  <c r="L238" i="9"/>
  <c r="L239" i="9"/>
  <c r="N239" i="9"/>
  <c r="M239" i="9"/>
  <c r="N68" i="9"/>
  <c r="L68" i="9"/>
  <c r="M68" i="9"/>
  <c r="M60" i="9"/>
  <c r="L60" i="9"/>
  <c r="N60" i="9"/>
  <c r="AA497" i="9"/>
  <c r="X497" i="9"/>
  <c r="Z497" i="9"/>
  <c r="AA506" i="9"/>
  <c r="X506" i="9"/>
  <c r="Z506" i="9"/>
  <c r="AA501" i="9"/>
  <c r="X501" i="9"/>
  <c r="Z501" i="9"/>
  <c r="C64" i="20"/>
  <c r="D63" i="20"/>
  <c r="N73" i="9"/>
  <c r="L73" i="9"/>
  <c r="M73" i="9"/>
  <c r="N71" i="9"/>
  <c r="L71" i="9"/>
  <c r="M71" i="9"/>
  <c r="D23" i="21"/>
  <c r="E273" i="9" a="1"/>
  <c r="E273" i="9" s="1"/>
  <c r="H475" i="9" a="1"/>
  <c r="H475" i="9" s="1"/>
  <c r="F475" i="9" a="1"/>
  <c r="F475" i="9" s="1"/>
  <c r="D71" i="20"/>
  <c r="C72" i="20"/>
  <c r="D72" i="20" s="1"/>
  <c r="AA441" i="9"/>
  <c r="X441" i="9"/>
  <c r="Z441" i="9"/>
  <c r="N50" i="9"/>
  <c r="M50" i="9"/>
  <c r="L50" i="9"/>
  <c r="M240" i="9"/>
  <c r="N240" i="9"/>
  <c r="L240" i="9"/>
  <c r="N244" i="9"/>
  <c r="M244" i="9"/>
  <c r="L244" i="9"/>
  <c r="L64" i="9"/>
  <c r="N64" i="9"/>
  <c r="M64" i="9"/>
  <c r="X500" i="9"/>
  <c r="AA500" i="9"/>
  <c r="Z500" i="9"/>
  <c r="X504" i="9"/>
  <c r="Z504" i="9"/>
  <c r="AA504" i="9"/>
  <c r="AA499" i="9"/>
  <c r="X499" i="9"/>
  <c r="Z499" i="9"/>
  <c r="N72" i="9"/>
  <c r="L72" i="9"/>
  <c r="M72" i="9"/>
  <c r="N70" i="9"/>
  <c r="M70" i="9"/>
  <c r="L70" i="9"/>
  <c r="F273" i="9" a="1"/>
  <c r="F273" i="9" s="1"/>
  <c r="D173" i="20"/>
  <c r="C30" i="20"/>
  <c r="D29" i="20"/>
  <c r="Z439" i="9"/>
  <c r="X439" i="9"/>
  <c r="AA439" i="9"/>
  <c r="L268" i="9"/>
  <c r="N268" i="9"/>
  <c r="M268" i="9"/>
  <c r="M247" i="9"/>
  <c r="N247" i="9"/>
  <c r="L247" i="9"/>
  <c r="N242" i="9"/>
  <c r="M242" i="9"/>
  <c r="L242" i="9"/>
  <c r="L246" i="9"/>
  <c r="M246" i="9"/>
  <c r="N246" i="9"/>
  <c r="L67" i="9"/>
  <c r="N67" i="9"/>
  <c r="M67" i="9"/>
  <c r="L65" i="9"/>
  <c r="N65" i="9"/>
  <c r="M65" i="9"/>
  <c r="AA502" i="9"/>
  <c r="X502" i="9"/>
  <c r="Z502" i="9"/>
  <c r="AA498" i="9"/>
  <c r="X498" i="9"/>
  <c r="Z498" i="9"/>
  <c r="L69" i="9"/>
  <c r="M69" i="9"/>
  <c r="N69" i="9"/>
  <c r="AA523" i="9"/>
  <c r="G137" i="9" a="1"/>
  <c r="G137" i="9" s="1"/>
  <c r="E475" i="9" a="1"/>
  <c r="E475" i="9" s="1"/>
  <c r="B40" i="9"/>
  <c r="B39" i="9"/>
  <c r="B43" i="9"/>
  <c r="B48" i="9"/>
  <c r="B42" i="9"/>
  <c r="B46" i="9"/>
  <c r="B47" i="9"/>
  <c r="B41" i="9"/>
  <c r="B44" i="9"/>
  <c r="B45" i="9"/>
  <c r="L59" i="9"/>
  <c r="N59" i="9"/>
  <c r="M59" i="9"/>
  <c r="M270" i="9"/>
  <c r="L270" i="9"/>
  <c r="N243" i="9"/>
  <c r="M243" i="9"/>
  <c r="L243" i="9"/>
  <c r="L245" i="9"/>
  <c r="N245" i="9"/>
  <c r="M245" i="9"/>
  <c r="M241" i="9"/>
  <c r="L241" i="9"/>
  <c r="N241" i="9"/>
  <c r="N63" i="9"/>
  <c r="L63" i="9"/>
  <c r="M63" i="9"/>
  <c r="N62" i="9"/>
  <c r="M62" i="9"/>
  <c r="L62" i="9"/>
  <c r="AA503" i="9"/>
  <c r="X503" i="9"/>
  <c r="Z503" i="9"/>
  <c r="Z505" i="9"/>
  <c r="AA505" i="9"/>
  <c r="X505" i="9"/>
  <c r="E338" i="9" a="1"/>
  <c r="E338" i="9" s="1"/>
  <c r="V338" i="9" a="1"/>
  <c r="V338" i="9" s="1"/>
  <c r="U338" i="9" a="1"/>
  <c r="U338" i="9" s="1"/>
  <c r="F338" i="9" a="1"/>
  <c r="F338" i="9" s="1"/>
  <c r="H338" i="9" a="1"/>
  <c r="H338" i="9" s="1"/>
  <c r="D181" i="20"/>
  <c r="C182" i="20"/>
  <c r="D182" i="20" s="1"/>
  <c r="N78" i="9"/>
  <c r="M78" i="9"/>
  <c r="L78" i="9"/>
  <c r="M75" i="9"/>
  <c r="N75" i="9"/>
  <c r="L75" i="9"/>
  <c r="V440" i="9" a="1"/>
  <c r="V440" i="9" s="1"/>
  <c r="U558" i="9" a="1"/>
  <c r="U558" i="9" s="1"/>
  <c r="X517" i="9"/>
  <c r="F517" i="9" s="1" a="1"/>
  <c r="F517" i="9" s="1"/>
  <c r="H558" i="9" a="1"/>
  <c r="H558" i="9" s="1"/>
  <c r="C7" i="19" a="1"/>
  <c r="C7" i="19" s="1"/>
  <c r="C8" i="19" s="1" a="1"/>
  <c r="C8" i="19" s="1"/>
  <c r="G209" i="9" a="1"/>
  <c r="G209" i="9" s="1"/>
  <c r="H154" i="9" a="1"/>
  <c r="H154" i="9" s="1"/>
  <c r="E341" i="9" a="1"/>
  <c r="E341" i="9" s="1"/>
  <c r="G341" i="9" s="1" a="1"/>
  <c r="G341" i="9" s="1"/>
  <c r="V341" i="9" a="1"/>
  <c r="V341" i="9" s="1"/>
  <c r="F440" i="9" a="1"/>
  <c r="F440" i="9" s="1"/>
  <c r="G440" i="9" s="1" a="1"/>
  <c r="G440" i="9" s="1"/>
  <c r="E154" i="9" a="1"/>
  <c r="E154" i="9" s="1"/>
  <c r="V558" i="9" a="1"/>
  <c r="V558" i="9" s="1"/>
  <c r="M74" i="9"/>
  <c r="M76" i="9"/>
  <c r="L272" i="9"/>
  <c r="M272" i="9"/>
  <c r="N272" i="9"/>
  <c r="N135" i="9"/>
  <c r="M135" i="9"/>
  <c r="L135" i="9"/>
  <c r="P139" i="21" a="1"/>
  <c r="P139" i="21" s="1"/>
  <c r="AB83" i="21" a="1"/>
  <c r="AB83" i="21" s="1"/>
  <c r="N129" i="21" a="1"/>
  <c r="N129" i="21" s="1"/>
  <c r="N101" i="21" a="1"/>
  <c r="N101" i="21" s="1"/>
  <c r="Z143" i="21" a="1"/>
  <c r="Z143" i="21" s="1"/>
  <c r="M173" i="21" a="1"/>
  <c r="M173" i="21" s="1"/>
  <c r="Z83" i="21" a="1"/>
  <c r="Z83" i="21" s="1"/>
  <c r="Z130" i="21" a="1"/>
  <c r="Z130" i="21" s="1"/>
  <c r="W135" i="21" a="1"/>
  <c r="W135" i="21" s="1"/>
  <c r="L155" i="21" a="1"/>
  <c r="L155" i="21" s="1"/>
  <c r="AA123" i="21" a="1"/>
  <c r="AA123" i="21" s="1"/>
  <c r="AA139" i="21" a="1"/>
  <c r="AA139" i="21" s="1"/>
  <c r="AA97" i="21" a="1"/>
  <c r="AA97" i="21" s="1"/>
  <c r="Z164" i="21" a="1"/>
  <c r="Z164" i="21" s="1"/>
  <c r="N160" i="21" a="1"/>
  <c r="N160" i="21" s="1"/>
  <c r="P169" i="21" a="1"/>
  <c r="P169" i="21" s="1"/>
  <c r="Z87" i="21" a="1"/>
  <c r="Z87" i="21" s="1"/>
  <c r="J127" i="21" a="1"/>
  <c r="J127" i="21" s="1"/>
  <c r="M89" i="21" a="1"/>
  <c r="M89" i="21" s="1"/>
  <c r="K137" i="21" a="1"/>
  <c r="K137" i="21" s="1"/>
  <c r="U107" i="21" a="1"/>
  <c r="U107" i="21" s="1"/>
  <c r="S103" i="21" a="1"/>
  <c r="S103" i="21" s="1"/>
  <c r="T125" i="21" a="1"/>
  <c r="T125" i="21" s="1"/>
  <c r="S135" i="21" a="1"/>
  <c r="S135" i="21" s="1"/>
  <c r="T139" i="21" a="1"/>
  <c r="T139" i="21" s="1"/>
  <c r="L133" i="21" a="1"/>
  <c r="L133" i="21" s="1"/>
  <c r="T179" i="21" a="1"/>
  <c r="T179" i="21" s="1"/>
  <c r="N109" i="21" a="1"/>
  <c r="N109" i="21" s="1"/>
  <c r="V87" i="21" a="1"/>
  <c r="V87" i="21" s="1"/>
  <c r="AC101" i="21" a="1"/>
  <c r="AC101" i="21" s="1"/>
  <c r="J111" i="21" a="1"/>
  <c r="J111" i="21" s="1"/>
  <c r="V95" i="21" a="1"/>
  <c r="V95" i="21" s="1"/>
  <c r="J160" i="21" a="1"/>
  <c r="J160" i="21" s="1"/>
  <c r="T167" i="21" a="1"/>
  <c r="T167" i="21" s="1"/>
  <c r="N152" i="21" a="1"/>
  <c r="N152" i="21" s="1"/>
  <c r="AB171" i="21" a="1"/>
  <c r="AB171" i="21" s="1"/>
  <c r="M179" i="21" a="1"/>
  <c r="M179" i="21" s="1"/>
  <c r="X85" i="21" a="1"/>
  <c r="X85" i="21" s="1"/>
  <c r="K105" i="21" a="1"/>
  <c r="K105" i="21" s="1"/>
  <c r="J101" i="21" a="1"/>
  <c r="J101" i="21" s="1"/>
  <c r="AC91" i="21" a="1"/>
  <c r="AC91" i="21" s="1"/>
  <c r="N174" i="21" a="1"/>
  <c r="N174" i="21" s="1"/>
  <c r="K159" i="21" a="1"/>
  <c r="K159" i="21" s="1"/>
  <c r="N132" i="21" a="1"/>
  <c r="N132" i="21" s="1"/>
  <c r="Y101" i="21" a="1"/>
  <c r="Y101" i="21" s="1"/>
  <c r="M109" i="21" a="1"/>
  <c r="M109" i="21" s="1"/>
  <c r="Q111" i="21" a="1"/>
  <c r="Q111" i="21" s="1"/>
  <c r="AB131" i="21" a="1"/>
  <c r="AB131" i="21" s="1"/>
  <c r="P127" i="21" a="1"/>
  <c r="P127" i="21" s="1"/>
  <c r="W133" i="21" a="1"/>
  <c r="W133" i="21" s="1"/>
  <c r="Z136" i="21" a="1"/>
  <c r="Z136" i="21" s="1"/>
  <c r="Y91" i="21" a="1"/>
  <c r="Y91" i="21" s="1"/>
  <c r="N175" i="21" a="1"/>
  <c r="N175" i="21" s="1"/>
  <c r="M129" i="9"/>
  <c r="L129" i="9"/>
  <c r="N129" i="9"/>
  <c r="C163" i="20"/>
  <c r="D162" i="20"/>
  <c r="R89" i="21" a="1"/>
  <c r="R89" i="21" s="1"/>
  <c r="K163" i="21" a="1"/>
  <c r="K163" i="21" s="1"/>
  <c r="E563" i="9" a="1"/>
  <c r="E563" i="9" s="1"/>
  <c r="U563" i="9" a="1"/>
  <c r="U563" i="9" s="1"/>
  <c r="H563" i="9" a="1"/>
  <c r="H563" i="9" s="1"/>
  <c r="F563" i="9" a="1"/>
  <c r="F563" i="9" s="1"/>
  <c r="V563" i="9" a="1"/>
  <c r="V563" i="9" s="1"/>
  <c r="F145" i="9" a="1"/>
  <c r="F145" i="9" s="1"/>
  <c r="G145" i="9" a="1"/>
  <c r="G145" i="9" s="1"/>
  <c r="E145" i="9" a="1"/>
  <c r="E145" i="9" s="1"/>
  <c r="H145" i="9" a="1"/>
  <c r="H145" i="9" s="1"/>
  <c r="L274" i="9"/>
  <c r="N274" i="9"/>
  <c r="M274" i="9"/>
  <c r="N131" i="9"/>
  <c r="M131" i="9"/>
  <c r="L131" i="9"/>
  <c r="M139" i="21" a="1"/>
  <c r="M139" i="21" s="1"/>
  <c r="V123" i="21" a="1"/>
  <c r="V123" i="21" s="1"/>
  <c r="U442" i="9" a="1"/>
  <c r="U442" i="9" s="1"/>
  <c r="F442" i="9" a="1"/>
  <c r="F442" i="9" s="1"/>
  <c r="V442" i="9" a="1"/>
  <c r="V442" i="9" s="1"/>
  <c r="E442" i="9" a="1"/>
  <c r="E442" i="9" s="1"/>
  <c r="H442" i="9" a="1"/>
  <c r="H442" i="9" s="1"/>
  <c r="M260" i="9"/>
  <c r="L260" i="9"/>
  <c r="N260" i="9"/>
  <c r="U341" i="9" a="1"/>
  <c r="U341" i="9" s="1"/>
  <c r="U440" i="9" a="1"/>
  <c r="U440" i="9" s="1"/>
  <c r="E558" i="9" a="1"/>
  <c r="E558" i="9" s="1"/>
  <c r="G558" i="9" s="1" a="1"/>
  <c r="G558" i="9" s="1"/>
  <c r="F154" i="9" a="1"/>
  <c r="F154" i="9" s="1"/>
  <c r="L277" i="9"/>
  <c r="N277" i="9"/>
  <c r="M277" i="9"/>
  <c r="H345" i="9" a="1"/>
  <c r="H345" i="9" s="1"/>
  <c r="F345" i="9" a="1"/>
  <c r="F345" i="9" s="1"/>
  <c r="U345" i="9" a="1"/>
  <c r="U345" i="9" s="1"/>
  <c r="V345" i="9" a="1"/>
  <c r="V345" i="9" s="1"/>
  <c r="E345" i="9" a="1"/>
  <c r="E345" i="9" s="1"/>
  <c r="Q105" i="21" a="1"/>
  <c r="Q105" i="21" s="1"/>
  <c r="AB99" i="21" a="1"/>
  <c r="AB99" i="21" s="1"/>
  <c r="X89" i="21" a="1"/>
  <c r="X89" i="21" s="1"/>
  <c r="Y143" i="21" a="1"/>
  <c r="Y143" i="21" s="1"/>
  <c r="V125" i="21" a="1"/>
  <c r="V125" i="21" s="1"/>
  <c r="AC99" i="21" a="1"/>
  <c r="AC99" i="21" s="1"/>
  <c r="S109" i="21" a="1"/>
  <c r="S109" i="21" s="1"/>
  <c r="P109" i="21" a="1"/>
  <c r="P109" i="21" s="1"/>
  <c r="W171" i="21" a="1"/>
  <c r="W171" i="21" s="1"/>
  <c r="K103" i="21" a="1"/>
  <c r="K103" i="21" s="1"/>
  <c r="R135" i="21" a="1"/>
  <c r="R135" i="21" s="1"/>
  <c r="Y155" i="21" a="1"/>
  <c r="Y155" i="21" s="1"/>
  <c r="AA103" i="21" a="1"/>
  <c r="AA103" i="21" s="1"/>
  <c r="R100" i="21" a="1"/>
  <c r="R100" i="21" s="1"/>
  <c r="S91" i="21" a="1"/>
  <c r="S91" i="21" s="1"/>
  <c r="W103" i="21" a="1"/>
  <c r="W103" i="21" s="1"/>
  <c r="Z151" i="21" a="1"/>
  <c r="Z151" i="21" s="1"/>
  <c r="Q143" i="21" a="1"/>
  <c r="Q143" i="21" s="1"/>
  <c r="K149" i="21" a="1"/>
  <c r="K149" i="21" s="1"/>
  <c r="O127" i="21" a="1"/>
  <c r="O127" i="21" s="1"/>
  <c r="AA133" i="21" a="1"/>
  <c r="AA133" i="21" s="1"/>
  <c r="J92" i="21" a="1"/>
  <c r="J92" i="21" s="1"/>
  <c r="V103" i="21" a="1"/>
  <c r="V103" i="21" s="1"/>
  <c r="N140" i="21" a="1"/>
  <c r="N140" i="21" s="1"/>
  <c r="N111" i="21" a="1"/>
  <c r="N111" i="21" s="1"/>
  <c r="R148" i="21" a="1"/>
  <c r="R148" i="21" s="1"/>
  <c r="K89" i="21" a="1"/>
  <c r="K89" i="21" s="1"/>
  <c r="M149" i="21" a="1"/>
  <c r="M149" i="21" s="1"/>
  <c r="Z154" i="21" a="1"/>
  <c r="Z154" i="21" s="1"/>
  <c r="AA165" i="21" a="1"/>
  <c r="AA165" i="21" s="1"/>
  <c r="N89" i="21" a="1"/>
  <c r="N89" i="21" s="1"/>
  <c r="W129" i="21" a="1"/>
  <c r="W129" i="21" s="1"/>
  <c r="K133" i="21" a="1"/>
  <c r="K133" i="21" s="1"/>
  <c r="AB123" i="21" a="1"/>
  <c r="AB123" i="21" s="1"/>
  <c r="L135" i="21" a="1"/>
  <c r="L135" i="21" s="1"/>
  <c r="R101" i="21" a="1"/>
  <c r="R101" i="21" s="1"/>
  <c r="Y137" i="21" a="1"/>
  <c r="Y137" i="21" s="1"/>
  <c r="V167" i="21" a="1"/>
  <c r="V167" i="21" s="1"/>
  <c r="Z98" i="21" a="1"/>
  <c r="Z98" i="21" s="1"/>
  <c r="Z145" i="21" a="1"/>
  <c r="Z145" i="21" s="1"/>
  <c r="N168" i="21" a="1"/>
  <c r="N168" i="21" s="1"/>
  <c r="K95" i="21" a="1"/>
  <c r="K95" i="21" s="1"/>
  <c r="N165" i="21" a="1"/>
  <c r="N165" i="21" s="1"/>
  <c r="M135" i="21" a="1"/>
  <c r="M135" i="21" s="1"/>
  <c r="N91" i="21" a="1"/>
  <c r="N91" i="21" s="1"/>
  <c r="R110" i="21" a="1"/>
  <c r="R110" i="21" s="1"/>
  <c r="AC97" i="21" a="1"/>
  <c r="AC97" i="21" s="1"/>
  <c r="J156" i="21" a="1"/>
  <c r="J156" i="21" s="1"/>
  <c r="Z175" i="21" a="1"/>
  <c r="Z175" i="21" s="1"/>
  <c r="U161" i="21" a="1"/>
  <c r="U161" i="21" s="1"/>
  <c r="Q175" i="21" a="1"/>
  <c r="Q175" i="21" s="1"/>
  <c r="M99" i="21" a="1"/>
  <c r="M99" i="21" s="1"/>
  <c r="L134" i="9"/>
  <c r="M134" i="9"/>
  <c r="N134" i="9"/>
  <c r="D21" i="20"/>
  <c r="C22" i="20"/>
  <c r="H328" i="9" a="1"/>
  <c r="H328" i="9" s="1"/>
  <c r="V328" i="9" a="1"/>
  <c r="V328" i="9" s="1"/>
  <c r="U328" i="9" a="1"/>
  <c r="U328" i="9" s="1"/>
  <c r="U334" i="9" a="1"/>
  <c r="U334" i="9" s="1"/>
  <c r="F334" i="9" a="1"/>
  <c r="F334" i="9" s="1"/>
  <c r="E334" i="9" a="1"/>
  <c r="E334" i="9" s="1"/>
  <c r="V334" i="9" a="1"/>
  <c r="V334" i="9" s="1"/>
  <c r="H334" i="9" a="1"/>
  <c r="H334" i="9" s="1"/>
  <c r="B140" i="16" a="1"/>
  <c r="B140" i="16" s="1"/>
  <c r="B141" i="16" s="1" a="1"/>
  <c r="B141" i="16" s="1"/>
  <c r="H142" i="9" a="1"/>
  <c r="H142" i="9" s="1"/>
  <c r="E142" i="9" a="1"/>
  <c r="E142" i="9" s="1"/>
  <c r="G142" i="9" a="1"/>
  <c r="G142" i="9" s="1"/>
  <c r="F142" i="9" a="1"/>
  <c r="F142" i="9" s="1"/>
  <c r="M264" i="9"/>
  <c r="N264" i="9"/>
  <c r="L264" i="9"/>
  <c r="M261" i="9"/>
  <c r="N261" i="9"/>
  <c r="O133" i="21" a="1"/>
  <c r="O133" i="21" s="1"/>
  <c r="Q167" i="21" a="1"/>
  <c r="Q167" i="21" s="1"/>
  <c r="O169" i="21" a="1"/>
  <c r="O169" i="21" s="1"/>
  <c r="U95" i="21" a="1"/>
  <c r="U95" i="21" s="1"/>
  <c r="P175" i="21" a="1"/>
  <c r="P175" i="21" s="1"/>
  <c r="M107" i="21" a="1"/>
  <c r="M107" i="21" s="1"/>
  <c r="X101" i="21" a="1"/>
  <c r="X101" i="21" s="1"/>
  <c r="Z144" i="21" a="1"/>
  <c r="Z144" i="21" s="1"/>
  <c r="U175" i="21" a="1"/>
  <c r="U175" i="21" s="1"/>
  <c r="AA163" i="21" a="1"/>
  <c r="AA163" i="21" s="1"/>
  <c r="Y95" i="21" a="1"/>
  <c r="Y95" i="21" s="1"/>
  <c r="W101" i="21" a="1"/>
  <c r="W101" i="21" s="1"/>
  <c r="V89" i="21" a="1"/>
  <c r="V89" i="21" s="1"/>
  <c r="AB129" i="21" a="1"/>
  <c r="AB129" i="21" s="1"/>
  <c r="X167" i="21" a="1"/>
  <c r="X167" i="21" s="1"/>
  <c r="Y121" i="21" a="1"/>
  <c r="Y121" i="21" s="1"/>
  <c r="V121" i="21" a="1"/>
  <c r="V121" i="21" s="1"/>
  <c r="L179" i="21" a="1"/>
  <c r="L179" i="21" s="1"/>
  <c r="Z108" i="21" a="1"/>
  <c r="Z108" i="21" s="1"/>
  <c r="U99" i="21" a="1"/>
  <c r="U99" i="21" s="1"/>
  <c r="Z132" i="21" a="1"/>
  <c r="Z132" i="21" s="1"/>
  <c r="Y145" i="21" a="1"/>
  <c r="Y145" i="21" s="1"/>
  <c r="J173" i="21" a="1"/>
  <c r="J173" i="21" s="1"/>
  <c r="Q173" i="21" a="1"/>
  <c r="Q173" i="21" s="1"/>
  <c r="O141" i="21" a="1"/>
  <c r="O141" i="21" s="1"/>
  <c r="T89" i="21" a="1"/>
  <c r="T89" i="21" s="1"/>
  <c r="W139" i="21" a="1"/>
  <c r="W139" i="21" s="1"/>
  <c r="J87" i="21" a="1"/>
  <c r="J87" i="21" s="1"/>
  <c r="V155" i="21" a="1"/>
  <c r="V155" i="21" s="1"/>
  <c r="V157" i="21" a="1"/>
  <c r="V157" i="21" s="1"/>
  <c r="Q139" i="21" a="1"/>
  <c r="Q139" i="21" s="1"/>
  <c r="W125" i="21" a="1"/>
  <c r="W125" i="21" s="1"/>
  <c r="Z141" i="21" a="1"/>
  <c r="Z141" i="21" s="1"/>
  <c r="AB127" i="21" a="1"/>
  <c r="AB127" i="21" s="1"/>
  <c r="O153" i="21" a="1"/>
  <c r="O153" i="21" s="1"/>
  <c r="O137" i="21" a="1"/>
  <c r="O137" i="21" s="1"/>
  <c r="AB103" i="21" a="1"/>
  <c r="AB103" i="21" s="1"/>
  <c r="Y87" i="21" a="1"/>
  <c r="Y87" i="21" s="1"/>
  <c r="J174" i="21" a="1"/>
  <c r="J174" i="21" s="1"/>
  <c r="J91" i="21" a="1"/>
  <c r="J91" i="21" s="1"/>
  <c r="U139" i="21" a="1"/>
  <c r="U139" i="21" s="1"/>
  <c r="AC135" i="21" a="1"/>
  <c r="AC135" i="21" s="1"/>
  <c r="N88" i="21" a="1"/>
  <c r="N88" i="21" s="1"/>
  <c r="L173" i="21" a="1"/>
  <c r="L173" i="21" s="1"/>
  <c r="Z148" i="21" a="1"/>
  <c r="Z148" i="21" s="1"/>
  <c r="Z103" i="21" a="1"/>
  <c r="Z103" i="21" s="1"/>
  <c r="W173" i="21" a="1"/>
  <c r="W173" i="21" s="1"/>
  <c r="V124" i="21" a="1"/>
  <c r="V124" i="21" s="1"/>
  <c r="N161" i="21" a="1"/>
  <c r="N161" i="21" s="1"/>
  <c r="N169" i="21" a="1"/>
  <c r="N169" i="21" s="1"/>
  <c r="Q179" i="21" a="1"/>
  <c r="Q179" i="21" s="1"/>
  <c r="R175" i="21" a="1"/>
  <c r="R175" i="21" s="1"/>
  <c r="U173" i="21" a="1"/>
  <c r="U173" i="21" s="1"/>
  <c r="Q109" i="21" a="1"/>
  <c r="Q109" i="21" s="1"/>
  <c r="N163" i="21" a="1"/>
  <c r="N163" i="21" s="1"/>
  <c r="O147" i="21" a="1"/>
  <c r="O147" i="21" s="1"/>
  <c r="J165" i="21" a="1"/>
  <c r="J165" i="21" s="1"/>
  <c r="AA91" i="21" a="1"/>
  <c r="AA91" i="21" s="1"/>
  <c r="K97" i="21" a="1"/>
  <c r="K97" i="21" s="1"/>
  <c r="O139" i="21" a="1"/>
  <c r="O139" i="21" s="1"/>
  <c r="L97" i="21" a="1"/>
  <c r="L97" i="21" s="1"/>
  <c r="L127" i="21" a="1"/>
  <c r="L127" i="21" s="1"/>
  <c r="R158" i="21" a="1"/>
  <c r="R158" i="21" s="1"/>
  <c r="M145" i="21" a="1"/>
  <c r="M145" i="21" s="1"/>
  <c r="N159" i="21" a="1"/>
  <c r="N159" i="21" s="1"/>
  <c r="W179" i="21" a="1"/>
  <c r="W179" i="21" s="1"/>
  <c r="X151" i="21" a="1"/>
  <c r="X151" i="21" s="1"/>
  <c r="V92" i="21" a="1"/>
  <c r="V92" i="21" s="1"/>
  <c r="AB179" i="21" a="1"/>
  <c r="AB179" i="21" s="1"/>
  <c r="T143" i="21" a="1"/>
  <c r="T143" i="21" s="1"/>
  <c r="Y163" i="21" a="1"/>
  <c r="Y163" i="21" s="1"/>
  <c r="X179" i="21" a="1"/>
  <c r="X179" i="21" s="1"/>
  <c r="N170" i="21" a="1"/>
  <c r="N170" i="21" s="1"/>
  <c r="N98" i="21" a="1"/>
  <c r="N98" i="21" s="1"/>
  <c r="M105" i="21" a="1"/>
  <c r="M105" i="21" s="1"/>
  <c r="X153" i="21" a="1"/>
  <c r="X153" i="21" s="1"/>
  <c r="S175" i="21" a="1"/>
  <c r="S175" i="21" s="1"/>
  <c r="Y151" i="21" a="1"/>
  <c r="Y151" i="21" s="1"/>
  <c r="L107" i="21" a="1"/>
  <c r="L107" i="21" s="1"/>
  <c r="Q131" i="21" a="1"/>
  <c r="Q131" i="21" s="1"/>
  <c r="P101" i="21" a="1"/>
  <c r="P101" i="21" s="1"/>
  <c r="V169" i="21" a="1"/>
  <c r="V169" i="21" s="1"/>
  <c r="Z106" i="21" a="1"/>
  <c r="Z106" i="21" s="1"/>
  <c r="O105" i="21" a="1"/>
  <c r="O105" i="21" s="1"/>
  <c r="K109" i="21" a="1"/>
  <c r="K109" i="21" s="1"/>
  <c r="AC161" i="21" a="1"/>
  <c r="AC161" i="21" s="1"/>
  <c r="AC123" i="21" a="1"/>
  <c r="AC123" i="21" s="1"/>
  <c r="N108" i="21" a="1"/>
  <c r="N108" i="21" s="1"/>
  <c r="P145" i="21" a="1"/>
  <c r="P145" i="21" s="1"/>
  <c r="O173" i="21" a="1"/>
  <c r="O173" i="21" s="1"/>
  <c r="N162" i="21" a="1"/>
  <c r="N162" i="21" s="1"/>
  <c r="J135" i="21" a="1"/>
  <c r="J135" i="21" s="1"/>
  <c r="AB175" i="21" a="1"/>
  <c r="AB175" i="21" s="1"/>
  <c r="AC155" i="21" a="1"/>
  <c r="AC155" i="21" s="1"/>
  <c r="N90" i="21" a="1"/>
  <c r="N90" i="21" s="1"/>
  <c r="N95" i="21" a="1"/>
  <c r="N95" i="21" s="1"/>
  <c r="L175" i="21" a="1"/>
  <c r="L175" i="21" s="1"/>
  <c r="X161" i="21" a="1"/>
  <c r="X161" i="21" s="1"/>
  <c r="R92" i="21" a="1"/>
  <c r="R92" i="21" s="1"/>
  <c r="R98" i="21" a="1"/>
  <c r="R98" i="21" s="1"/>
  <c r="U101" i="21" a="1"/>
  <c r="U101" i="21" s="1"/>
  <c r="AC103" i="21" a="1"/>
  <c r="AC103" i="21" s="1"/>
  <c r="S99" i="21" a="1"/>
  <c r="S99" i="21" s="1"/>
  <c r="R171" i="21" a="1"/>
  <c r="R171" i="21" s="1"/>
  <c r="M161" i="21" a="1"/>
  <c r="M161" i="21" s="1"/>
  <c r="P87" i="21" a="1"/>
  <c r="P87" i="21" s="1"/>
  <c r="X131" i="21" a="1"/>
  <c r="X131" i="21" s="1"/>
  <c r="U111" i="21" a="1"/>
  <c r="U111" i="21" s="1"/>
  <c r="N138" i="21" a="1"/>
  <c r="N138" i="21" s="1"/>
  <c r="AC151" i="21" a="1"/>
  <c r="AC151" i="21" s="1"/>
  <c r="N137" i="21" a="1"/>
  <c r="N137" i="21" s="1"/>
  <c r="M157" i="21" a="1"/>
  <c r="M157" i="21" s="1"/>
  <c r="AA101" i="21" a="1"/>
  <c r="AA101" i="21" s="1"/>
  <c r="W141" i="21" a="1"/>
  <c r="W141" i="21" s="1"/>
  <c r="J172" i="21" a="1"/>
  <c r="J172" i="21" s="1"/>
  <c r="S97" i="21" a="1"/>
  <c r="S97" i="21" s="1"/>
  <c r="V106" i="21" a="1"/>
  <c r="V106" i="21" s="1"/>
  <c r="N166" i="21" a="1"/>
  <c r="N166" i="21" s="1"/>
  <c r="U97" i="21" a="1"/>
  <c r="U97" i="21" s="1"/>
  <c r="AA157" i="21" a="1"/>
  <c r="AA157" i="21" s="1"/>
  <c r="O179" i="21" a="1"/>
  <c r="O179" i="21" s="1"/>
  <c r="W105" i="21" a="1"/>
  <c r="W105" i="21" s="1"/>
  <c r="L147" i="21" a="1"/>
  <c r="L147" i="21" s="1"/>
  <c r="J98" i="21" a="1"/>
  <c r="J98" i="21" s="1"/>
  <c r="V174" i="21" a="1"/>
  <c r="V174" i="21" s="1"/>
  <c r="J129" i="21" a="1"/>
  <c r="J129" i="21" s="1"/>
  <c r="X165" i="21" a="1"/>
  <c r="X165" i="21" s="1"/>
  <c r="R145" i="21" a="1"/>
  <c r="R145" i="21" s="1"/>
  <c r="R168" i="21" a="1"/>
  <c r="R168" i="21" s="1"/>
  <c r="AC173" i="21" a="1"/>
  <c r="AC173" i="21" s="1"/>
  <c r="O111" i="21" a="1"/>
  <c r="O111" i="21" s="1"/>
  <c r="V136" i="21" a="1"/>
  <c r="V136" i="21" s="1"/>
  <c r="N164" i="21" a="1"/>
  <c r="N164" i="21" s="1"/>
  <c r="P131" i="21" a="1"/>
  <c r="P131" i="21" s="1"/>
  <c r="O175" i="21" a="1"/>
  <c r="O175" i="21" s="1"/>
  <c r="AB169" i="21" a="1"/>
  <c r="AB169" i="21" s="1"/>
  <c r="U165" i="21" a="1"/>
  <c r="U165" i="21" s="1"/>
  <c r="Y165" i="21" a="1"/>
  <c r="Y165" i="21" s="1"/>
  <c r="Z99" i="21" a="1"/>
  <c r="Z99" i="21" s="1"/>
  <c r="AB137" i="21" a="1"/>
  <c r="AB137" i="21" s="1"/>
  <c r="R179" i="21" a="1"/>
  <c r="R179" i="21" s="1"/>
  <c r="R140" i="21" a="1"/>
  <c r="R140" i="21" s="1"/>
  <c r="S163" i="21" a="1"/>
  <c r="S163" i="21" s="1"/>
  <c r="Y161" i="21" a="1"/>
  <c r="Y161" i="21" s="1"/>
  <c r="X109" i="21" a="1"/>
  <c r="X109" i="21" s="1"/>
  <c r="L111" i="21" a="1"/>
  <c r="L111" i="21" s="1"/>
  <c r="W151" i="21" a="1"/>
  <c r="W151" i="21" s="1"/>
  <c r="T151" i="21" a="1"/>
  <c r="T151" i="21" s="1"/>
  <c r="R143" i="21" a="1"/>
  <c r="R143" i="21" s="1"/>
  <c r="S161" i="21" a="1"/>
  <c r="S161" i="21" s="1"/>
  <c r="W149" i="21" a="1"/>
  <c r="W149" i="21" s="1"/>
  <c r="V130" i="21" a="1"/>
  <c r="V130" i="21" s="1"/>
  <c r="Y99" i="21" a="1"/>
  <c r="Y99" i="21" s="1"/>
  <c r="P147" i="21" a="1"/>
  <c r="P147" i="21" s="1"/>
  <c r="AA175" i="21" a="1"/>
  <c r="AA175" i="21" s="1"/>
  <c r="J96" i="21" a="1"/>
  <c r="J96" i="21" s="1"/>
  <c r="J168" i="21" a="1"/>
  <c r="J168" i="21" s="1"/>
  <c r="M101" i="21" a="1"/>
  <c r="M101" i="21" s="1"/>
  <c r="L105" i="21" a="1"/>
  <c r="L105" i="21" s="1"/>
  <c r="K135" i="21" a="1"/>
  <c r="K135" i="21" s="1"/>
  <c r="AB85" i="21" a="1"/>
  <c r="AB85" i="21" s="1"/>
  <c r="R97" i="21" a="1"/>
  <c r="R97" i="21" s="1"/>
  <c r="V88" i="21" a="1"/>
  <c r="V88" i="21" s="1"/>
  <c r="W111" i="21" a="1"/>
  <c r="W111" i="21" s="1"/>
  <c r="N147" i="21" a="1"/>
  <c r="N147" i="21" s="1"/>
  <c r="W159" i="21" a="1"/>
  <c r="W159" i="21" s="1"/>
  <c r="AA143" i="21" a="1"/>
  <c r="AA143" i="21" s="1"/>
  <c r="R139" i="21" a="1"/>
  <c r="R139" i="21" s="1"/>
  <c r="Z160" i="21" a="1"/>
  <c r="Z160" i="21" s="1"/>
  <c r="V104" i="21" a="1"/>
  <c r="V104" i="21" s="1"/>
  <c r="K173" i="21" a="1"/>
  <c r="K173" i="21" s="1"/>
  <c r="V105" i="21" a="1"/>
  <c r="V105" i="21" s="1"/>
  <c r="R172" i="21" a="1"/>
  <c r="R172" i="21" s="1"/>
  <c r="V153" i="21" a="1"/>
  <c r="V153" i="21" s="1"/>
  <c r="K87" i="21" a="1"/>
  <c r="K87" i="21" s="1"/>
  <c r="V127" i="21" a="1"/>
  <c r="V127" i="21" s="1"/>
  <c r="J100" i="21" a="1"/>
  <c r="J100" i="21" s="1"/>
  <c r="Z88" i="21" a="1"/>
  <c r="Z88" i="21" s="1"/>
  <c r="X169" i="21" a="1"/>
  <c r="X169" i="21" s="1"/>
  <c r="V108" i="21" a="1"/>
  <c r="V108" i="21" s="1"/>
  <c r="Z146" i="21" a="1"/>
  <c r="Z146" i="21" s="1"/>
  <c r="AB101" i="21" a="1"/>
  <c r="AB101" i="21" s="1"/>
  <c r="Z92" i="21" a="1"/>
  <c r="Z92" i="21" s="1"/>
  <c r="J143" i="21" a="1"/>
  <c r="J143" i="21" s="1"/>
  <c r="AC153" i="21" a="1"/>
  <c r="AC153" i="21" s="1"/>
  <c r="W99" i="21" a="1"/>
  <c r="W99" i="21" s="1"/>
  <c r="M141" i="21" a="1"/>
  <c r="M141" i="21" s="1"/>
  <c r="T99" i="21" a="1"/>
  <c r="T99" i="21" s="1"/>
  <c r="P89" i="21" a="1"/>
  <c r="P89" i="21" s="1"/>
  <c r="K111" i="21" a="1"/>
  <c r="K111" i="21" s="1"/>
  <c r="W107" i="21" a="1"/>
  <c r="W107" i="21" s="1"/>
  <c r="O97" i="21" a="1"/>
  <c r="O97" i="21" s="1"/>
  <c r="M129" i="21" a="1"/>
  <c r="M129" i="21" s="1"/>
  <c r="J102" i="21" a="1"/>
  <c r="J102" i="21" s="1"/>
  <c r="N100" i="21" a="1"/>
  <c r="N100" i="21" s="1"/>
  <c r="AA135" i="21" a="1"/>
  <c r="AA135" i="21" s="1"/>
  <c r="R106" i="21" a="1"/>
  <c r="R106" i="21" s="1"/>
  <c r="Q135" i="21" a="1"/>
  <c r="Q135" i="21" s="1"/>
  <c r="N144" i="21" a="1"/>
  <c r="N144" i="21" s="1"/>
  <c r="Q165" i="21" a="1"/>
  <c r="Q165" i="21" s="1"/>
  <c r="X159" i="21" a="1"/>
  <c r="X159" i="21" s="1"/>
  <c r="N105" i="21" a="1"/>
  <c r="N105" i="21" s="1"/>
  <c r="N126" i="21" a="1"/>
  <c r="N126" i="21" s="1"/>
  <c r="K93" i="21" a="1"/>
  <c r="K93" i="21" s="1"/>
  <c r="P129" i="21" a="1"/>
  <c r="P129" i="21" s="1"/>
  <c r="Z86" i="21" a="1"/>
  <c r="Z86" i="21" s="1"/>
  <c r="J138" i="21" a="1"/>
  <c r="J138" i="21" s="1"/>
  <c r="O167" i="21" a="1"/>
  <c r="O167" i="21" s="1"/>
  <c r="K161" i="21" a="1"/>
  <c r="K161" i="21" s="1"/>
  <c r="AB145" i="21" a="1"/>
  <c r="AB145" i="21" s="1"/>
  <c r="AA121" i="21" a="1"/>
  <c r="AA121" i="21" s="1"/>
  <c r="X175" i="21" a="1"/>
  <c r="X175" i="21" s="1"/>
  <c r="V132" i="21" a="1"/>
  <c r="V132" i="21" s="1"/>
  <c r="S131" i="21" a="1"/>
  <c r="S131" i="21" s="1"/>
  <c r="K167" i="21" a="1"/>
  <c r="K167" i="21" s="1"/>
  <c r="V109" i="21" a="1"/>
  <c r="V109" i="21" s="1"/>
  <c r="U167" i="21" a="1"/>
  <c r="U167" i="21" s="1"/>
  <c r="U125" i="21" a="1"/>
  <c r="U125" i="21" s="1"/>
  <c r="S139" i="21" a="1"/>
  <c r="S139" i="21" s="1"/>
  <c r="Y147" i="21" a="1"/>
  <c r="Y147" i="21" s="1"/>
  <c r="Y179" i="21" a="1"/>
  <c r="Y179" i="21" s="1"/>
  <c r="V170" i="21" a="1"/>
  <c r="V170" i="21" s="1"/>
  <c r="Y169" i="21" a="1"/>
  <c r="Y169" i="21" s="1"/>
  <c r="Z176" i="21" a="1"/>
  <c r="Z176" i="21" s="1"/>
  <c r="Y149" i="21" a="1"/>
  <c r="Y149" i="21" s="1"/>
  <c r="AC175" i="21" a="1"/>
  <c r="AC175" i="21" s="1"/>
  <c r="Y159" i="21" a="1"/>
  <c r="Y159" i="21" s="1"/>
  <c r="K179" i="21" a="1"/>
  <c r="K179" i="21" s="1"/>
  <c r="T127" i="21" a="1"/>
  <c r="T127" i="21" s="1"/>
  <c r="O129" i="21" a="1"/>
  <c r="O129" i="21" s="1"/>
  <c r="Z138" i="21" a="1"/>
  <c r="Z138" i="21" s="1"/>
  <c r="Z109" i="21" a="1"/>
  <c r="Z109" i="21" s="1"/>
  <c r="J150" i="21" a="1"/>
  <c r="J150" i="21" s="1"/>
  <c r="M133" i="21" a="1"/>
  <c r="M133" i="21" s="1"/>
  <c r="Z155" i="21" a="1"/>
  <c r="Z155" i="21" s="1"/>
  <c r="W155" i="21" a="1"/>
  <c r="W155" i="21" s="1"/>
  <c r="Q91" i="21" a="1"/>
  <c r="Q91" i="21" s="1"/>
  <c r="U91" i="21" a="1"/>
  <c r="U91" i="21" s="1"/>
  <c r="U93" i="21" a="1"/>
  <c r="U93" i="21" s="1"/>
  <c r="P167" i="21" a="1"/>
  <c r="P167" i="21" s="1"/>
  <c r="P105" i="21" a="1"/>
  <c r="P105" i="21" s="1"/>
  <c r="R112" i="21" a="1"/>
  <c r="R112" i="21" s="1"/>
  <c r="AA145" i="21" a="1"/>
  <c r="AA145" i="21" s="1"/>
  <c r="J110" i="21" a="1"/>
  <c r="J110" i="21" s="1"/>
  <c r="AB105" i="21" a="1"/>
  <c r="AB105" i="21" s="1"/>
  <c r="AA149" i="21" a="1"/>
  <c r="AA149" i="21" s="1"/>
  <c r="Q157" i="21" a="1"/>
  <c r="Q157" i="21" s="1"/>
  <c r="P165" i="21" a="1"/>
  <c r="P165" i="21" s="1"/>
  <c r="AA155" i="21" a="1"/>
  <c r="AA155" i="21" s="1"/>
  <c r="Z152" i="21" a="1"/>
  <c r="Z152" i="21" s="1"/>
  <c r="S169" i="21" a="1"/>
  <c r="S169" i="21" s="1"/>
  <c r="X139" i="21" a="1"/>
  <c r="X139" i="21" s="1"/>
  <c r="Z168" i="21" a="1"/>
  <c r="Z168" i="21" s="1"/>
  <c r="X163" i="21" a="1"/>
  <c r="X163" i="21" s="1"/>
  <c r="T175" i="21" a="1"/>
  <c r="T175" i="21" s="1"/>
  <c r="R163" i="21" a="1"/>
  <c r="R163" i="21" s="1"/>
  <c r="R156" i="21" a="1"/>
  <c r="R156" i="21" s="1"/>
  <c r="V154" i="21" a="1"/>
  <c r="V154" i="21" s="1"/>
  <c r="R93" i="21" a="1"/>
  <c r="R93" i="21" s="1"/>
  <c r="P111" i="21" a="1"/>
  <c r="P111" i="21" s="1"/>
  <c r="T159" i="21" a="1"/>
  <c r="T159" i="21" s="1"/>
  <c r="R144" i="21" a="1"/>
  <c r="R144" i="21" s="1"/>
  <c r="R161" i="21" a="1"/>
  <c r="R161" i="21" s="1"/>
  <c r="T161" i="21" a="1"/>
  <c r="T161" i="21" s="1"/>
  <c r="Q137" i="21" a="1"/>
  <c r="Q137" i="21" s="1"/>
  <c r="AB141" i="21" a="1"/>
  <c r="AB141" i="21" s="1"/>
  <c r="V176" i="21" a="1"/>
  <c r="V176" i="21" s="1"/>
  <c r="X149" i="21" a="1"/>
  <c r="X149" i="21" s="1"/>
  <c r="U127" i="21" a="1"/>
  <c r="U127" i="21" s="1"/>
  <c r="AB173" i="21" a="1"/>
  <c r="AB173" i="21" s="1"/>
  <c r="AC165" i="21" a="1"/>
  <c r="AC165" i="21" s="1"/>
  <c r="Z170" i="21" a="1"/>
  <c r="Z170" i="21" s="1"/>
  <c r="N173" i="21" a="1"/>
  <c r="N173" i="21" s="1"/>
  <c r="AA95" i="21" a="1"/>
  <c r="AA95" i="21" s="1"/>
  <c r="R107" i="21" a="1"/>
  <c r="R107" i="21" s="1"/>
  <c r="S159" i="21" a="1"/>
  <c r="S159" i="21" s="1"/>
  <c r="Z150" i="21" a="1"/>
  <c r="Z150" i="21" s="1"/>
  <c r="M175" i="21" a="1"/>
  <c r="M175" i="21" s="1"/>
  <c r="W83" i="21" a="1"/>
  <c r="W83" i="21" s="1"/>
  <c r="P179" i="21" a="1"/>
  <c r="P179" i="21" s="1"/>
  <c r="J128" i="21" a="1"/>
  <c r="J128" i="21" s="1"/>
  <c r="P95" i="21" a="1"/>
  <c r="P95" i="21" s="1"/>
  <c r="AC129" i="21" a="1"/>
  <c r="AC129" i="21" s="1"/>
  <c r="T95" i="21" a="1"/>
  <c r="T95" i="21" s="1"/>
  <c r="V139" i="21" a="1"/>
  <c r="V139" i="21" s="1"/>
  <c r="P153" i="21" a="1"/>
  <c r="P153" i="21" s="1"/>
  <c r="Z100" i="21" a="1"/>
  <c r="Z100" i="21" s="1"/>
  <c r="AB135" i="21" a="1"/>
  <c r="AB135" i="21" s="1"/>
  <c r="Z85" i="21" a="1"/>
  <c r="Z85" i="21" s="1"/>
  <c r="K169" i="21" a="1"/>
  <c r="K169" i="21" s="1"/>
  <c r="N134" i="21" a="1"/>
  <c r="N134" i="21" s="1"/>
  <c r="P151" i="21" a="1"/>
  <c r="P151" i="21" s="1"/>
  <c r="W163" i="21" a="1"/>
  <c r="W163" i="21" s="1"/>
  <c r="Z93" i="21" a="1"/>
  <c r="Z93" i="21" s="1"/>
  <c r="J112" i="21" a="1"/>
  <c r="J112" i="21" s="1"/>
  <c r="T109" i="21" a="1"/>
  <c r="T109" i="21" s="1"/>
  <c r="R103" i="21" a="1"/>
  <c r="R103" i="21" s="1"/>
  <c r="T101" i="21" a="1"/>
  <c r="T101" i="21" s="1"/>
  <c r="N171" i="21" a="1"/>
  <c r="N171" i="21" s="1"/>
  <c r="V112" i="21" a="1"/>
  <c r="V112" i="21" s="1"/>
  <c r="V129" i="21" a="1"/>
  <c r="V129" i="21" s="1"/>
  <c r="Y93" i="21" a="1"/>
  <c r="Y93" i="21" s="1"/>
  <c r="N103" i="21" a="1"/>
  <c r="N103" i="21" s="1"/>
  <c r="K143" i="21" a="1"/>
  <c r="K143" i="21" s="1"/>
  <c r="Z159" i="21" a="1"/>
  <c r="Z159" i="21" s="1"/>
  <c r="J164" i="21" a="1"/>
  <c r="J164" i="21" s="1"/>
  <c r="V160" i="21" a="1"/>
  <c r="V160" i="21" s="1"/>
  <c r="S149" i="21" a="1"/>
  <c r="S149" i="21" s="1"/>
  <c r="U151" i="21" a="1"/>
  <c r="U151" i="21" s="1"/>
  <c r="W161" i="21" a="1"/>
  <c r="W161" i="21" s="1"/>
  <c r="T103" i="21" a="1"/>
  <c r="T103" i="21" s="1"/>
  <c r="O171" i="21" a="1"/>
  <c r="O171" i="21" s="1"/>
  <c r="T155" i="21" a="1"/>
  <c r="T155" i="21" s="1"/>
  <c r="R129" i="21" a="1"/>
  <c r="R129" i="21" s="1"/>
  <c r="J167" i="21" a="1"/>
  <c r="J167" i="21" s="1"/>
  <c r="X129" i="21" a="1"/>
  <c r="X129" i="21" s="1"/>
  <c r="J94" i="21" a="1"/>
  <c r="J94" i="21" s="1"/>
  <c r="Z158" i="21" a="1"/>
  <c r="Z158" i="21" s="1"/>
  <c r="K171" i="21" a="1"/>
  <c r="K171" i="21" s="1"/>
  <c r="J154" i="21" a="1"/>
  <c r="J154" i="21" s="1"/>
  <c r="M163" i="21" a="1"/>
  <c r="M163" i="21" s="1"/>
  <c r="AA173" i="21" a="1"/>
  <c r="AA173" i="21" s="1"/>
  <c r="R141" i="21" a="1"/>
  <c r="R141" i="21" s="1"/>
  <c r="Z126" i="21" a="1"/>
  <c r="Z126" i="21" s="1"/>
  <c r="Y141" i="21" a="1"/>
  <c r="Y141" i="21" s="1"/>
  <c r="V175" i="21" a="1"/>
  <c r="V175" i="21" s="1"/>
  <c r="AA93" i="21" a="1"/>
  <c r="AA93" i="21" s="1"/>
  <c r="N102" i="21" a="1"/>
  <c r="N102" i="21" s="1"/>
  <c r="S89" i="21" a="1"/>
  <c r="S89" i="21" s="1"/>
  <c r="Y175" i="21" a="1"/>
  <c r="Y175" i="21" s="1"/>
  <c r="X135" i="21" a="1"/>
  <c r="X135" i="21" s="1"/>
  <c r="AC143" i="21" a="1"/>
  <c r="AC143" i="21" s="1"/>
  <c r="L145" i="21" a="1"/>
  <c r="L145" i="21" s="1"/>
  <c r="Z147" i="21" a="1"/>
  <c r="Z147" i="21" s="1"/>
  <c r="AB167" i="21" a="1"/>
  <c r="AB167" i="21" s="1"/>
  <c r="P155" i="21" a="1"/>
  <c r="P155" i="21" s="1"/>
  <c r="R133" i="21" a="1"/>
  <c r="R133" i="21" s="1"/>
  <c r="N110" i="21" a="1"/>
  <c r="N110" i="21" s="1"/>
  <c r="T165" i="21" a="1"/>
  <c r="T165" i="21" s="1"/>
  <c r="AA137" i="21" a="1"/>
  <c r="AA137" i="21" s="1"/>
  <c r="Z124" i="21" a="1"/>
  <c r="Z124" i="21" s="1"/>
  <c r="K99" i="21" a="1"/>
  <c r="K99" i="21" s="1"/>
  <c r="P163" i="21" a="1"/>
  <c r="P163" i="21" s="1"/>
  <c r="J169" i="21" a="1"/>
  <c r="J169" i="21" s="1"/>
  <c r="U109" i="21" a="1"/>
  <c r="U109" i="21" s="1"/>
  <c r="AC163" i="21" a="1"/>
  <c r="AC163" i="21" s="1"/>
  <c r="Z134" i="21" a="1"/>
  <c r="Z134" i="21" s="1"/>
  <c r="Z110" i="21" a="1"/>
  <c r="Z110" i="21" s="1"/>
  <c r="V142" i="21" a="1"/>
  <c r="V142" i="21" s="1"/>
  <c r="X83" i="21" a="1"/>
  <c r="X83" i="21" s="1"/>
  <c r="O143" i="21" a="1"/>
  <c r="O143" i="21" s="1"/>
  <c r="AC145" i="21" a="1"/>
  <c r="AC145" i="21" s="1"/>
  <c r="N99" i="21" a="1"/>
  <c r="N99" i="21" s="1"/>
  <c r="AC141" i="21" a="1"/>
  <c r="AC141" i="21" s="1"/>
  <c r="Z163" i="21" a="1"/>
  <c r="Z163" i="21" s="1"/>
  <c r="P103" i="21" a="1"/>
  <c r="P103" i="21" s="1"/>
  <c r="J147" i="21" a="1"/>
  <c r="J147" i="21" s="1"/>
  <c r="AB87" i="21" a="1"/>
  <c r="AB87" i="21" s="1"/>
  <c r="W91" i="21" a="1"/>
  <c r="W91" i="21" s="1"/>
  <c r="AB95" i="21" a="1"/>
  <c r="AB95" i="21" s="1"/>
  <c r="Y105" i="21" a="1"/>
  <c r="Y105" i="21" s="1"/>
  <c r="R111" i="21" a="1"/>
  <c r="R111" i="21" s="1"/>
  <c r="AB109" i="21" a="1"/>
  <c r="AB109" i="21" s="1"/>
  <c r="R88" i="21" a="1"/>
  <c r="R88" i="21" s="1"/>
  <c r="R142" i="21" a="1"/>
  <c r="R142" i="21" s="1"/>
  <c r="AB91" i="21" a="1"/>
  <c r="AB91" i="21" s="1"/>
  <c r="AA89" i="21" a="1"/>
  <c r="AA89" i="21" s="1"/>
  <c r="N125" i="21" a="1"/>
  <c r="N125" i="21" s="1"/>
  <c r="AB147" i="21" a="1"/>
  <c r="AB147" i="21" s="1"/>
  <c r="X103" i="21" a="1"/>
  <c r="X103" i="21" s="1"/>
  <c r="Z101" i="21" a="1"/>
  <c r="Z101" i="21" s="1"/>
  <c r="Y83" i="21" a="1"/>
  <c r="Y83" i="21" s="1"/>
  <c r="V145" i="21" a="1"/>
  <c r="V145" i="21" s="1"/>
  <c r="J139" i="21" a="1"/>
  <c r="J139" i="21" s="1"/>
  <c r="K145" i="21" a="1"/>
  <c r="K145" i="21" s="1"/>
  <c r="Z131" i="21" a="1"/>
  <c r="Z131" i="21" s="1"/>
  <c r="Z153" i="21" a="1"/>
  <c r="Z153" i="21" s="1"/>
  <c r="Q133" i="21" a="1"/>
  <c r="Q133" i="21" s="1"/>
  <c r="N106" i="21" a="1"/>
  <c r="N106" i="21" s="1"/>
  <c r="J125" i="21" a="1"/>
  <c r="J125" i="21" s="1"/>
  <c r="AC83" i="21" a="1"/>
  <c r="AC83" i="21" s="1"/>
  <c r="J180" i="21" a="1"/>
  <c r="J180" i="21" s="1"/>
  <c r="W95" i="21" a="1"/>
  <c r="W95" i="21" s="1"/>
  <c r="R167" i="21" a="1"/>
  <c r="R167" i="21" s="1"/>
  <c r="AB151" i="21" a="1"/>
  <c r="AB151" i="21" s="1"/>
  <c r="L169" i="21" a="1"/>
  <c r="L169" i="21" s="1"/>
  <c r="O87" i="21" a="1"/>
  <c r="O87" i="21" s="1"/>
  <c r="R127" i="21" a="1"/>
  <c r="R127" i="21" s="1"/>
  <c r="N130" i="21" a="1"/>
  <c r="N130" i="21" s="1"/>
  <c r="S179" i="21" a="1"/>
  <c r="S179" i="21" s="1"/>
  <c r="Y153" i="21" a="1"/>
  <c r="Y153" i="21" s="1"/>
  <c r="R169" i="21" a="1"/>
  <c r="R169" i="21" s="1"/>
  <c r="Z172" i="21" a="1"/>
  <c r="Z172" i="21" s="1"/>
  <c r="O155" i="21" a="1"/>
  <c r="O155" i="21" s="1"/>
  <c r="Y125" i="21" a="1"/>
  <c r="Y125" i="21" s="1"/>
  <c r="N150" i="21" a="1"/>
  <c r="N150" i="21" s="1"/>
  <c r="S133" i="21" a="1"/>
  <c r="S133" i="21" s="1"/>
  <c r="S167" i="21" a="1"/>
  <c r="S167" i="21" s="1"/>
  <c r="R155" i="21" a="1"/>
  <c r="R155" i="21" s="1"/>
  <c r="M171" i="21" a="1"/>
  <c r="M171" i="21" s="1"/>
  <c r="U89" i="21" a="1"/>
  <c r="U89" i="21" s="1"/>
  <c r="AB159" i="21" a="1"/>
  <c r="AB159" i="21" s="1"/>
  <c r="P173" i="21" a="1"/>
  <c r="P173" i="21" s="1"/>
  <c r="R99" i="21" a="1"/>
  <c r="R99" i="21" s="1"/>
  <c r="Z111" i="21" a="1"/>
  <c r="Z111" i="21" s="1"/>
  <c r="AA131" i="21" a="1"/>
  <c r="AA131" i="21" s="1"/>
  <c r="S87" i="21" a="1"/>
  <c r="S87" i="21" s="1"/>
  <c r="M159" i="21" a="1"/>
  <c r="M159" i="21" s="1"/>
  <c r="N141" i="21" a="1"/>
  <c r="N141" i="21" s="1"/>
  <c r="N87" i="21" a="1"/>
  <c r="N87" i="21" s="1"/>
  <c r="W165" i="21" a="1"/>
  <c r="W165" i="21" s="1"/>
  <c r="Y103" i="21" a="1"/>
  <c r="Y103" i="21" s="1"/>
  <c r="L151" i="21" a="1"/>
  <c r="L151" i="21" s="1"/>
  <c r="U133" i="21" a="1"/>
  <c r="U133" i="21" s="1"/>
  <c r="T173" i="21" a="1"/>
  <c r="T173" i="21" s="1"/>
  <c r="V147" i="21" a="1"/>
  <c r="V147" i="21" s="1"/>
  <c r="Z165" i="21" a="1"/>
  <c r="Z165" i="21" s="1"/>
  <c r="V143" i="21" a="1"/>
  <c r="V143" i="21" s="1"/>
  <c r="V166" i="21" a="1"/>
  <c r="V166" i="21" s="1"/>
  <c r="Z135" i="21" a="1"/>
  <c r="Z135" i="21" s="1"/>
  <c r="J151" i="21" a="1"/>
  <c r="J151" i="21" s="1"/>
  <c r="J137" i="21" a="1"/>
  <c r="J137" i="21" s="1"/>
  <c r="Y131" i="21" a="1"/>
  <c r="Y131" i="21" s="1"/>
  <c r="M155" i="21" a="1"/>
  <c r="M155" i="21" s="1"/>
  <c r="U159" i="21" a="1"/>
  <c r="U159" i="21" s="1"/>
  <c r="T97" i="21" a="1"/>
  <c r="T97" i="21" s="1"/>
  <c r="L167" i="21" a="1"/>
  <c r="L167" i="21" s="1"/>
  <c r="J133" i="21" a="1"/>
  <c r="J133" i="21" s="1"/>
  <c r="X143" i="21" a="1"/>
  <c r="X143" i="21" s="1"/>
  <c r="U179" i="21" a="1"/>
  <c r="U179" i="21" s="1"/>
  <c r="O89" i="21" a="1"/>
  <c r="O89" i="21" s="1"/>
  <c r="S111" i="21" a="1"/>
  <c r="S111" i="21" s="1"/>
  <c r="Z169" i="21" a="1"/>
  <c r="Z169" i="21" s="1"/>
  <c r="AC137" i="21" a="1"/>
  <c r="AC137" i="21" s="1"/>
  <c r="X121" i="21" a="1"/>
  <c r="X121" i="21" s="1"/>
  <c r="AA167" i="21" a="1"/>
  <c r="AA167" i="21" s="1"/>
  <c r="W87" i="21" a="1"/>
  <c r="W87" i="21" s="1"/>
  <c r="V91" i="21" a="1"/>
  <c r="V91" i="21" s="1"/>
  <c r="AB153" i="21" a="1"/>
  <c r="AB153" i="21" s="1"/>
  <c r="V101" i="21" a="1"/>
  <c r="V101" i="21" s="1"/>
  <c r="Q145" i="21" a="1"/>
  <c r="Q145" i="21" s="1"/>
  <c r="Q155" i="21" a="1"/>
  <c r="Q155" i="21" s="1"/>
  <c r="Z129" i="21" a="1"/>
  <c r="Z129" i="21" s="1"/>
  <c r="AB107" i="21" a="1"/>
  <c r="AB107" i="21" s="1"/>
  <c r="M91" i="21" a="1"/>
  <c r="M91" i="21" s="1"/>
  <c r="N112" i="21" a="1"/>
  <c r="N112" i="21" s="1"/>
  <c r="AB121" i="21" a="1"/>
  <c r="AB121" i="21" s="1"/>
  <c r="T91" i="21" a="1"/>
  <c r="T91" i="21" s="1"/>
  <c r="N180" i="21" a="1"/>
  <c r="N180" i="21" s="1"/>
  <c r="L141" i="21" a="1"/>
  <c r="L141" i="21" s="1"/>
  <c r="Y139" i="21" a="1"/>
  <c r="Y139" i="21" s="1"/>
  <c r="R104" i="21" a="1"/>
  <c r="R104" i="21" s="1"/>
  <c r="AC179" i="21" a="1"/>
  <c r="AC179" i="21" s="1"/>
  <c r="M97" i="21" a="1"/>
  <c r="M97" i="21" s="1"/>
  <c r="P149" i="21" a="1"/>
  <c r="P149" i="21" s="1"/>
  <c r="Z180" i="21" a="1"/>
  <c r="Z180" i="21" s="1"/>
  <c r="V131" i="21" a="1"/>
  <c r="V131" i="21" s="1"/>
  <c r="M169" i="21" a="1"/>
  <c r="M169" i="21" s="1"/>
  <c r="R125" i="21" a="1"/>
  <c r="R125" i="21" s="1"/>
  <c r="J149" i="21" a="1"/>
  <c r="J149" i="21" s="1"/>
  <c r="K131" i="21" a="1"/>
  <c r="K131" i="21" s="1"/>
  <c r="J163" i="21" a="1"/>
  <c r="J163" i="21" s="1"/>
  <c r="R146" i="21" a="1"/>
  <c r="R146" i="21" s="1"/>
  <c r="R136" i="21" a="1"/>
  <c r="R136" i="21" s="1"/>
  <c r="S173" i="21" a="1"/>
  <c r="S173" i="21" s="1"/>
  <c r="N127" i="21" a="1"/>
  <c r="N127" i="21" s="1"/>
  <c r="R130" i="21" a="1"/>
  <c r="R130" i="21" s="1"/>
  <c r="R147" i="21" a="1"/>
  <c r="R147" i="21" s="1"/>
  <c r="R150" i="21" a="1"/>
  <c r="R150" i="21" s="1"/>
  <c r="Z122" i="21" a="1"/>
  <c r="Z122" i="21" s="1"/>
  <c r="P137" i="21" a="1"/>
  <c r="P137" i="21" s="1"/>
  <c r="W127" i="21" a="1"/>
  <c r="W127" i="21" s="1"/>
  <c r="Y133" i="21" a="1"/>
  <c r="Y133" i="21" s="1"/>
  <c r="S145" i="21" a="1"/>
  <c r="S145" i="21" s="1"/>
  <c r="S147" i="21" a="1"/>
  <c r="S147" i="21" s="1"/>
  <c r="N128" i="21" a="1"/>
  <c r="N128" i="21" s="1"/>
  <c r="X107" i="21" a="1"/>
  <c r="X107" i="21" s="1"/>
  <c r="T87" i="21" a="1"/>
  <c r="T87" i="21" s="1"/>
  <c r="Z156" i="21" a="1"/>
  <c r="Z156" i="21" s="1"/>
  <c r="N104" i="21" a="1"/>
  <c r="N104" i="21" s="1"/>
  <c r="M111" i="21" a="1"/>
  <c r="M111" i="21" s="1"/>
  <c r="L159" i="21" a="1"/>
  <c r="L159" i="21" s="1"/>
  <c r="J142" i="21" a="1"/>
  <c r="J142" i="21" s="1"/>
  <c r="R138" i="21" a="1"/>
  <c r="R138" i="21" s="1"/>
  <c r="N97" i="21" a="1"/>
  <c r="N97" i="21" s="1"/>
  <c r="U141" i="21" a="1"/>
  <c r="U141" i="21" s="1"/>
  <c r="M137" i="21" a="1"/>
  <c r="M137" i="21" s="1"/>
  <c r="Q125" i="21" a="1"/>
  <c r="Q125" i="21" s="1"/>
  <c r="P143" i="21" a="1"/>
  <c r="P143" i="21" s="1"/>
  <c r="L129" i="21" a="1"/>
  <c r="L129" i="21" s="1"/>
  <c r="V146" i="21" a="1"/>
  <c r="V146" i="21" s="1"/>
  <c r="J126" i="21" a="1"/>
  <c r="J126" i="21" s="1"/>
  <c r="AB165" i="21" a="1"/>
  <c r="AB165" i="21" s="1"/>
  <c r="T149" i="21" a="1"/>
  <c r="T149" i="21" s="1"/>
  <c r="X173" i="21" a="1"/>
  <c r="X173" i="21" s="1"/>
  <c r="N93" i="21" a="1"/>
  <c r="N93" i="21" s="1"/>
  <c r="U131" i="21" a="1"/>
  <c r="U131" i="21" s="1"/>
  <c r="R152" i="21" a="1"/>
  <c r="R152" i="21" s="1"/>
  <c r="L109" i="21" a="1"/>
  <c r="L109" i="21" s="1"/>
  <c r="U149" i="21" a="1"/>
  <c r="U149" i="21" s="1"/>
  <c r="R170" i="21" a="1"/>
  <c r="R170" i="21" s="1"/>
  <c r="V156" i="21" a="1"/>
  <c r="V156" i="21" s="1"/>
  <c r="Z121" i="21" a="1"/>
  <c r="Z121" i="21" s="1"/>
  <c r="AC105" i="21" a="1"/>
  <c r="AC105" i="21" s="1"/>
  <c r="N145" i="21" a="1"/>
  <c r="N145" i="21" s="1"/>
  <c r="X133" i="21" a="1"/>
  <c r="X133" i="21" s="1"/>
  <c r="U129" i="21" a="1"/>
  <c r="U129" i="21" s="1"/>
  <c r="AA161" i="21" a="1"/>
  <c r="AA161" i="21" s="1"/>
  <c r="AB111" i="21" a="1"/>
  <c r="AB111" i="21" s="1"/>
  <c r="V97" i="21" a="1"/>
  <c r="V97" i="21" s="1"/>
  <c r="V107" i="21" a="1"/>
  <c r="V107" i="21" s="1"/>
  <c r="AC133" i="21" a="1"/>
  <c r="AC133" i="21" s="1"/>
  <c r="N135" i="21" a="1"/>
  <c r="N135" i="21" s="1"/>
  <c r="Z96" i="21" a="1"/>
  <c r="Z96" i="21" s="1"/>
  <c r="L91" i="21" a="1"/>
  <c r="L91" i="21" s="1"/>
  <c r="M153" i="21" a="1"/>
  <c r="M153" i="21" s="1"/>
  <c r="O157" i="21" a="1"/>
  <c r="O157" i="21" s="1"/>
  <c r="W169" i="21" a="1"/>
  <c r="W169" i="21" s="1"/>
  <c r="J131" i="21" a="1"/>
  <c r="J131" i="21" s="1"/>
  <c r="P133" i="21" a="1"/>
  <c r="P133" i="21" s="1"/>
  <c r="AA99" i="21" a="1"/>
  <c r="AA99" i="21" s="1"/>
  <c r="AA179" i="21" a="1"/>
  <c r="AA179" i="21" s="1"/>
  <c r="Q153" i="21" a="1"/>
  <c r="Q153" i="21" s="1"/>
  <c r="Y85" i="21" a="1"/>
  <c r="Y85" i="21" s="1"/>
  <c r="V171" i="21" a="1"/>
  <c r="V171" i="21" s="1"/>
  <c r="J153" i="21" a="1"/>
  <c r="J153" i="21" s="1"/>
  <c r="V98" i="21" a="1"/>
  <c r="V98" i="21" s="1"/>
  <c r="W121" i="21" a="1"/>
  <c r="W121" i="21" s="1"/>
  <c r="K125" i="21" a="1"/>
  <c r="K125" i="21" s="1"/>
  <c r="W167" i="21" a="1"/>
  <c r="W167" i="21" s="1"/>
  <c r="Y129" i="21" a="1"/>
  <c r="Y129" i="21" s="1"/>
  <c r="AC127" i="21" a="1"/>
  <c r="AC127" i="21" s="1"/>
  <c r="R128" i="21" a="1"/>
  <c r="R128" i="21" s="1"/>
  <c r="P93" i="21" a="1"/>
  <c r="P93" i="21" s="1"/>
  <c r="AB155" i="21" a="1"/>
  <c r="AB155" i="21" s="1"/>
  <c r="O95" i="21" a="1"/>
  <c r="O95" i="21" s="1"/>
  <c r="T169" i="21" a="1"/>
  <c r="T169" i="21" s="1"/>
  <c r="V159" i="21" a="1"/>
  <c r="V159" i="21" s="1"/>
  <c r="Z97" i="21" a="1"/>
  <c r="Z97" i="21" s="1"/>
  <c r="T147" i="21" a="1"/>
  <c r="T147" i="21" s="1"/>
  <c r="R174" i="21" a="1"/>
  <c r="R174" i="21" s="1"/>
  <c r="L163" i="21" a="1"/>
  <c r="L163" i="21" s="1"/>
  <c r="P107" i="21" a="1"/>
  <c r="P107" i="21" s="1"/>
  <c r="S105" i="21" a="1"/>
  <c r="S105" i="21" s="1"/>
  <c r="AC87" i="21" a="1"/>
  <c r="AC87" i="21" s="1"/>
  <c r="X157" i="21" a="1"/>
  <c r="X157" i="21" s="1"/>
  <c r="AA151" i="21" a="1"/>
  <c r="AA151" i="21" s="1"/>
  <c r="O135" i="21" a="1"/>
  <c r="O135" i="21" s="1"/>
  <c r="M95" i="21" a="1"/>
  <c r="M95" i="21" s="1"/>
  <c r="Z128" i="21" a="1"/>
  <c r="Z128" i="21" s="1"/>
  <c r="V86" i="21" a="1"/>
  <c r="V86" i="21" s="1"/>
  <c r="L153" i="21" a="1"/>
  <c r="L153" i="21" s="1"/>
  <c r="W123" i="21" a="1"/>
  <c r="W123" i="21" s="1"/>
  <c r="AC125" i="21" a="1"/>
  <c r="AC125" i="21" s="1"/>
  <c r="K151" i="21" a="1"/>
  <c r="K151" i="21" s="1"/>
  <c r="U169" i="21" a="1"/>
  <c r="U169" i="21" s="1"/>
  <c r="W131" i="21" a="1"/>
  <c r="W131" i="21" s="1"/>
  <c r="W153" i="21" a="1"/>
  <c r="W153" i="21" s="1"/>
  <c r="Z107" i="21" a="1"/>
  <c r="Z107" i="21" s="1"/>
  <c r="AA171" i="21" a="1"/>
  <c r="AA171" i="21" s="1"/>
  <c r="L161" i="21" a="1"/>
  <c r="L161" i="21" s="1"/>
  <c r="V161" i="21" a="1"/>
  <c r="V161" i="21" s="1"/>
  <c r="Q141" i="21" a="1"/>
  <c r="Q141" i="21" s="1"/>
  <c r="J103" i="21" a="1"/>
  <c r="J103" i="21" s="1"/>
  <c r="AC121" i="21" a="1"/>
  <c r="AC121" i="21" s="1"/>
  <c r="X145" i="21" a="1"/>
  <c r="X145" i="21" s="1"/>
  <c r="R166" i="21" a="1"/>
  <c r="R166" i="21" s="1"/>
  <c r="R165" i="21" a="1"/>
  <c r="R165" i="21" s="1"/>
  <c r="J99" i="21" a="1"/>
  <c r="J99" i="21" s="1"/>
  <c r="T133" i="21" a="1"/>
  <c r="T133" i="21" s="1"/>
  <c r="M167" i="21" a="1"/>
  <c r="M167" i="21" s="1"/>
  <c r="J159" i="21" a="1"/>
  <c r="J159" i="21" s="1"/>
  <c r="V102" i="21" a="1"/>
  <c r="V102" i="21" s="1"/>
  <c r="N143" i="21" a="1"/>
  <c r="N143" i="21" s="1"/>
  <c r="Y167" i="21" a="1"/>
  <c r="Y167" i="21" s="1"/>
  <c r="J108" i="21" a="1"/>
  <c r="J108" i="21" s="1"/>
  <c r="M127" i="21" a="1"/>
  <c r="M127" i="21" s="1"/>
  <c r="R102" i="21" a="1"/>
  <c r="R102" i="21" s="1"/>
  <c r="X87" i="21" a="1"/>
  <c r="X87" i="21" s="1"/>
  <c r="N151" i="21" a="1"/>
  <c r="N151" i="21" s="1"/>
  <c r="L139" i="21" a="1"/>
  <c r="L139" i="21" s="1"/>
  <c r="V122" i="21" a="1"/>
  <c r="V122" i="21" s="1"/>
  <c r="N94" i="21" a="1"/>
  <c r="N94" i="21" s="1"/>
  <c r="L95" i="21" a="1"/>
  <c r="L95" i="21" s="1"/>
  <c r="K141" i="21" a="1"/>
  <c r="K141" i="21" s="1"/>
  <c r="R95" i="21" a="1"/>
  <c r="R95" i="21" s="1"/>
  <c r="U145" i="21" a="1"/>
  <c r="U145" i="21" s="1"/>
  <c r="K101" i="21" a="1"/>
  <c r="K101" i="21" s="1"/>
  <c r="R176" i="21" a="1"/>
  <c r="R176" i="21" s="1"/>
  <c r="U135" i="21" a="1"/>
  <c r="U135" i="21" s="1"/>
  <c r="V168" i="21" a="1"/>
  <c r="V168" i="21" s="1"/>
  <c r="Q151" i="21" a="1"/>
  <c r="Q151" i="21" s="1"/>
  <c r="J179" i="21" a="1"/>
  <c r="J179" i="21" s="1"/>
  <c r="L93" i="21" a="1"/>
  <c r="L93" i="21" s="1"/>
  <c r="Y89" i="21" a="1"/>
  <c r="Y89" i="21" s="1"/>
  <c r="X105" i="21" a="1"/>
  <c r="X105" i="21" s="1"/>
  <c r="Z104" i="21" a="1"/>
  <c r="Z104" i="21" s="1"/>
  <c r="AB163" i="21" a="1"/>
  <c r="AB163" i="21" s="1"/>
  <c r="O93" i="21" a="1"/>
  <c r="O93" i="21" s="1"/>
  <c r="Z94" i="21" a="1"/>
  <c r="Z94" i="21" s="1"/>
  <c r="J134" i="21" a="1"/>
  <c r="J134" i="21" s="1"/>
  <c r="V133" i="21" a="1"/>
  <c r="V133" i="21" s="1"/>
  <c r="N148" i="21" a="1"/>
  <c r="N148" i="21" s="1"/>
  <c r="T107" i="21" a="1"/>
  <c r="T107" i="21" s="1"/>
  <c r="O131" i="21" a="1"/>
  <c r="O131" i="21" s="1"/>
  <c r="Q149" i="21" a="1"/>
  <c r="Q149" i="21" s="1"/>
  <c r="AC107" i="21" a="1"/>
  <c r="AC107" i="21" s="1"/>
  <c r="Z142" i="21" a="1"/>
  <c r="Z142" i="21" s="1"/>
  <c r="Y135" i="21" a="1"/>
  <c r="Y135" i="21" s="1"/>
  <c r="Z166" i="21" a="1"/>
  <c r="Z166" i="21" s="1"/>
  <c r="AA107" i="21" a="1"/>
  <c r="AA107" i="21" s="1"/>
  <c r="L89" i="21" a="1"/>
  <c r="L89" i="21" s="1"/>
  <c r="J175" i="21" a="1"/>
  <c r="J175" i="21" s="1"/>
  <c r="J158" i="21" a="1"/>
  <c r="J158" i="21" s="1"/>
  <c r="P159" i="21" a="1"/>
  <c r="P159" i="21" s="1"/>
  <c r="Q103" i="21" a="1"/>
  <c r="Q103" i="21" s="1"/>
  <c r="Y109" i="21" a="1"/>
  <c r="Y109" i="21" s="1"/>
  <c r="L131" i="21" a="1"/>
  <c r="L131" i="21" s="1"/>
  <c r="V173" i="21" a="1"/>
  <c r="V173" i="21" s="1"/>
  <c r="U137" i="21" a="1"/>
  <c r="U137" i="21" s="1"/>
  <c r="W175" i="21" a="1"/>
  <c r="W175" i="21" s="1"/>
  <c r="S165" i="21" a="1"/>
  <c r="S165" i="21" s="1"/>
  <c r="V172" i="21" a="1"/>
  <c r="V172" i="21" s="1"/>
  <c r="W93" i="21" a="1"/>
  <c r="W93" i="21" s="1"/>
  <c r="Z157" i="21" a="1"/>
  <c r="Z157" i="21" s="1"/>
  <c r="V144" i="21" a="1"/>
  <c r="V144" i="21" s="1"/>
  <c r="V141" i="21" a="1"/>
  <c r="V141" i="21" s="1"/>
  <c r="AA169" i="21" a="1"/>
  <c r="AA169" i="21" s="1"/>
  <c r="V83" i="21" a="1"/>
  <c r="V83" i="21" s="1"/>
  <c r="N131" i="21" a="1"/>
  <c r="N131" i="21" s="1"/>
  <c r="Z171" i="21" a="1"/>
  <c r="Z171" i="21" s="1"/>
  <c r="S95" i="21" a="1"/>
  <c r="S95" i="21" s="1"/>
  <c r="Z161" i="21" a="1"/>
  <c r="Z161" i="21" s="1"/>
  <c r="V165" i="21" a="1"/>
  <c r="V165" i="21" s="1"/>
  <c r="AC149" i="21" a="1"/>
  <c r="AC149" i="21" s="1"/>
  <c r="P97" i="21" a="1"/>
  <c r="P97" i="21" s="1"/>
  <c r="K165" i="21" a="1"/>
  <c r="K165" i="21" s="1"/>
  <c r="R180" i="21" a="1"/>
  <c r="R180" i="21" s="1"/>
  <c r="S143" i="21" a="1"/>
  <c r="S143" i="21" s="1"/>
  <c r="S155" i="21" a="1"/>
  <c r="S155" i="21" s="1"/>
  <c r="X137" i="21" a="1"/>
  <c r="X137" i="21" s="1"/>
  <c r="Z102" i="21" a="1"/>
  <c r="Z102" i="21" s="1"/>
  <c r="AB97" i="21" a="1"/>
  <c r="AB97" i="21" s="1"/>
  <c r="P99" i="21" a="1"/>
  <c r="P99" i="21" s="1"/>
  <c r="X99" i="21" a="1"/>
  <c r="X99" i="21" s="1"/>
  <c r="X127" i="21" a="1"/>
  <c r="X127" i="21" s="1"/>
  <c r="J104" i="21" a="1"/>
  <c r="J104" i="21" s="1"/>
  <c r="V110" i="21" a="1"/>
  <c r="V110" i="21" s="1"/>
  <c r="P91" i="21" a="1"/>
  <c r="P91" i="21" s="1"/>
  <c r="J166" i="21" a="1"/>
  <c r="J166" i="21" s="1"/>
  <c r="AB89" i="21" a="1"/>
  <c r="AB89" i="21" s="1"/>
  <c r="N136" i="21" a="1"/>
  <c r="N136" i="21" s="1"/>
  <c r="R108" i="21" a="1"/>
  <c r="R108" i="21" s="1"/>
  <c r="P135" i="21" a="1"/>
  <c r="P135" i="21" s="1"/>
  <c r="O149" i="21" a="1"/>
  <c r="O149" i="21" s="1"/>
  <c r="X141" i="21" a="1"/>
  <c r="X141" i="21" s="1"/>
  <c r="Z140" i="21" a="1"/>
  <c r="Z140" i="21" s="1"/>
  <c r="Y111" i="21" a="1"/>
  <c r="Y111" i="21" s="1"/>
  <c r="J90" i="21" a="1"/>
  <c r="J90" i="21" s="1"/>
  <c r="Z112" i="21" a="1"/>
  <c r="Z112" i="21" s="1"/>
  <c r="K129" i="21" a="1"/>
  <c r="K129" i="21" s="1"/>
  <c r="Y127" i="21" a="1"/>
  <c r="Y127" i="21" s="1"/>
  <c r="U103" i="21" a="1"/>
  <c r="U103" i="21" s="1"/>
  <c r="Z89" i="21" a="1"/>
  <c r="Z89" i="21" s="1"/>
  <c r="M131" i="21" a="1"/>
  <c r="M131" i="21" s="1"/>
  <c r="AA105" i="21" a="1"/>
  <c r="AA105" i="21" s="1"/>
  <c r="M125" i="21" a="1"/>
  <c r="M125" i="21" s="1"/>
  <c r="V135" i="21" a="1"/>
  <c r="V135" i="21" s="1"/>
  <c r="O107" i="21" a="1"/>
  <c r="O107" i="21" s="1"/>
  <c r="L157" i="21" a="1"/>
  <c r="L157" i="21" s="1"/>
  <c r="X97" i="21" a="1"/>
  <c r="X97" i="21" s="1"/>
  <c r="AC139" i="21" a="1"/>
  <c r="AC139" i="21" s="1"/>
  <c r="AC159" i="21" a="1"/>
  <c r="AC159" i="21" s="1"/>
  <c r="J105" i="21" a="1"/>
  <c r="J105" i="21" s="1"/>
  <c r="V99" i="21" a="1"/>
  <c r="V99" i="21" s="1"/>
  <c r="X91" i="21" a="1"/>
  <c r="X91" i="21" s="1"/>
  <c r="L125" i="21" a="1"/>
  <c r="L125" i="21" s="1"/>
  <c r="W143" i="21" a="1"/>
  <c r="W143" i="21" s="1"/>
  <c r="Q99" i="21" a="1"/>
  <c r="Q99" i="21" s="1"/>
  <c r="N154" i="21" a="1"/>
  <c r="N154" i="21" s="1"/>
  <c r="S151" i="21" a="1"/>
  <c r="S151" i="21" s="1"/>
  <c r="T129" i="21" a="1"/>
  <c r="T129" i="21" s="1"/>
  <c r="S157" i="21" a="1"/>
  <c r="S157" i="21" s="1"/>
  <c r="V179" i="21" a="1"/>
  <c r="V179" i="21" s="1"/>
  <c r="V180" i="21" a="1"/>
  <c r="V180" i="21" s="1"/>
  <c r="AC169" i="21" a="1"/>
  <c r="AC169" i="21" s="1"/>
  <c r="AB157" i="21" a="1"/>
  <c r="AB157" i="21" s="1"/>
  <c r="V148" i="21" a="1"/>
  <c r="V148" i="21" s="1"/>
  <c r="R160" i="21" a="1"/>
  <c r="R160" i="21" s="1"/>
  <c r="T157" i="21" a="1"/>
  <c r="T157" i="21" s="1"/>
  <c r="X125" i="21" a="1"/>
  <c r="X125" i="21" s="1"/>
  <c r="R134" i="21" a="1"/>
  <c r="R134" i="21" s="1"/>
  <c r="K153" i="21" a="1"/>
  <c r="K153" i="21" s="1"/>
  <c r="O165" i="21" a="1"/>
  <c r="O165" i="21" s="1"/>
  <c r="O151" i="21" a="1"/>
  <c r="O151" i="21" s="1"/>
  <c r="V149" i="21" a="1"/>
  <c r="V149" i="21" s="1"/>
  <c r="Q87" i="21" a="1"/>
  <c r="Q87" i="21" s="1"/>
  <c r="N142" i="21" a="1"/>
  <c r="N142" i="21" s="1"/>
  <c r="J148" i="21" a="1"/>
  <c r="J148" i="21" s="1"/>
  <c r="AC93" i="21" a="1"/>
  <c r="AC93" i="21" s="1"/>
  <c r="V100" i="21" a="1"/>
  <c r="V100" i="21" s="1"/>
  <c r="AA153" i="21" a="1"/>
  <c r="AA153" i="21" s="1"/>
  <c r="R149" i="21" a="1"/>
  <c r="R149" i="21" s="1"/>
  <c r="Z137" i="21" a="1"/>
  <c r="Z137" i="21" s="1"/>
  <c r="Q89" i="21" a="1"/>
  <c r="Q89" i="21" s="1"/>
  <c r="L143" i="21" a="1"/>
  <c r="L143" i="21" s="1"/>
  <c r="AB133" i="21" a="1"/>
  <c r="AB133" i="21" s="1"/>
  <c r="S125" i="21" a="1"/>
  <c r="S125" i="21" s="1"/>
  <c r="N172" i="21" a="1"/>
  <c r="N172" i="21" s="1"/>
  <c r="U143" i="21" a="1"/>
  <c r="U143" i="21" s="1"/>
  <c r="Q97" i="21" a="1"/>
  <c r="Q97" i="21" s="1"/>
  <c r="K155" i="21" a="1"/>
  <c r="K155" i="21" s="1"/>
  <c r="T153" i="21" a="1"/>
  <c r="T153" i="21" s="1"/>
  <c r="Y123" i="21" a="1"/>
  <c r="Y123" i="21" s="1"/>
  <c r="R126" i="21" a="1"/>
  <c r="R126" i="21" s="1"/>
  <c r="J171" i="21" a="1"/>
  <c r="J171" i="21" s="1"/>
  <c r="V134" i="21" a="1"/>
  <c r="V134" i="21" s="1"/>
  <c r="R132" i="21" a="1"/>
  <c r="R132" i="21" s="1"/>
  <c r="L149" i="21" a="1"/>
  <c r="L149" i="21" s="1"/>
  <c r="AC167" i="21" a="1"/>
  <c r="AC167" i="21" s="1"/>
  <c r="J161" i="21" a="1"/>
  <c r="J161" i="21" s="1"/>
  <c r="Z139" i="21" a="1"/>
  <c r="Z139" i="21" s="1"/>
  <c r="Z179" i="21" a="1"/>
  <c r="Z179" i="21" s="1"/>
  <c r="U171" i="21" a="1"/>
  <c r="U171" i="21" s="1"/>
  <c r="J146" i="21" a="1"/>
  <c r="J146" i="21" s="1"/>
  <c r="AA109" i="21" a="1"/>
  <c r="AA109" i="21" s="1"/>
  <c r="W97" i="21" a="1"/>
  <c r="W97" i="21" s="1"/>
  <c r="T131" i="21" a="1"/>
  <c r="T131" i="21" s="1"/>
  <c r="R87" i="21" a="1"/>
  <c r="R87" i="21" s="1"/>
  <c r="V158" i="21" a="1"/>
  <c r="V158" i="21" s="1"/>
  <c r="J109" i="21" a="1"/>
  <c r="J109" i="21" s="1"/>
  <c r="Q93" i="21" a="1"/>
  <c r="Q93" i="21" s="1"/>
  <c r="Q127" i="21" a="1"/>
  <c r="Q127" i="21" s="1"/>
  <c r="O161" i="21" a="1"/>
  <c r="O161" i="21" s="1"/>
  <c r="N176" i="21" a="1"/>
  <c r="N176" i="21" s="1"/>
  <c r="AC95" i="21" a="1"/>
  <c r="AC95" i="21" s="1"/>
  <c r="N149" i="21" a="1"/>
  <c r="N149" i="21" s="1"/>
  <c r="W109" i="21" a="1"/>
  <c r="W109" i="21" s="1"/>
  <c r="J140" i="21" a="1"/>
  <c r="J140" i="21" s="1"/>
  <c r="J136" i="21" a="1"/>
  <c r="J136" i="21" s="1"/>
  <c r="N153" i="21" a="1"/>
  <c r="N153" i="21" s="1"/>
  <c r="Q163" i="21" a="1"/>
  <c r="Q163" i="21" s="1"/>
  <c r="X111" i="21" a="1"/>
  <c r="X111" i="21" s="1"/>
  <c r="P157" i="21" a="1"/>
  <c r="P157" i="21" s="1"/>
  <c r="L101" i="21" a="1"/>
  <c r="L101" i="21" s="1"/>
  <c r="J162" i="21" a="1"/>
  <c r="J162" i="21" s="1"/>
  <c r="O99" i="21" a="1"/>
  <c r="O99" i="21" s="1"/>
  <c r="X93" i="21" a="1"/>
  <c r="X93" i="21" s="1"/>
  <c r="X155" i="21" a="1"/>
  <c r="X155" i="21" s="1"/>
  <c r="Q169" i="21" a="1"/>
  <c r="Q169" i="21" s="1"/>
  <c r="T171" i="21" a="1"/>
  <c r="T171" i="21" s="1"/>
  <c r="R151" i="21" a="1"/>
  <c r="R151" i="21" s="1"/>
  <c r="M165" i="21" a="1"/>
  <c r="M165" i="21" s="1"/>
  <c r="J176" i="21" a="1"/>
  <c r="J176" i="21" s="1"/>
  <c r="V150" i="21" a="1"/>
  <c r="V150" i="21" s="1"/>
  <c r="V126" i="21" a="1"/>
  <c r="V126" i="21" s="1"/>
  <c r="X147" i="21" a="1"/>
  <c r="X147" i="21" s="1"/>
  <c r="Y157" i="21" a="1"/>
  <c r="Y157" i="21" s="1"/>
  <c r="N156" i="21" a="1"/>
  <c r="N156" i="21" s="1"/>
  <c r="AA127" i="21" a="1"/>
  <c r="AA127" i="21" s="1"/>
  <c r="AA129" i="21" a="1"/>
  <c r="AA129" i="21" s="1"/>
  <c r="AC157" i="21" a="1"/>
  <c r="AC157" i="21" s="1"/>
  <c r="S171" i="21" a="1"/>
  <c r="S171" i="21" s="1"/>
  <c r="R94" i="21" a="1"/>
  <c r="R94" i="21" s="1"/>
  <c r="K175" i="21" a="1"/>
  <c r="K175" i="21" s="1"/>
  <c r="S129" i="21" a="1"/>
  <c r="S129" i="21" s="1"/>
  <c r="U157" i="21" a="1"/>
  <c r="U157" i="21" s="1"/>
  <c r="N158" i="21" a="1"/>
  <c r="N158" i="21" s="1"/>
  <c r="AA159" i="21" a="1"/>
  <c r="AA159" i="21" s="1"/>
  <c r="R91" i="21" a="1"/>
  <c r="R91" i="21" s="1"/>
  <c r="L87" i="21" a="1"/>
  <c r="L87" i="21" s="1"/>
  <c r="R157" i="21" a="1"/>
  <c r="R157" i="21" s="1"/>
  <c r="T163" i="21" a="1"/>
  <c r="T163" i="21" s="1"/>
  <c r="P141" i="21" a="1"/>
  <c r="P141" i="21" s="1"/>
  <c r="Z125" i="21" a="1"/>
  <c r="Z125" i="21" s="1"/>
  <c r="J97" i="21" a="1"/>
  <c r="J97" i="21" s="1"/>
  <c r="Y107" i="21" a="1"/>
  <c r="Y107" i="21" s="1"/>
  <c r="P161" i="21" a="1"/>
  <c r="P161" i="21" s="1"/>
  <c r="P125" i="21" a="1"/>
  <c r="P125" i="21" s="1"/>
  <c r="N96" i="21" a="1"/>
  <c r="N96" i="21" s="1"/>
  <c r="N107" i="21" a="1"/>
  <c r="N107" i="21" s="1"/>
  <c r="Y171" i="21" a="1"/>
  <c r="Y171" i="21" s="1"/>
  <c r="K147" i="21" a="1"/>
  <c r="K147" i="21" s="1"/>
  <c r="AB93" i="21" a="1"/>
  <c r="AB93" i="21" s="1"/>
  <c r="U153" i="21" a="1"/>
  <c r="U153" i="21" s="1"/>
  <c r="N155" i="21" a="1"/>
  <c r="N155" i="21" s="1"/>
  <c r="W145" i="21" a="1"/>
  <c r="W145" i="21" s="1"/>
  <c r="U155" i="21" a="1"/>
  <c r="U155" i="21" s="1"/>
  <c r="X123" i="21" a="1"/>
  <c r="X123" i="21" s="1"/>
  <c r="S137" i="21" a="1"/>
  <c r="S137" i="21" s="1"/>
  <c r="Q161" i="21" a="1"/>
  <c r="Q161" i="21" s="1"/>
  <c r="L99" i="21" a="1"/>
  <c r="L99" i="21" s="1"/>
  <c r="Z105" i="21" a="1"/>
  <c r="Z105" i="21" s="1"/>
  <c r="V84" i="21" a="1"/>
  <c r="V84" i="21" s="1"/>
  <c r="Y173" i="21" a="1"/>
  <c r="Y173" i="21" s="1"/>
  <c r="J132" i="21" a="1"/>
  <c r="J132" i="21" s="1"/>
  <c r="Q171" i="21" a="1"/>
  <c r="Q171" i="21" s="1"/>
  <c r="Z162" i="21" a="1"/>
  <c r="Z162" i="21" s="1"/>
  <c r="M87" i="21" a="1"/>
  <c r="M87" i="21" s="1"/>
  <c r="R137" i="21" a="1"/>
  <c r="R137" i="21" s="1"/>
  <c r="AB139" i="21" a="1"/>
  <c r="AB139" i="21" s="1"/>
  <c r="AA147" i="21" a="1"/>
  <c r="AA147" i="21" s="1"/>
  <c r="AC171" i="21" a="1"/>
  <c r="AC171" i="21" s="1"/>
  <c r="AA85" i="21" a="1"/>
  <c r="AA85" i="21" s="1"/>
  <c r="AA141" i="21" a="1"/>
  <c r="AA141" i="21" s="1"/>
  <c r="R162" i="21" a="1"/>
  <c r="R162" i="21" s="1"/>
  <c r="U147" i="21" a="1"/>
  <c r="U147" i="21" s="1"/>
  <c r="V128" i="21" a="1"/>
  <c r="V128" i="21" s="1"/>
  <c r="M103" i="21" a="1"/>
  <c r="M103" i="21" s="1"/>
  <c r="V137" i="21" a="1"/>
  <c r="V137" i="21" s="1"/>
  <c r="V138" i="21" a="1"/>
  <c r="V138" i="21" s="1"/>
  <c r="Z167" i="21" a="1"/>
  <c r="Z167" i="21" s="1"/>
  <c r="L171" i="21" a="1"/>
  <c r="L171" i="21" s="1"/>
  <c r="S141" i="21" a="1"/>
  <c r="S141" i="21" s="1"/>
  <c r="Z123" i="21" a="1"/>
  <c r="Z123" i="21" s="1"/>
  <c r="K107" i="21" a="1"/>
  <c r="K107" i="21" s="1"/>
  <c r="V162" i="21" a="1"/>
  <c r="V162" i="21" s="1"/>
  <c r="Z127" i="21" a="1"/>
  <c r="Z127" i="21" s="1"/>
  <c r="M147" i="21" a="1"/>
  <c r="M147" i="21" s="1"/>
  <c r="Y97" i="21" a="1"/>
  <c r="Y97" i="21" s="1"/>
  <c r="R154" i="21" a="1"/>
  <c r="R154" i="21" s="1"/>
  <c r="M93" i="21" a="1"/>
  <c r="M93" i="21" s="1"/>
  <c r="R153" i="21" a="1"/>
  <c r="R153" i="21" s="1"/>
  <c r="Z174" i="21" a="1"/>
  <c r="Z174" i="21" s="1"/>
  <c r="F54" i="9" a="1"/>
  <c r="F54" i="9" s="1"/>
  <c r="H54" i="9" a="1"/>
  <c r="H54" i="9" s="1"/>
  <c r="G54" i="9" a="1"/>
  <c r="G54" i="9" s="1"/>
  <c r="E54" i="9" a="1"/>
  <c r="E54" i="9" s="1"/>
  <c r="E209" i="9" a="1"/>
  <c r="E209" i="9" s="1"/>
  <c r="H209" i="9" a="1"/>
  <c r="H209" i="9" s="1"/>
  <c r="L74" i="9"/>
  <c r="N276" i="9"/>
  <c r="L276" i="9"/>
  <c r="M276" i="9"/>
  <c r="M269" i="9"/>
  <c r="N269" i="9"/>
  <c r="L269" i="9"/>
  <c r="O163" i="21" a="1"/>
  <c r="O163" i="21" s="1"/>
  <c r="L103" i="21" a="1"/>
  <c r="L103" i="21" s="1"/>
  <c r="AA83" i="21" a="1"/>
  <c r="AA83" i="21" s="1"/>
  <c r="J170" i="21" a="1"/>
  <c r="J170" i="21" s="1"/>
  <c r="W137" i="21" a="1"/>
  <c r="W137" i="21" s="1"/>
  <c r="AC147" i="21" a="1"/>
  <c r="AC147" i="21" s="1"/>
  <c r="J95" i="21" a="1"/>
  <c r="J95" i="21" s="1"/>
  <c r="M143" i="21" a="1"/>
  <c r="M143" i="21" s="1"/>
  <c r="N92" i="21" a="1"/>
  <c r="N92" i="21" s="1"/>
  <c r="Z133" i="21" a="1"/>
  <c r="Z133" i="21" s="1"/>
  <c r="N179" i="21" a="1"/>
  <c r="N179" i="21" s="1"/>
  <c r="T141" i="21" a="1"/>
  <c r="T141" i="21" s="1"/>
  <c r="Z91" i="21" a="1"/>
  <c r="Z91" i="21" s="1"/>
  <c r="AC85" i="21" a="1"/>
  <c r="AC85" i="21" s="1"/>
  <c r="Z149" i="21" a="1"/>
  <c r="Z149" i="21" s="1"/>
  <c r="J155" i="21" a="1"/>
  <c r="J155" i="21" s="1"/>
  <c r="U87" i="21" a="1"/>
  <c r="U87" i="21" s="1"/>
  <c r="Q147" i="21" a="1"/>
  <c r="Q147" i="21" s="1"/>
  <c r="AC131" i="21" a="1"/>
  <c r="AC131" i="21" s="1"/>
  <c r="N133" i="21" a="1"/>
  <c r="N133" i="21" s="1"/>
  <c r="V96" i="21" a="1"/>
  <c r="V96" i="21" s="1"/>
  <c r="L137" i="21" a="1"/>
  <c r="L137" i="21" s="1"/>
  <c r="AA125" i="21" a="1"/>
  <c r="AA125" i="21" s="1"/>
  <c r="R109" i="21" a="1"/>
  <c r="R109" i="21" s="1"/>
  <c r="Q107" i="21" a="1"/>
  <c r="Q107" i="21" s="1"/>
  <c r="K157" i="21" a="1"/>
  <c r="K157" i="21" s="1"/>
  <c r="R159" i="21" a="1"/>
  <c r="R159" i="21" s="1"/>
  <c r="W85" i="21" a="1"/>
  <c r="W85" i="21" s="1"/>
  <c r="J152" i="21" a="1"/>
  <c r="J152" i="21" s="1"/>
  <c r="Z90" i="21" a="1"/>
  <c r="Z90" i="21" s="1"/>
  <c r="V111" i="21" a="1"/>
  <c r="V111" i="21" s="1"/>
  <c r="J88" i="21" a="1"/>
  <c r="J88" i="21" s="1"/>
  <c r="T137" i="21" a="1"/>
  <c r="T137" i="21" s="1"/>
  <c r="W147" i="21" a="1"/>
  <c r="W147" i="21" s="1"/>
  <c r="O91" i="21" a="1"/>
  <c r="O91" i="21" s="1"/>
  <c r="M151" i="21" a="1"/>
  <c r="M151" i="21" s="1"/>
  <c r="V90" i="21" a="1"/>
  <c r="V90" i="21" s="1"/>
  <c r="AA87" i="21" a="1"/>
  <c r="AA87" i="21" s="1"/>
  <c r="U105" i="21" a="1"/>
  <c r="U105" i="21" s="1"/>
  <c r="AC89" i="21" a="1"/>
  <c r="AC89" i="21" s="1"/>
  <c r="AB149" i="21" a="1"/>
  <c r="AB149" i="21" s="1"/>
  <c r="V151" i="21" a="1"/>
  <c r="V151" i="21" s="1"/>
  <c r="AB143" i="21" a="1"/>
  <c r="AB143" i="21" s="1"/>
  <c r="S127" i="21" a="1"/>
  <c r="S127" i="21" s="1"/>
  <c r="V85" i="21" a="1"/>
  <c r="V85" i="21" s="1"/>
  <c r="N157" i="21" a="1"/>
  <c r="N157" i="21" s="1"/>
  <c r="J157" i="21" a="1"/>
  <c r="J157" i="21" s="1"/>
  <c r="K139" i="21" a="1"/>
  <c r="K139" i="21" s="1"/>
  <c r="O109" i="21" a="1"/>
  <c r="O109" i="21" s="1"/>
  <c r="N167" i="21" a="1"/>
  <c r="N167" i="21" s="1"/>
  <c r="J145" i="21" a="1"/>
  <c r="J145" i="21" s="1"/>
  <c r="S101" i="21" a="1"/>
  <c r="S101" i="21" s="1"/>
  <c r="R90" i="21" a="1"/>
  <c r="R90" i="21" s="1"/>
  <c r="N138" i="9"/>
  <c r="M138" i="9"/>
  <c r="L138" i="9"/>
  <c r="L130" i="9"/>
  <c r="M130" i="9"/>
  <c r="N130" i="9"/>
  <c r="R164" i="21" a="1"/>
  <c r="R164" i="21" s="1"/>
  <c r="N177" i="9"/>
  <c r="K178" i="9"/>
  <c r="K179" i="9" s="1"/>
  <c r="K180" i="9" s="1"/>
  <c r="K181" i="9" s="1"/>
  <c r="K182" i="9" s="1"/>
  <c r="K183" i="9" s="1"/>
  <c r="K184" i="9" s="1"/>
  <c r="K185" i="9" s="1"/>
  <c r="K186" i="9" s="1"/>
  <c r="K187" i="9" s="1"/>
  <c r="F342" i="9" a="1"/>
  <c r="F342" i="9" s="1"/>
  <c r="U342" i="9" a="1"/>
  <c r="U342" i="9" s="1"/>
  <c r="V342" i="9" a="1"/>
  <c r="V342" i="9" s="1"/>
  <c r="E342" i="9" a="1"/>
  <c r="E342" i="9" s="1"/>
  <c r="H342" i="9" a="1"/>
  <c r="H342" i="9" s="1"/>
  <c r="M265" i="9"/>
  <c r="B844" i="19"/>
  <c r="A845" i="19" a="1"/>
  <c r="A845" i="19" s="1"/>
  <c r="F137" i="9" a="1"/>
  <c r="F137" i="9" s="1"/>
  <c r="H137" i="9" a="1"/>
  <c r="H137" i="9" s="1"/>
  <c r="B251" i="9"/>
  <c r="B250" i="9"/>
  <c r="B254" i="9"/>
  <c r="B256" i="9"/>
  <c r="B248" i="9"/>
  <c r="B255" i="9"/>
  <c r="B252" i="9"/>
  <c r="B249" i="9"/>
  <c r="B257" i="9"/>
  <c r="B253" i="9"/>
  <c r="E399" i="9" a="1"/>
  <c r="E399" i="9" s="1"/>
  <c r="F399" i="9" a="1"/>
  <c r="F399" i="9" s="1"/>
  <c r="U399" i="9" a="1"/>
  <c r="U399" i="9" s="1"/>
  <c r="H399" i="9" a="1"/>
  <c r="H399" i="9" s="1"/>
  <c r="V399" i="9" a="1"/>
  <c r="V399" i="9" s="1"/>
  <c r="H547" i="9" a="1"/>
  <c r="H547" i="9" s="1"/>
  <c r="F547" i="9" a="1"/>
  <c r="F547" i="9" s="1"/>
  <c r="V547" i="9" a="1"/>
  <c r="V547" i="9" s="1"/>
  <c r="E547" i="9" a="1"/>
  <c r="E547" i="9" s="1"/>
  <c r="U547" i="9" a="1"/>
  <c r="U547" i="9" s="1"/>
  <c r="Z420" i="9"/>
  <c r="X420" i="9"/>
  <c r="AA420" i="9"/>
  <c r="Z424" i="9"/>
  <c r="AA424" i="9"/>
  <c r="X424" i="9"/>
  <c r="Z425" i="9"/>
  <c r="AA425" i="9"/>
  <c r="X425" i="9"/>
  <c r="U556" i="9" a="1"/>
  <c r="U556" i="9" s="1"/>
  <c r="V556" i="9" a="1"/>
  <c r="V556" i="9" s="1"/>
  <c r="E556" i="9" a="1"/>
  <c r="E556" i="9" s="1"/>
  <c r="H556" i="9" a="1"/>
  <c r="H556" i="9" s="1"/>
  <c r="F556" i="9" a="1"/>
  <c r="F556" i="9" s="1"/>
  <c r="D102" i="20"/>
  <c r="C103" i="20"/>
  <c r="L119" i="9"/>
  <c r="N124" i="9"/>
  <c r="L124" i="9"/>
  <c r="M124" i="9"/>
  <c r="U354" i="9" a="1"/>
  <c r="U354" i="9" s="1"/>
  <c r="E354" i="9" a="1"/>
  <c r="E354" i="9" s="1"/>
  <c r="H354" i="9" a="1"/>
  <c r="H354" i="9" s="1"/>
  <c r="F354" i="9" a="1"/>
  <c r="F354" i="9" s="1"/>
  <c r="V354" i="9" a="1"/>
  <c r="V354" i="9" s="1"/>
  <c r="E405" i="9" a="1"/>
  <c r="E405" i="9" s="1"/>
  <c r="U405" i="9" a="1"/>
  <c r="U405" i="9" s="1"/>
  <c r="H405" i="9" a="1"/>
  <c r="H405" i="9" s="1"/>
  <c r="F405" i="9" a="1"/>
  <c r="F405" i="9" s="1"/>
  <c r="V405" i="9" a="1"/>
  <c r="V405" i="9" s="1"/>
  <c r="U336" i="9" a="1"/>
  <c r="U336" i="9" s="1"/>
  <c r="E336" i="9" a="1"/>
  <c r="E336" i="9" s="1"/>
  <c r="H336" i="9" a="1"/>
  <c r="H336" i="9" s="1"/>
  <c r="V336" i="9" a="1"/>
  <c r="V336" i="9" s="1"/>
  <c r="F336" i="9" a="1"/>
  <c r="F336" i="9" s="1"/>
  <c r="F402" i="9" a="1"/>
  <c r="F402" i="9" s="1"/>
  <c r="H402" i="9" a="1"/>
  <c r="H402" i="9" s="1"/>
  <c r="V402" i="9" a="1"/>
  <c r="V402" i="9" s="1"/>
  <c r="U402" i="9" a="1"/>
  <c r="U402" i="9" s="1"/>
  <c r="E402" i="9" a="1"/>
  <c r="E402" i="9" s="1"/>
  <c r="V561" i="9" a="1"/>
  <c r="V561" i="9" s="1"/>
  <c r="H561" i="9" a="1"/>
  <c r="H561" i="9" s="1"/>
  <c r="E561" i="9" a="1"/>
  <c r="E561" i="9" s="1"/>
  <c r="U561" i="9" a="1"/>
  <c r="U561" i="9" s="1"/>
  <c r="F561" i="9" a="1"/>
  <c r="F561" i="9" s="1"/>
  <c r="Z423" i="9"/>
  <c r="AA423" i="9"/>
  <c r="X423" i="9"/>
  <c r="AA422" i="9"/>
  <c r="X422" i="9"/>
  <c r="Z422" i="9"/>
  <c r="L127" i="9"/>
  <c r="N127" i="9"/>
  <c r="M127" i="9"/>
  <c r="M121" i="9"/>
  <c r="N121" i="9"/>
  <c r="L121" i="9"/>
  <c r="L120" i="9"/>
  <c r="N120" i="9"/>
  <c r="M120" i="9"/>
  <c r="F8" i="16" a="1"/>
  <c r="F8" i="16" s="1"/>
  <c r="D22" i="21"/>
  <c r="V352" i="9" a="1"/>
  <c r="V352" i="9" s="1"/>
  <c r="E352" i="9" a="1"/>
  <c r="E352" i="9" s="1"/>
  <c r="H352" i="9" a="1"/>
  <c r="H352" i="9" s="1"/>
  <c r="U352" i="9" a="1"/>
  <c r="U352" i="9" s="1"/>
  <c r="F352" i="9" a="1"/>
  <c r="F352" i="9" s="1"/>
  <c r="Z418" i="9"/>
  <c r="X418" i="9"/>
  <c r="AA418" i="9"/>
  <c r="Z419" i="9"/>
  <c r="AA419" i="9"/>
  <c r="X419" i="9"/>
  <c r="U330" i="9" a="1"/>
  <c r="U330" i="9" s="1"/>
  <c r="E330" i="9" a="1"/>
  <c r="E330" i="9" s="1"/>
  <c r="H330" i="9" a="1"/>
  <c r="H330" i="9" s="1"/>
  <c r="V330" i="9" a="1"/>
  <c r="V330" i="9" s="1"/>
  <c r="F330" i="9" a="1"/>
  <c r="F330" i="9" s="1"/>
  <c r="N128" i="9"/>
  <c r="M125" i="9"/>
  <c r="B286" i="9"/>
  <c r="B278" i="9"/>
  <c r="B284" i="9"/>
  <c r="B285" i="9"/>
  <c r="B287" i="9"/>
  <c r="B280" i="9"/>
  <c r="B279" i="9"/>
  <c r="B282" i="9"/>
  <c r="B281" i="9"/>
  <c r="B283" i="9"/>
  <c r="B206" i="9"/>
  <c r="N206" i="9" s="1"/>
  <c r="B207" i="9"/>
  <c r="B198" i="9"/>
  <c r="N198" i="9" s="1"/>
  <c r="B201" i="9"/>
  <c r="N201" i="9" s="1"/>
  <c r="B202" i="9"/>
  <c r="N202" i="9" s="1"/>
  <c r="B203" i="9"/>
  <c r="N203" i="9" s="1"/>
  <c r="B200" i="9"/>
  <c r="N200" i="9" s="1"/>
  <c r="B204" i="9"/>
  <c r="N204" i="9" s="1"/>
  <c r="B205" i="9"/>
  <c r="N205" i="9" s="1"/>
  <c r="B199" i="9"/>
  <c r="N199" i="9" s="1"/>
  <c r="Z417" i="9"/>
  <c r="X417" i="9"/>
  <c r="AA417" i="9"/>
  <c r="AA421" i="9"/>
  <c r="X421" i="9"/>
  <c r="Z421" i="9"/>
  <c r="AA426" i="9"/>
  <c r="Z426" i="9"/>
  <c r="X426" i="9"/>
  <c r="E400" i="9" a="1"/>
  <c r="E400" i="9" s="1"/>
  <c r="F400" i="9" a="1"/>
  <c r="F400" i="9" s="1"/>
  <c r="U400" i="9" a="1"/>
  <c r="U400" i="9" s="1"/>
  <c r="V400" i="9" a="1"/>
  <c r="V400" i="9" s="1"/>
  <c r="H400" i="9" a="1"/>
  <c r="H400" i="9" s="1"/>
  <c r="Y367" i="9"/>
  <c r="AA367" i="9"/>
  <c r="Y377" i="9"/>
  <c r="AA376" i="9"/>
  <c r="X518" i="9"/>
  <c r="E518" i="9" s="1" a="1"/>
  <c r="E518" i="9" s="1"/>
  <c r="AA518" i="9"/>
  <c r="AA519" i="9"/>
  <c r="G437" i="9" a="1"/>
  <c r="G437" i="9" s="1"/>
  <c r="Z519" i="9"/>
  <c r="G548" i="9" a="1"/>
  <c r="G548" i="9" s="1"/>
  <c r="G447" i="9" a="1"/>
  <c r="G447" i="9" s="1"/>
  <c r="G326" i="9" a="1"/>
  <c r="G326" i="9" s="1"/>
  <c r="G344" i="9" a="1"/>
  <c r="G344" i="9" s="1"/>
  <c r="X523" i="9"/>
  <c r="H523" i="9" s="1" a="1"/>
  <c r="H523" i="9" s="1"/>
  <c r="G403" i="9" a="1"/>
  <c r="G403" i="9" s="1"/>
  <c r="G553" i="9" a="1"/>
  <c r="G553" i="9" s="1"/>
  <c r="G456" i="9" a="1"/>
  <c r="G456" i="9" s="1"/>
  <c r="X457" i="9"/>
  <c r="Z457" i="9"/>
  <c r="AA457" i="9"/>
  <c r="AA466" i="9"/>
  <c r="Z466" i="9"/>
  <c r="X466" i="9"/>
  <c r="Z462" i="9"/>
  <c r="AA462" i="9"/>
  <c r="X462" i="9"/>
  <c r="F559" i="9" a="1"/>
  <c r="F559" i="9" s="1"/>
  <c r="H559" i="9" a="1"/>
  <c r="H559" i="9" s="1"/>
  <c r="U559" i="9" a="1"/>
  <c r="U559" i="9" s="1"/>
  <c r="E559" i="9" a="1"/>
  <c r="E559" i="9" s="1"/>
  <c r="V559" i="9" a="1"/>
  <c r="V559" i="9" s="1"/>
  <c r="F450" i="9" a="1"/>
  <c r="F450" i="9" s="1"/>
  <c r="E450" i="9" a="1"/>
  <c r="E450" i="9" s="1"/>
  <c r="V450" i="9" a="1"/>
  <c r="V450" i="9" s="1"/>
  <c r="U450" i="9" a="1"/>
  <c r="U450" i="9" s="1"/>
  <c r="H450" i="9" a="1"/>
  <c r="H450" i="9" s="1"/>
  <c r="H565" i="9" a="1"/>
  <c r="H565" i="9" s="1"/>
  <c r="U565" i="9" a="1"/>
  <c r="U565" i="9" s="1"/>
  <c r="E565" i="9" a="1"/>
  <c r="E565" i="9" s="1"/>
  <c r="F565" i="9" a="1"/>
  <c r="F565" i="9" s="1"/>
  <c r="V565" i="9" a="1"/>
  <c r="V565" i="9" s="1"/>
  <c r="B28" i="9"/>
  <c r="B24" i="9"/>
  <c r="B27" i="9"/>
  <c r="N27" i="9" s="1"/>
  <c r="B21" i="9"/>
  <c r="B26" i="9"/>
  <c r="N26" i="9" s="1"/>
  <c r="B22" i="9"/>
  <c r="B19" i="9"/>
  <c r="B25" i="9"/>
  <c r="N25" i="9" s="1"/>
  <c r="B20" i="9"/>
  <c r="B23" i="9"/>
  <c r="Y497" i="9"/>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AA496" i="9"/>
  <c r="X460" i="9"/>
  <c r="AA460" i="9"/>
  <c r="Z460" i="9"/>
  <c r="X464" i="9"/>
  <c r="Z464" i="9"/>
  <c r="AA464" i="9"/>
  <c r="X465" i="9"/>
  <c r="AA465" i="9"/>
  <c r="Z465" i="9"/>
  <c r="F560" i="9" a="1"/>
  <c r="F560" i="9" s="1"/>
  <c r="E560" i="9" a="1"/>
  <c r="E560" i="9" s="1"/>
  <c r="H560" i="9" a="1"/>
  <c r="H560" i="9" s="1"/>
  <c r="V560" i="9" a="1"/>
  <c r="V560" i="9" s="1"/>
  <c r="U560" i="9" a="1"/>
  <c r="U560" i="9" s="1"/>
  <c r="M295" i="9"/>
  <c r="N295" i="9"/>
  <c r="L295" i="9"/>
  <c r="E455" i="9" a="1"/>
  <c r="E455" i="9" s="1"/>
  <c r="U455" i="9" a="1"/>
  <c r="U455" i="9" s="1"/>
  <c r="F455" i="9" a="1"/>
  <c r="F455" i="9" s="1"/>
  <c r="V455" i="9" a="1"/>
  <c r="V455" i="9" s="1"/>
  <c r="H455" i="9" a="1"/>
  <c r="H455" i="9" s="1"/>
  <c r="B22" i="21"/>
  <c r="U436" i="9" a="1"/>
  <c r="U436" i="9" s="1"/>
  <c r="E436" i="9" a="1"/>
  <c r="E436" i="9" s="1"/>
  <c r="F436" i="9" a="1"/>
  <c r="F436" i="9" s="1"/>
  <c r="H436" i="9" a="1"/>
  <c r="H436" i="9" s="1"/>
  <c r="V436" i="9" a="1"/>
  <c r="V436" i="9" s="1"/>
  <c r="Z461" i="9"/>
  <c r="AA461" i="9"/>
  <c r="X461" i="9"/>
  <c r="Z463" i="9"/>
  <c r="X463" i="9"/>
  <c r="AA463" i="9"/>
  <c r="X524" i="9"/>
  <c r="AA524" i="9"/>
  <c r="Z524" i="9"/>
  <c r="N296" i="9"/>
  <c r="F38" i="16" a="1"/>
  <c r="F38" i="16" s="1"/>
  <c r="F39" i="16" s="1" a="1"/>
  <c r="F39" i="16" s="1"/>
  <c r="F40" i="16" s="1" a="1"/>
  <c r="F40" i="16" s="1"/>
  <c r="AA458" i="9"/>
  <c r="Z458" i="9"/>
  <c r="X458" i="9"/>
  <c r="X459" i="9"/>
  <c r="Z459" i="9"/>
  <c r="AA459" i="9"/>
  <c r="B195" i="9"/>
  <c r="N195" i="9" s="1"/>
  <c r="B188" i="9"/>
  <c r="B190" i="9"/>
  <c r="N190" i="9" s="1"/>
  <c r="B196" i="9"/>
  <c r="N196" i="9" s="1"/>
  <c r="B192" i="9"/>
  <c r="N192" i="9" s="1"/>
  <c r="B189" i="9"/>
  <c r="B197" i="9"/>
  <c r="B191" i="9"/>
  <c r="N191" i="9" s="1"/>
  <c r="B193" i="9"/>
  <c r="N193" i="9" s="1"/>
  <c r="B194" i="9"/>
  <c r="N194" i="9" s="1"/>
  <c r="Z522" i="9"/>
  <c r="X522" i="9"/>
  <c r="AA522" i="9"/>
  <c r="F453" i="9" a="1"/>
  <c r="F453" i="9" s="1"/>
  <c r="E453" i="9" a="1"/>
  <c r="E453" i="9" s="1"/>
  <c r="V453" i="9" a="1"/>
  <c r="V453" i="9" s="1"/>
  <c r="H453" i="9" a="1"/>
  <c r="H453" i="9" s="1"/>
  <c r="U453" i="9" a="1"/>
  <c r="U453" i="9" s="1"/>
  <c r="U430" i="9" a="1"/>
  <c r="U430" i="9" s="1"/>
  <c r="E430" i="9" a="1"/>
  <c r="E430" i="9" s="1"/>
  <c r="H430" i="9" a="1"/>
  <c r="H430" i="9" s="1"/>
  <c r="F430" i="9" a="1"/>
  <c r="F430" i="9" s="1"/>
  <c r="V430" i="9" a="1"/>
  <c r="V430" i="9" s="1"/>
  <c r="U566" i="9" a="1"/>
  <c r="U566" i="9" s="1"/>
  <c r="H566" i="9" a="1"/>
  <c r="H566" i="9" s="1"/>
  <c r="V566" i="9" a="1"/>
  <c r="V566" i="9" s="1"/>
  <c r="E566" i="9" a="1"/>
  <c r="E566" i="9" s="1"/>
  <c r="F566" i="9" a="1"/>
  <c r="F566" i="9" s="1"/>
  <c r="F448" i="9" a="1"/>
  <c r="F448" i="9" s="1"/>
  <c r="U448" i="9" a="1"/>
  <c r="U448" i="9" s="1"/>
  <c r="H448" i="9" a="1"/>
  <c r="H448" i="9" s="1"/>
  <c r="E448" i="9" a="1"/>
  <c r="E448" i="9" s="1"/>
  <c r="V448" i="9" a="1"/>
  <c r="V448" i="9" s="1"/>
  <c r="F434" i="9" a="1"/>
  <c r="F434" i="9" s="1"/>
  <c r="U434" i="9" a="1"/>
  <c r="U434" i="9" s="1"/>
  <c r="H434" i="9" a="1"/>
  <c r="H434" i="9" s="1"/>
  <c r="V434" i="9" a="1"/>
  <c r="V434" i="9" s="1"/>
  <c r="E434" i="9" a="1"/>
  <c r="E434" i="9" s="1"/>
  <c r="G434" i="9" s="1" a="1"/>
  <c r="G434" i="9" s="1"/>
  <c r="M297" i="9"/>
  <c r="L297" i="9"/>
  <c r="N297" i="9"/>
  <c r="N290" i="9"/>
  <c r="M290" i="9"/>
  <c r="M289" i="9"/>
  <c r="L289" i="9"/>
  <c r="N289" i="9"/>
  <c r="E182" i="9" a="1"/>
  <c r="E182" i="9" s="1"/>
  <c r="G182" i="9" a="1"/>
  <c r="G182" i="9" s="1"/>
  <c r="F182" i="9" a="1"/>
  <c r="F182" i="9" s="1"/>
  <c r="H182" i="9" a="1"/>
  <c r="H182" i="9" s="1"/>
  <c r="G181" i="9" a="1"/>
  <c r="G181" i="9" s="1"/>
  <c r="H181" i="9" a="1"/>
  <c r="H181" i="9" s="1"/>
  <c r="F181" i="9" a="1"/>
  <c r="F181" i="9" s="1"/>
  <c r="E181" i="9" a="1"/>
  <c r="E181" i="9" s="1"/>
  <c r="AA485" i="9"/>
  <c r="AA479" i="9"/>
  <c r="AA480" i="9"/>
  <c r="M112" i="9"/>
  <c r="N112" i="9"/>
  <c r="L112" i="9"/>
  <c r="N117" i="9"/>
  <c r="M117" i="9"/>
  <c r="L117" i="9"/>
  <c r="V515" i="9" a="1"/>
  <c r="V515" i="9" s="1"/>
  <c r="F515" i="9" a="1"/>
  <c r="F515" i="9" s="1"/>
  <c r="U515" i="9" a="1"/>
  <c r="U515" i="9" s="1"/>
  <c r="E515" i="9" a="1"/>
  <c r="E515" i="9" s="1"/>
  <c r="AA409" i="9"/>
  <c r="Z409" i="9"/>
  <c r="X409" i="9"/>
  <c r="AA411" i="9"/>
  <c r="X411" i="9"/>
  <c r="Z411" i="9"/>
  <c r="Z416" i="9"/>
  <c r="AA416" i="9"/>
  <c r="X416" i="9"/>
  <c r="AA483" i="9"/>
  <c r="AA482" i="9"/>
  <c r="Y358" i="9"/>
  <c r="Z357" i="9"/>
  <c r="D139" i="20"/>
  <c r="C140" i="20"/>
  <c r="AA572" i="9"/>
  <c r="Z572" i="9"/>
  <c r="X572" i="9"/>
  <c r="Z574" i="9"/>
  <c r="AA574" i="9"/>
  <c r="X574" i="9"/>
  <c r="H355" i="9" a="1"/>
  <c r="H355" i="9" s="1"/>
  <c r="U355" i="9" a="1"/>
  <c r="U355" i="9" s="1"/>
  <c r="F355" i="9" a="1"/>
  <c r="F355" i="9" s="1"/>
  <c r="E355" i="9" a="1"/>
  <c r="E355" i="9" s="1"/>
  <c r="V355" i="9" a="1"/>
  <c r="V355" i="9" s="1"/>
  <c r="B82" i="9"/>
  <c r="B88" i="9"/>
  <c r="B83" i="9"/>
  <c r="B86" i="9"/>
  <c r="B84" i="9"/>
  <c r="B81" i="9"/>
  <c r="B85" i="9"/>
  <c r="B79" i="9"/>
  <c r="B87" i="9"/>
  <c r="B80" i="9"/>
  <c r="Z410" i="9"/>
  <c r="X410" i="9"/>
  <c r="AA410" i="9"/>
  <c r="X415" i="9"/>
  <c r="Z415" i="9"/>
  <c r="AA415" i="9"/>
  <c r="H526" i="9" a="1"/>
  <c r="H526" i="9" s="1"/>
  <c r="E526" i="9" a="1"/>
  <c r="E526" i="9" s="1"/>
  <c r="F526" i="9" a="1"/>
  <c r="F526" i="9" s="1"/>
  <c r="V526" i="9" a="1"/>
  <c r="V526" i="9" s="1"/>
  <c r="U526" i="9" a="1"/>
  <c r="U526" i="9" s="1"/>
  <c r="F157" i="9" a="1"/>
  <c r="F157" i="9" s="1"/>
  <c r="E157" i="9" a="1"/>
  <c r="E157" i="9" s="1"/>
  <c r="H157" i="9" a="1"/>
  <c r="H157" i="9" s="1"/>
  <c r="G157" i="9" a="1"/>
  <c r="G157" i="9" s="1"/>
  <c r="N109" i="9"/>
  <c r="M109" i="9"/>
  <c r="L109" i="9"/>
  <c r="L110" i="9"/>
  <c r="M110" i="9"/>
  <c r="N110" i="9"/>
  <c r="X407" i="9"/>
  <c r="Z407" i="9"/>
  <c r="AA407" i="9"/>
  <c r="X414" i="9"/>
  <c r="AA414" i="9"/>
  <c r="Z414" i="9"/>
  <c r="AA412" i="9"/>
  <c r="Z412" i="9"/>
  <c r="X412" i="9"/>
  <c r="F427" i="9" a="1"/>
  <c r="F427" i="9" s="1"/>
  <c r="H427" i="9" a="1"/>
  <c r="H427" i="9" s="1"/>
  <c r="V427" i="9" a="1"/>
  <c r="V427" i="9" s="1"/>
  <c r="U427" i="9" a="1"/>
  <c r="U427" i="9" s="1"/>
  <c r="E427" i="9" a="1"/>
  <c r="E427" i="9" s="1"/>
  <c r="B103" i="9"/>
  <c r="B104" i="9"/>
  <c r="B102" i="9"/>
  <c r="B100" i="9"/>
  <c r="B105" i="9"/>
  <c r="B101" i="9"/>
  <c r="B108" i="9"/>
  <c r="B107" i="9"/>
  <c r="B99" i="9"/>
  <c r="B106" i="9"/>
  <c r="E519" i="9" a="1"/>
  <c r="E519" i="9" s="1"/>
  <c r="U519" i="9" a="1"/>
  <c r="U519" i="9" s="1"/>
  <c r="F519" i="9" a="1"/>
  <c r="F519" i="9" s="1"/>
  <c r="V519" i="9" a="1"/>
  <c r="V519" i="9" s="1"/>
  <c r="H519" i="9" a="1"/>
  <c r="H519" i="9" s="1"/>
  <c r="AA478" i="9"/>
  <c r="AA484" i="9"/>
  <c r="V585" i="9" a="1"/>
  <c r="V585" i="9" s="1"/>
  <c r="U585" i="9" a="1"/>
  <c r="U585" i="9" s="1"/>
  <c r="E585" i="9" a="1"/>
  <c r="E585" i="9" s="1"/>
  <c r="H585" i="9" a="1"/>
  <c r="H585" i="9" s="1"/>
  <c r="F585" i="9" a="1"/>
  <c r="F585" i="9" s="1"/>
  <c r="B142" i="16" a="1"/>
  <c r="B142" i="16" s="1"/>
  <c r="H577" i="9" a="1"/>
  <c r="H577" i="9" s="1"/>
  <c r="U577" i="9" a="1"/>
  <c r="U577" i="9" s="1"/>
  <c r="E577" i="9" a="1"/>
  <c r="E577" i="9" s="1"/>
  <c r="F577" i="9" a="1"/>
  <c r="F577" i="9" s="1"/>
  <c r="V577" i="9" a="1"/>
  <c r="V577" i="9" s="1"/>
  <c r="U507" i="9" a="1"/>
  <c r="U507" i="9" s="1"/>
  <c r="H507" i="9" a="1"/>
  <c r="H507" i="9" s="1"/>
  <c r="F507" i="9" a="1"/>
  <c r="F507" i="9" s="1"/>
  <c r="E507" i="9" a="1"/>
  <c r="E507" i="9" s="1"/>
  <c r="V507" i="9" a="1"/>
  <c r="V507" i="9" s="1"/>
  <c r="Z567" i="9"/>
  <c r="Y567" i="9"/>
  <c r="Y568" i="9" s="1"/>
  <c r="Y569" i="9" s="1"/>
  <c r="Y570" i="9" s="1"/>
  <c r="Y571" i="9" s="1"/>
  <c r="Y572" i="9" s="1"/>
  <c r="Y573" i="9" s="1"/>
  <c r="Y574" i="9" s="1"/>
  <c r="Y575" i="9" s="1"/>
  <c r="Y576" i="9" s="1"/>
  <c r="Y577" i="9" s="1"/>
  <c r="Y578" i="9" s="1"/>
  <c r="Y579" i="9" s="1"/>
  <c r="Y580" i="9" s="1"/>
  <c r="Y581" i="9" s="1"/>
  <c r="Y582" i="9" s="1"/>
  <c r="Y583" i="9" s="1"/>
  <c r="Y584" i="9" s="1"/>
  <c r="Y585" i="9" s="1"/>
  <c r="Y586" i="9" s="1"/>
  <c r="AA567" i="9"/>
  <c r="X567" i="9"/>
  <c r="X569" i="9"/>
  <c r="Z569" i="9"/>
  <c r="AA569" i="9"/>
  <c r="X568" i="9"/>
  <c r="AA568" i="9"/>
  <c r="Z568" i="9"/>
  <c r="N116" i="9"/>
  <c r="M116" i="9"/>
  <c r="L116" i="9"/>
  <c r="N114" i="9"/>
  <c r="M114" i="9"/>
  <c r="L114" i="9"/>
  <c r="M111" i="9"/>
  <c r="N111" i="9"/>
  <c r="L111" i="9"/>
  <c r="Z573" i="9"/>
  <c r="AA573" i="9"/>
  <c r="X573" i="9"/>
  <c r="X570" i="9"/>
  <c r="Z570" i="9"/>
  <c r="AA570" i="9"/>
  <c r="V388" i="9" a="1"/>
  <c r="V388" i="9" s="1"/>
  <c r="E388" i="9" a="1"/>
  <c r="E388" i="9" s="1"/>
  <c r="H388" i="9" a="1"/>
  <c r="H388" i="9" s="1"/>
  <c r="F388" i="9" a="1"/>
  <c r="F388" i="9" s="1"/>
  <c r="U388" i="9" a="1"/>
  <c r="U388" i="9" s="1"/>
  <c r="L113" i="9"/>
  <c r="N113" i="9"/>
  <c r="M113" i="9"/>
  <c r="N118" i="9"/>
  <c r="L118" i="9"/>
  <c r="M118" i="9"/>
  <c r="M115" i="9"/>
  <c r="L115" i="9"/>
  <c r="N115" i="9"/>
  <c r="F583" i="9" a="1"/>
  <c r="F583" i="9" s="1"/>
  <c r="U583" i="9" a="1"/>
  <c r="U583" i="9" s="1"/>
  <c r="V583" i="9" a="1"/>
  <c r="V583" i="9" s="1"/>
  <c r="H583" i="9" a="1"/>
  <c r="H583" i="9" s="1"/>
  <c r="E583" i="9" a="1"/>
  <c r="E583" i="9" s="1"/>
  <c r="G583" i="9" s="1" a="1"/>
  <c r="G583" i="9" s="1"/>
  <c r="Z413" i="9"/>
  <c r="X413" i="9"/>
  <c r="AA413" i="9"/>
  <c r="X408" i="9"/>
  <c r="AA408" i="9"/>
  <c r="Z408" i="9"/>
  <c r="AA481" i="9"/>
  <c r="AA486" i="9"/>
  <c r="Y487" i="9"/>
  <c r="AA477" i="9"/>
  <c r="Y477" i="9"/>
  <c r="Y478" i="9" s="1"/>
  <c r="H356" i="9" a="1"/>
  <c r="H356" i="9" s="1"/>
  <c r="E356" i="9" a="1"/>
  <c r="E356" i="9" s="1"/>
  <c r="F356" i="9" a="1"/>
  <c r="F356" i="9" s="1"/>
  <c r="V356" i="9" a="1"/>
  <c r="V356" i="9" s="1"/>
  <c r="U356" i="9" a="1"/>
  <c r="U356" i="9" s="1"/>
  <c r="E153" i="9" a="1"/>
  <c r="E153" i="9" s="1"/>
  <c r="F153" i="9" a="1"/>
  <c r="F153" i="9" s="1"/>
  <c r="G153" i="9" a="1"/>
  <c r="G153" i="9" s="1"/>
  <c r="H153" i="9" a="1"/>
  <c r="H153" i="9" s="1"/>
  <c r="G149" i="9" a="1"/>
  <c r="G149" i="9" s="1"/>
  <c r="E149" i="9" a="1"/>
  <c r="E149" i="9" s="1"/>
  <c r="H149" i="9" a="1"/>
  <c r="H149" i="9" s="1"/>
  <c r="F149" i="9" a="1"/>
  <c r="F149" i="9" s="1"/>
  <c r="F353" i="9" a="1"/>
  <c r="F353" i="9" s="1"/>
  <c r="U353" i="9" a="1"/>
  <c r="U353" i="9" s="1"/>
  <c r="V353" i="9" a="1"/>
  <c r="V353" i="9" s="1"/>
  <c r="E353" i="9" a="1"/>
  <c r="E353" i="9" s="1"/>
  <c r="H353" i="9" a="1"/>
  <c r="H353" i="9" s="1"/>
  <c r="X571" i="9"/>
  <c r="AA571" i="9"/>
  <c r="Z571" i="9"/>
  <c r="Z575" i="9"/>
  <c r="X575" i="9"/>
  <c r="AA575" i="9"/>
  <c r="AA576" i="9"/>
  <c r="Z576" i="9"/>
  <c r="X576" i="9"/>
  <c r="L291" i="9" l="1"/>
  <c r="N265" i="9"/>
  <c r="G555" i="9" a="1"/>
  <c r="G555" i="9" s="1"/>
  <c r="G402" i="9" a="1"/>
  <c r="G402" i="9" s="1"/>
  <c r="F468" i="9" a="1"/>
  <c r="F468" i="9" s="1"/>
  <c r="U389" i="9" a="1"/>
  <c r="U389" i="9" s="1"/>
  <c r="E390" i="9" a="1"/>
  <c r="E390" i="9" s="1"/>
  <c r="H586" i="9" a="1"/>
  <c r="H586" i="9" s="1"/>
  <c r="F347" i="9" a="1"/>
  <c r="F347" i="9" s="1"/>
  <c r="E347" i="9" a="1"/>
  <c r="E347" i="9" s="1"/>
  <c r="H347" i="9" a="1"/>
  <c r="H347" i="9" s="1"/>
  <c r="V347" i="9" a="1"/>
  <c r="V347" i="9" s="1"/>
  <c r="V468" i="9" a="1"/>
  <c r="V468" i="9" s="1"/>
  <c r="V348" i="9" a="1"/>
  <c r="V348" i="9" s="1"/>
  <c r="F348" i="9" a="1"/>
  <c r="F348" i="9" s="1"/>
  <c r="H389" i="9" a="1"/>
  <c r="H389" i="9" s="1"/>
  <c r="H348" i="9" a="1"/>
  <c r="H348" i="9" s="1"/>
  <c r="E389" i="9" a="1"/>
  <c r="E389" i="9" s="1"/>
  <c r="H468" i="9" a="1"/>
  <c r="H468" i="9" s="1"/>
  <c r="G438" i="9" a="1"/>
  <c r="G438" i="9" s="1"/>
  <c r="G350" i="9" a="1"/>
  <c r="G350" i="9" s="1"/>
  <c r="E348" i="9" a="1"/>
  <c r="E348" i="9" s="1"/>
  <c r="F389" i="9" a="1"/>
  <c r="F389" i="9" s="1"/>
  <c r="U390" i="9" a="1"/>
  <c r="U390" i="9" s="1"/>
  <c r="U443" i="9" a="1"/>
  <c r="U443" i="9" s="1"/>
  <c r="E443" i="9" a="1"/>
  <c r="E443" i="9" s="1"/>
  <c r="G443" i="9" s="1" a="1"/>
  <c r="G443" i="9" s="1"/>
  <c r="H443" i="9" a="1"/>
  <c r="H443" i="9" s="1"/>
  <c r="V443" i="9" a="1"/>
  <c r="V443" i="9" s="1"/>
  <c r="M122" i="9"/>
  <c r="H122" i="9" s="1" a="1"/>
  <c r="H122" i="9" s="1"/>
  <c r="M119" i="9"/>
  <c r="F119" i="9" s="1" a="1"/>
  <c r="F119" i="9" s="1"/>
  <c r="L122" i="9"/>
  <c r="N125" i="9"/>
  <c r="L288" i="9"/>
  <c r="H214" i="9" a="1"/>
  <c r="H214" i="9" s="1"/>
  <c r="L128" i="9"/>
  <c r="M123" i="9"/>
  <c r="F123" i="9" s="1" a="1"/>
  <c r="F123" i="9" s="1"/>
  <c r="G155" i="9" a="1"/>
  <c r="G155" i="9" s="1"/>
  <c r="E468" i="9" a="1"/>
  <c r="E468" i="9" s="1"/>
  <c r="G550" i="9" a="1"/>
  <c r="G550" i="9" s="1"/>
  <c r="F428" i="9" a="1"/>
  <c r="F428" i="9" s="1"/>
  <c r="L294" i="9"/>
  <c r="L296" i="9"/>
  <c r="N126" i="9"/>
  <c r="N123" i="9"/>
  <c r="K168" i="9"/>
  <c r="K169" i="9" s="1"/>
  <c r="M294" i="9"/>
  <c r="F294" i="9" s="1" a="1"/>
  <c r="F294" i="9" s="1"/>
  <c r="M126" i="9"/>
  <c r="F126" i="9" s="1" a="1"/>
  <c r="F126" i="9" s="1"/>
  <c r="G214" i="9" a="1"/>
  <c r="G214" i="9" s="1"/>
  <c r="E214" i="9" a="1"/>
  <c r="E214" i="9" s="1"/>
  <c r="N293" i="9"/>
  <c r="M291" i="9"/>
  <c r="H291" i="9" s="1" a="1"/>
  <c r="H291" i="9" s="1"/>
  <c r="U395" i="9" a="1"/>
  <c r="U395" i="9" s="1"/>
  <c r="E396" i="9" a="1"/>
  <c r="E396" i="9" s="1"/>
  <c r="E514" i="9" a="1"/>
  <c r="E514" i="9" s="1"/>
  <c r="L293" i="9"/>
  <c r="L262" i="9"/>
  <c r="L292" i="9"/>
  <c r="F155" i="9" a="1"/>
  <c r="F155" i="9" s="1"/>
  <c r="H155" i="9" a="1"/>
  <c r="H155" i="9" s="1"/>
  <c r="M288" i="9"/>
  <c r="G288" i="9" s="1" a="1"/>
  <c r="G288" i="9" s="1"/>
  <c r="M292" i="9"/>
  <c r="E292" i="9" s="1" a="1"/>
  <c r="E292" i="9" s="1"/>
  <c r="G150" i="9" a="1"/>
  <c r="G150" i="9" s="1"/>
  <c r="E58" i="9" a="1"/>
  <c r="E58" i="9" s="1"/>
  <c r="G58" i="9" a="1"/>
  <c r="G58" i="9" s="1"/>
  <c r="E77" i="9" a="1"/>
  <c r="E77" i="9" s="1"/>
  <c r="G151" i="9" a="1"/>
  <c r="G151" i="9" s="1"/>
  <c r="H150" i="9" a="1"/>
  <c r="H150" i="9" s="1"/>
  <c r="G77" i="9" a="1"/>
  <c r="G77" i="9" s="1"/>
  <c r="E151" i="9" a="1"/>
  <c r="E151" i="9" s="1"/>
  <c r="E150" i="9" a="1"/>
  <c r="E150" i="9" s="1"/>
  <c r="H77" i="9" a="1"/>
  <c r="H77" i="9" s="1"/>
  <c r="H151" i="9" a="1"/>
  <c r="H151" i="9" s="1"/>
  <c r="E49" i="9" a="1"/>
  <c r="E49" i="9" s="1"/>
  <c r="G49" i="9" a="1"/>
  <c r="G49" i="9" s="1"/>
  <c r="F390" i="9" a="1"/>
  <c r="F390" i="9" s="1"/>
  <c r="G390" i="9" s="1" a="1"/>
  <c r="G390" i="9" s="1"/>
  <c r="H390" i="9" a="1"/>
  <c r="H390" i="9" s="1"/>
  <c r="V435" i="9" a="1"/>
  <c r="V435" i="9" s="1"/>
  <c r="F521" i="9" a="1"/>
  <c r="F521" i="9" s="1"/>
  <c r="G521" i="9" s="1" a="1"/>
  <c r="G521" i="9" s="1"/>
  <c r="U520" i="9" a="1"/>
  <c r="U520" i="9" s="1"/>
  <c r="U521" i="9" a="1"/>
  <c r="U521" i="9" s="1"/>
  <c r="H521" i="9" a="1"/>
  <c r="H521" i="9" s="1"/>
  <c r="F510" i="9" a="1"/>
  <c r="F510" i="9" s="1"/>
  <c r="H431" i="9" a="1"/>
  <c r="H431" i="9" s="1"/>
  <c r="V521" i="9" a="1"/>
  <c r="V521" i="9" s="1"/>
  <c r="G349" i="9" a="1"/>
  <c r="G349" i="9" s="1"/>
  <c r="H433" i="9" a="1"/>
  <c r="H433" i="9" s="1"/>
  <c r="U432" i="9" a="1"/>
  <c r="U432" i="9" s="1"/>
  <c r="G552" i="9" a="1"/>
  <c r="G552" i="9" s="1"/>
  <c r="U396" i="9" a="1"/>
  <c r="U396" i="9" s="1"/>
  <c r="F396" i="9" a="1"/>
  <c r="F396" i="9" s="1"/>
  <c r="H525" i="9" a="1"/>
  <c r="H525" i="9" s="1"/>
  <c r="F432" i="9" a="1"/>
  <c r="F432" i="9" s="1"/>
  <c r="G432" i="9" s="1" a="1"/>
  <c r="G432" i="9" s="1"/>
  <c r="V584" i="9" a="1"/>
  <c r="V584" i="9" s="1"/>
  <c r="E517" i="9" a="1"/>
  <c r="E517" i="9" s="1"/>
  <c r="G517" i="9" s="1" a="1"/>
  <c r="G517" i="9" s="1"/>
  <c r="F525" i="9" a="1"/>
  <c r="F525" i="9" s="1"/>
  <c r="G525" i="9" s="1" a="1"/>
  <c r="G525" i="9" s="1"/>
  <c r="H432" i="9" a="1"/>
  <c r="H432" i="9" s="1"/>
  <c r="V525" i="9" a="1"/>
  <c r="V525" i="9" s="1"/>
  <c r="V432" i="9" a="1"/>
  <c r="V432" i="9" s="1"/>
  <c r="G454" i="9" a="1"/>
  <c r="G454" i="9" s="1"/>
  <c r="U525" i="9" a="1"/>
  <c r="U525" i="9" s="1"/>
  <c r="V387" i="9" a="1"/>
  <c r="V387" i="9" s="1"/>
  <c r="E467" i="9" a="1"/>
  <c r="E467" i="9" s="1"/>
  <c r="F387" i="9" a="1"/>
  <c r="F387" i="9" s="1"/>
  <c r="E387" i="9" a="1"/>
  <c r="E387" i="9" s="1"/>
  <c r="U387" i="9" a="1"/>
  <c r="U387" i="9" s="1"/>
  <c r="E431" i="9" a="1"/>
  <c r="E431" i="9" s="1"/>
  <c r="G431" i="9" s="1" a="1"/>
  <c r="G431" i="9" s="1"/>
  <c r="U431" i="9" a="1"/>
  <c r="U431" i="9" s="1"/>
  <c r="U467" i="9" a="1"/>
  <c r="U467" i="9" s="1"/>
  <c r="V510" i="9" a="1"/>
  <c r="V510" i="9" s="1"/>
  <c r="V431" i="9" a="1"/>
  <c r="V431" i="9" s="1"/>
  <c r="H435" i="9" a="1"/>
  <c r="H435" i="9" s="1"/>
  <c r="E435" i="9" a="1"/>
  <c r="E435" i="9" s="1"/>
  <c r="H396" i="9" a="1"/>
  <c r="H396" i="9" s="1"/>
  <c r="V467" i="9" a="1"/>
  <c r="V467" i="9" s="1"/>
  <c r="H467" i="9" a="1"/>
  <c r="H467" i="9" s="1"/>
  <c r="H395" i="9" a="1"/>
  <c r="H395" i="9" s="1"/>
  <c r="E510" i="9" a="1"/>
  <c r="E510" i="9" s="1"/>
  <c r="U510" i="9" a="1"/>
  <c r="U510" i="9" s="1"/>
  <c r="F435" i="9" a="1"/>
  <c r="F435" i="9" s="1"/>
  <c r="U428" i="9" a="1"/>
  <c r="U428" i="9" s="1"/>
  <c r="V514" i="9" a="1"/>
  <c r="V514" i="9" s="1"/>
  <c r="F514" i="9" a="1"/>
  <c r="F514" i="9" s="1"/>
  <c r="G514" i="9" s="1" a="1"/>
  <c r="G514" i="9" s="1"/>
  <c r="H584" i="9" a="1"/>
  <c r="H584" i="9" s="1"/>
  <c r="V428" i="9" a="1"/>
  <c r="V428" i="9" s="1"/>
  <c r="U514" i="9" a="1"/>
  <c r="U514" i="9" s="1"/>
  <c r="U584" i="9" a="1"/>
  <c r="U584" i="9" s="1"/>
  <c r="F584" i="9" a="1"/>
  <c r="F584" i="9" s="1"/>
  <c r="G584" i="9" s="1" a="1"/>
  <c r="G584" i="9" s="1"/>
  <c r="E428" i="9" a="1"/>
  <c r="E428" i="9" s="1"/>
  <c r="G428" i="9" s="1" a="1"/>
  <c r="G428" i="9" s="1"/>
  <c r="H429" i="9" a="1"/>
  <c r="H429" i="9" s="1"/>
  <c r="H508" i="9" a="1"/>
  <c r="H508" i="9" s="1"/>
  <c r="V586" i="9" a="1"/>
  <c r="V586" i="9" s="1"/>
  <c r="Y529" i="9"/>
  <c r="Z529" i="9" s="1"/>
  <c r="Z527" i="9"/>
  <c r="AC527" i="9" s="1" a="1"/>
  <c r="AC527" i="9" s="1"/>
  <c r="U429" i="9" a="1"/>
  <c r="U429" i="9" s="1"/>
  <c r="F429" i="9" a="1"/>
  <c r="F429" i="9" s="1"/>
  <c r="F508" i="9" a="1"/>
  <c r="F508" i="9" s="1"/>
  <c r="E429" i="9" a="1"/>
  <c r="E429" i="9" s="1"/>
  <c r="V508" i="9" a="1"/>
  <c r="V508" i="9" s="1"/>
  <c r="G427" i="9" a="1"/>
  <c r="G427" i="9" s="1"/>
  <c r="V433" i="9" a="1"/>
  <c r="V433" i="9" s="1"/>
  <c r="E433" i="9" a="1"/>
  <c r="E433" i="9" s="1"/>
  <c r="G433" i="9" s="1" a="1"/>
  <c r="G433" i="9" s="1"/>
  <c r="U433" i="9" a="1"/>
  <c r="U433" i="9" s="1"/>
  <c r="G557" i="9" a="1"/>
  <c r="G557" i="9" s="1"/>
  <c r="G333" i="9" a="1"/>
  <c r="G333" i="9" s="1"/>
  <c r="F586" i="9" a="1"/>
  <c r="F586" i="9" s="1"/>
  <c r="G586" i="9" s="1" a="1"/>
  <c r="G586" i="9" s="1"/>
  <c r="G404" i="9" a="1"/>
  <c r="G404" i="9" s="1"/>
  <c r="E508" i="9" a="1"/>
  <c r="E508" i="9" s="1"/>
  <c r="F395" i="9" a="1"/>
  <c r="F395" i="9" s="1"/>
  <c r="E395" i="9" a="1"/>
  <c r="E395" i="9" s="1"/>
  <c r="G343" i="9" a="1"/>
  <c r="G343" i="9" s="1"/>
  <c r="D154" i="20"/>
  <c r="C155" i="20"/>
  <c r="G332" i="9" a="1"/>
  <c r="G332" i="9" s="1"/>
  <c r="F58" i="9" a="1"/>
  <c r="F58" i="9" s="1"/>
  <c r="U586" i="9" a="1"/>
  <c r="U586" i="9" s="1"/>
  <c r="M262" i="9"/>
  <c r="G262" i="9" s="1" a="1"/>
  <c r="G262" i="9" s="1"/>
  <c r="G337" i="9" a="1"/>
  <c r="G337" i="9" s="1"/>
  <c r="D51" i="20"/>
  <c r="C52" i="20"/>
  <c r="H578" i="9" a="1"/>
  <c r="H578" i="9" s="1"/>
  <c r="E578" i="9" a="1"/>
  <c r="E578" i="9" s="1"/>
  <c r="U578" i="9" a="1"/>
  <c r="U578" i="9" s="1"/>
  <c r="V578" i="9" a="1"/>
  <c r="V578" i="9" s="1"/>
  <c r="F578" i="9" a="1"/>
  <c r="F578" i="9" s="1"/>
  <c r="G564" i="9" a="1"/>
  <c r="G564" i="9" s="1"/>
  <c r="G393" i="9" a="1"/>
  <c r="G393" i="9" s="1"/>
  <c r="V517" i="9" a="1"/>
  <c r="V517" i="9" s="1"/>
  <c r="H517" i="9" a="1"/>
  <c r="H517" i="9" s="1"/>
  <c r="V520" i="9" a="1"/>
  <c r="V520" i="9" s="1"/>
  <c r="F518" i="9" a="1"/>
  <c r="F518" i="9" s="1"/>
  <c r="G518" i="9" s="1" a="1"/>
  <c r="G518" i="9" s="1"/>
  <c r="U517" i="9" a="1"/>
  <c r="U517" i="9" s="1"/>
  <c r="H520" i="9" a="1"/>
  <c r="H520" i="9" s="1"/>
  <c r="E520" i="9" a="1"/>
  <c r="E520" i="9" s="1"/>
  <c r="G520" i="9" s="1" a="1"/>
  <c r="G520" i="9" s="1"/>
  <c r="G562" i="9" a="1"/>
  <c r="G562" i="9" s="1"/>
  <c r="G397" i="9" a="1"/>
  <c r="G397" i="9" s="1"/>
  <c r="G582" i="9" a="1"/>
  <c r="G582" i="9" s="1"/>
  <c r="H212" i="9" a="1"/>
  <c r="H212" i="9" s="1"/>
  <c r="F212" i="9" a="1"/>
  <c r="F212" i="9" s="1"/>
  <c r="G212" i="9" a="1"/>
  <c r="G212" i="9" s="1"/>
  <c r="E212" i="9" a="1"/>
  <c r="E212" i="9" s="1"/>
  <c r="F208" i="9" a="1"/>
  <c r="F208" i="9" s="1"/>
  <c r="G208" i="9" a="1"/>
  <c r="G208" i="9" s="1"/>
  <c r="H208" i="9" a="1"/>
  <c r="H208" i="9" s="1"/>
  <c r="E208" i="9" a="1"/>
  <c r="E208" i="9" s="1"/>
  <c r="H133" i="9" a="1"/>
  <c r="H133" i="9" s="1"/>
  <c r="F133" i="9" a="1"/>
  <c r="F133" i="9" s="1"/>
  <c r="G66" i="9" a="1"/>
  <c r="G66" i="9" s="1"/>
  <c r="F66" i="9" a="1"/>
  <c r="F66" i="9" s="1"/>
  <c r="G133" i="9" a="1"/>
  <c r="G133" i="9" s="1"/>
  <c r="B845" i="19"/>
  <c r="K229" i="9"/>
  <c r="V518" i="9" a="1"/>
  <c r="V518" i="9" s="1"/>
  <c r="G334" i="9" a="1"/>
  <c r="G334" i="9" s="1"/>
  <c r="N89" i="9"/>
  <c r="L89" i="9"/>
  <c r="M89" i="9"/>
  <c r="M95" i="9"/>
  <c r="L95" i="9"/>
  <c r="N95" i="9"/>
  <c r="N98" i="9"/>
  <c r="L98" i="9"/>
  <c r="M98" i="9"/>
  <c r="N90" i="9"/>
  <c r="L90" i="9"/>
  <c r="M90" i="9"/>
  <c r="N97" i="9"/>
  <c r="L97" i="9"/>
  <c r="M97" i="9"/>
  <c r="V523" i="9" a="1"/>
  <c r="V523" i="9" s="1"/>
  <c r="N92" i="9"/>
  <c r="L92" i="9"/>
  <c r="M92" i="9"/>
  <c r="L96" i="9"/>
  <c r="M96" i="9"/>
  <c r="N96" i="9"/>
  <c r="N93" i="9"/>
  <c r="L93" i="9"/>
  <c r="M93" i="9"/>
  <c r="L94" i="9"/>
  <c r="N94" i="9"/>
  <c r="M94" i="9"/>
  <c r="N91" i="9"/>
  <c r="M91" i="9"/>
  <c r="L91" i="9"/>
  <c r="G342" i="9" a="1"/>
  <c r="G342" i="9" s="1"/>
  <c r="G338" i="9" a="1"/>
  <c r="G338" i="9" s="1"/>
  <c r="U518" i="9" a="1"/>
  <c r="U518" i="9" s="1"/>
  <c r="H518" i="9" a="1"/>
  <c r="H518" i="9" s="1"/>
  <c r="H66" i="9" a="1"/>
  <c r="H66" i="9" s="1"/>
  <c r="G184" i="9" a="1"/>
  <c r="G184" i="9" s="1"/>
  <c r="F184" i="9" a="1"/>
  <c r="F184" i="9" s="1"/>
  <c r="E184" i="9" a="1"/>
  <c r="E184" i="9" s="1"/>
  <c r="H184" i="9" a="1"/>
  <c r="H184" i="9" s="1"/>
  <c r="G183" i="9" a="1"/>
  <c r="G183" i="9" s="1"/>
  <c r="H183" i="9" a="1"/>
  <c r="H183" i="9" s="1"/>
  <c r="F183" i="9" a="1"/>
  <c r="F183" i="9" s="1"/>
  <c r="E183" i="9" a="1"/>
  <c r="E183" i="9" s="1"/>
  <c r="H469" i="9" a="1"/>
  <c r="H469" i="9" s="1"/>
  <c r="F469" i="9" a="1"/>
  <c r="F469" i="9" s="1"/>
  <c r="E469" i="9" a="1"/>
  <c r="E469" i="9" s="1"/>
  <c r="U469" i="9" a="1"/>
  <c r="U469" i="9" s="1"/>
  <c r="V469" i="9" a="1"/>
  <c r="V469" i="9" s="1"/>
  <c r="L15" i="9"/>
  <c r="M15" i="9"/>
  <c r="N15" i="9"/>
  <c r="M9" i="9"/>
  <c r="L9" i="9"/>
  <c r="N9" i="9"/>
  <c r="K9" i="9"/>
  <c r="K10" i="9" s="1"/>
  <c r="K11" i="9" s="1"/>
  <c r="K12" i="9" s="1"/>
  <c r="K13" i="9" s="1"/>
  <c r="K14" i="9" s="1"/>
  <c r="K15" i="9" s="1"/>
  <c r="K16" i="9" s="1"/>
  <c r="K17" i="9" s="1"/>
  <c r="K18" i="9" s="1"/>
  <c r="M13" i="9"/>
  <c r="L13" i="9"/>
  <c r="N13" i="9"/>
  <c r="F185" i="9" a="1"/>
  <c r="F185" i="9" s="1"/>
  <c r="H185" i="9" a="1"/>
  <c r="H185" i="9" s="1"/>
  <c r="E185" i="9" a="1"/>
  <c r="E185" i="9" s="1"/>
  <c r="G185" i="9" a="1"/>
  <c r="G185" i="9" s="1"/>
  <c r="L259" i="9"/>
  <c r="N259" i="9"/>
  <c r="M259" i="9"/>
  <c r="V512" i="9" a="1"/>
  <c r="V512" i="9" s="1"/>
  <c r="U512" i="9" a="1"/>
  <c r="U512" i="9" s="1"/>
  <c r="F512" i="9" a="1"/>
  <c r="F512" i="9" s="1"/>
  <c r="E512" i="9" a="1"/>
  <c r="E512" i="9" s="1"/>
  <c r="H512" i="9" a="1"/>
  <c r="H512" i="9" s="1"/>
  <c r="F52" i="9" a="1"/>
  <c r="F52" i="9" s="1"/>
  <c r="H52" i="9" a="1"/>
  <c r="H52" i="9" s="1"/>
  <c r="G52" i="9" a="1"/>
  <c r="G52" i="9" s="1"/>
  <c r="E52" i="9" a="1"/>
  <c r="E52" i="9" s="1"/>
  <c r="H391" i="9" a="1"/>
  <c r="H391" i="9" s="1"/>
  <c r="U391" i="9" a="1"/>
  <c r="U391" i="9" s="1"/>
  <c r="E391" i="9" a="1"/>
  <c r="E391" i="9" s="1"/>
  <c r="F391" i="9" a="1"/>
  <c r="F391" i="9" s="1"/>
  <c r="V391" i="9" a="1"/>
  <c r="V391" i="9" s="1"/>
  <c r="E179" i="9" a="1"/>
  <c r="E179" i="9" s="1"/>
  <c r="H179" i="9" a="1"/>
  <c r="H179" i="9" s="1"/>
  <c r="F179" i="9" a="1"/>
  <c r="F179" i="9" s="1"/>
  <c r="G179" i="9" a="1"/>
  <c r="G179" i="9" s="1"/>
  <c r="E314" i="9" a="1"/>
  <c r="E314" i="9" s="1"/>
  <c r="H314" i="9" a="1"/>
  <c r="H314" i="9" s="1"/>
  <c r="G314" i="9" a="1"/>
  <c r="G314" i="9" s="1"/>
  <c r="F314" i="9" a="1"/>
  <c r="F314" i="9" s="1"/>
  <c r="E317" i="9" a="1"/>
  <c r="E317" i="9" s="1"/>
  <c r="H317" i="9" a="1"/>
  <c r="H317" i="9" s="1"/>
  <c r="G317" i="9" a="1"/>
  <c r="G317" i="9" s="1"/>
  <c r="F317" i="9" a="1"/>
  <c r="F317" i="9" s="1"/>
  <c r="L18" i="9"/>
  <c r="N18" i="9"/>
  <c r="M18" i="9"/>
  <c r="N10" i="9"/>
  <c r="L10" i="9"/>
  <c r="M10" i="9"/>
  <c r="H509" i="9" a="1"/>
  <c r="H509" i="9" s="1"/>
  <c r="U509" i="9" a="1"/>
  <c r="U509" i="9" s="1"/>
  <c r="E509" i="9" a="1"/>
  <c r="E509" i="9" s="1"/>
  <c r="V509" i="9" a="1"/>
  <c r="V509" i="9" s="1"/>
  <c r="F509" i="9" a="1"/>
  <c r="F509" i="9" s="1"/>
  <c r="E392" i="9" a="1"/>
  <c r="E392" i="9" s="1"/>
  <c r="U392" i="9" a="1"/>
  <c r="U392" i="9" s="1"/>
  <c r="F392" i="9" a="1"/>
  <c r="F392" i="9" s="1"/>
  <c r="V392" i="9" a="1"/>
  <c r="V392" i="9" s="1"/>
  <c r="H392" i="9" a="1"/>
  <c r="H392" i="9" s="1"/>
  <c r="N258" i="9"/>
  <c r="M258" i="9"/>
  <c r="L258" i="9"/>
  <c r="N267" i="9"/>
  <c r="M267" i="9"/>
  <c r="L267" i="9"/>
  <c r="H476" i="9" a="1"/>
  <c r="H476" i="9" s="1"/>
  <c r="E476" i="9" a="1"/>
  <c r="E476" i="9" s="1"/>
  <c r="F476" i="9" a="1"/>
  <c r="F476" i="9" s="1"/>
  <c r="V476" i="9" a="1"/>
  <c r="V476" i="9" s="1"/>
  <c r="U476" i="9" a="1"/>
  <c r="U476" i="9" s="1"/>
  <c r="E156" i="9" a="1"/>
  <c r="E156" i="9" s="1"/>
  <c r="F156" i="9" a="1"/>
  <c r="F156" i="9" s="1"/>
  <c r="G156" i="9" a="1"/>
  <c r="G156" i="9" s="1"/>
  <c r="H156" i="9" a="1"/>
  <c r="H156" i="9" s="1"/>
  <c r="E178" i="9" a="1"/>
  <c r="E178" i="9" s="1"/>
  <c r="H178" i="9" a="1"/>
  <c r="H178" i="9" s="1"/>
  <c r="G178" i="9" a="1"/>
  <c r="G178" i="9" s="1"/>
  <c r="F178" i="9" a="1"/>
  <c r="F178" i="9" s="1"/>
  <c r="V472" i="9" a="1"/>
  <c r="V472" i="9" s="1"/>
  <c r="H472" i="9" a="1"/>
  <c r="H472" i="9" s="1"/>
  <c r="U472" i="9" a="1"/>
  <c r="U472" i="9" s="1"/>
  <c r="E472" i="9" a="1"/>
  <c r="E472" i="9" s="1"/>
  <c r="F472" i="9" a="1"/>
  <c r="F472" i="9" s="1"/>
  <c r="G315" i="9" a="1"/>
  <c r="G315" i="9" s="1"/>
  <c r="F315" i="9" a="1"/>
  <c r="F315" i="9" s="1"/>
  <c r="H315" i="9" a="1"/>
  <c r="H315" i="9" s="1"/>
  <c r="E315" i="9" a="1"/>
  <c r="E315" i="9" s="1"/>
  <c r="E473" i="9" a="1"/>
  <c r="E473" i="9" s="1"/>
  <c r="F473" i="9" a="1"/>
  <c r="F473" i="9" s="1"/>
  <c r="U473" i="9" a="1"/>
  <c r="U473" i="9" s="1"/>
  <c r="V473" i="9" a="1"/>
  <c r="V473" i="9" s="1"/>
  <c r="H473" i="9" a="1"/>
  <c r="H473" i="9" s="1"/>
  <c r="U516" i="9" a="1"/>
  <c r="U516" i="9" s="1"/>
  <c r="E516" i="9" a="1"/>
  <c r="E516" i="9" s="1"/>
  <c r="F516" i="9" a="1"/>
  <c r="F516" i="9" s="1"/>
  <c r="V516" i="9" a="1"/>
  <c r="V516" i="9" s="1"/>
  <c r="H516" i="9" a="1"/>
  <c r="H516" i="9" s="1"/>
  <c r="E187" i="9" a="1"/>
  <c r="E187" i="9" s="1"/>
  <c r="G187" i="9" a="1"/>
  <c r="G187" i="9" s="1"/>
  <c r="H187" i="9" a="1"/>
  <c r="H187" i="9" s="1"/>
  <c r="F187" i="9" a="1"/>
  <c r="F187" i="9" s="1"/>
  <c r="F53" i="9" a="1"/>
  <c r="F53" i="9" s="1"/>
  <c r="E53" i="9" a="1"/>
  <c r="E53" i="9" s="1"/>
  <c r="H53" i="9" a="1"/>
  <c r="H53" i="9" s="1"/>
  <c r="G53" i="9" a="1"/>
  <c r="G53" i="9" s="1"/>
  <c r="M17" i="9"/>
  <c r="L17" i="9"/>
  <c r="N17" i="9"/>
  <c r="M12" i="9"/>
  <c r="N12" i="9"/>
  <c r="L12" i="9"/>
  <c r="N266" i="9"/>
  <c r="L266" i="9"/>
  <c r="M266" i="9"/>
  <c r="C42" i="20"/>
  <c r="D41" i="20"/>
  <c r="H312" i="9" a="1"/>
  <c r="H312" i="9" s="1"/>
  <c r="F312" i="9" a="1"/>
  <c r="F312" i="9" s="1"/>
  <c r="G312" i="9" a="1"/>
  <c r="G312" i="9" s="1"/>
  <c r="E312" i="9" a="1"/>
  <c r="E312" i="9" s="1"/>
  <c r="U471" i="9" a="1"/>
  <c r="U471" i="9" s="1"/>
  <c r="F471" i="9" a="1"/>
  <c r="F471" i="9" s="1"/>
  <c r="H471" i="9" a="1"/>
  <c r="H471" i="9" s="1"/>
  <c r="V471" i="9" a="1"/>
  <c r="V471" i="9" s="1"/>
  <c r="E471" i="9" a="1"/>
  <c r="E471" i="9" s="1"/>
  <c r="E513" i="9" a="1"/>
  <c r="E513" i="9" s="1"/>
  <c r="U513" i="9" a="1"/>
  <c r="U513" i="9" s="1"/>
  <c r="H513" i="9" a="1"/>
  <c r="H513" i="9" s="1"/>
  <c r="F513" i="9" a="1"/>
  <c r="F513" i="9" s="1"/>
  <c r="V513" i="9" a="1"/>
  <c r="V513" i="9" s="1"/>
  <c r="U394" i="9" a="1"/>
  <c r="U394" i="9" s="1"/>
  <c r="F394" i="9" a="1"/>
  <c r="F394" i="9" s="1"/>
  <c r="V394" i="9" a="1"/>
  <c r="V394" i="9" s="1"/>
  <c r="E394" i="9" a="1"/>
  <c r="E394" i="9" s="1"/>
  <c r="H394" i="9" a="1"/>
  <c r="H394" i="9" s="1"/>
  <c r="L14" i="9"/>
  <c r="M14" i="9"/>
  <c r="N14" i="9"/>
  <c r="L11" i="9"/>
  <c r="N11" i="9"/>
  <c r="M11" i="9"/>
  <c r="L16" i="9"/>
  <c r="N16" i="9"/>
  <c r="M16" i="9"/>
  <c r="E470" i="9" a="1"/>
  <c r="E470" i="9" s="1"/>
  <c r="V470" i="9" a="1"/>
  <c r="V470" i="9" s="1"/>
  <c r="U470" i="9" a="1"/>
  <c r="U470" i="9" s="1"/>
  <c r="H470" i="9" a="1"/>
  <c r="H470" i="9" s="1"/>
  <c r="F470" i="9" a="1"/>
  <c r="F470" i="9" s="1"/>
  <c r="N263" i="9"/>
  <c r="L263" i="9"/>
  <c r="M263" i="9"/>
  <c r="G308" i="9" a="1"/>
  <c r="G308" i="9" s="1"/>
  <c r="E308" i="9" a="1"/>
  <c r="E308" i="9" s="1"/>
  <c r="H308" i="9" a="1"/>
  <c r="H308" i="9" s="1"/>
  <c r="F308" i="9" a="1"/>
  <c r="F308" i="9" s="1"/>
  <c r="F311" i="9" a="1"/>
  <c r="F311" i="9" s="1"/>
  <c r="H311" i="9" a="1"/>
  <c r="H311" i="9" s="1"/>
  <c r="G311" i="9" a="1"/>
  <c r="G311" i="9" s="1"/>
  <c r="E311" i="9" a="1"/>
  <c r="E311" i="9" s="1"/>
  <c r="G158" i="9" a="1"/>
  <c r="G158" i="9" s="1"/>
  <c r="E158" i="9" a="1"/>
  <c r="E158" i="9" s="1"/>
  <c r="F158" i="9" a="1"/>
  <c r="F158" i="9" s="1"/>
  <c r="H158" i="9" a="1"/>
  <c r="H158" i="9" s="1"/>
  <c r="C322" i="6"/>
  <c r="D174" i="5"/>
  <c r="D114" i="5"/>
  <c r="C532" i="6"/>
  <c r="C124" i="6"/>
  <c r="C112" i="6"/>
  <c r="C388" i="6"/>
  <c r="U505" i="9" a="1"/>
  <c r="U505" i="9" s="1"/>
  <c r="H505" i="9" a="1"/>
  <c r="H505" i="9" s="1"/>
  <c r="F505" i="9" a="1"/>
  <c r="F505" i="9" s="1"/>
  <c r="E505" i="9" a="1"/>
  <c r="E505" i="9" s="1"/>
  <c r="V505" i="9" a="1"/>
  <c r="V505" i="9" s="1"/>
  <c r="U503" i="9" a="1"/>
  <c r="U503" i="9" s="1"/>
  <c r="E503" i="9" a="1"/>
  <c r="E503" i="9" s="1"/>
  <c r="F503" i="9" a="1"/>
  <c r="F503" i="9" s="1"/>
  <c r="H503" i="9" a="1"/>
  <c r="H503" i="9" s="1"/>
  <c r="V503" i="9" a="1"/>
  <c r="V503" i="9" s="1"/>
  <c r="L41" i="9"/>
  <c r="M41" i="9"/>
  <c r="N41" i="9"/>
  <c r="M48" i="9"/>
  <c r="L48" i="9"/>
  <c r="N48" i="9"/>
  <c r="H65" i="9" a="1"/>
  <c r="H65" i="9" s="1"/>
  <c r="G65" i="9" a="1"/>
  <c r="G65" i="9" s="1"/>
  <c r="F65" i="9" a="1"/>
  <c r="F65" i="9" s="1"/>
  <c r="E65" i="9" a="1"/>
  <c r="E65" i="9" s="1"/>
  <c r="G72" i="9" a="1"/>
  <c r="G72" i="9" s="1"/>
  <c r="H72" i="9" a="1"/>
  <c r="H72" i="9" s="1"/>
  <c r="E72" i="9" a="1"/>
  <c r="E72" i="9" s="1"/>
  <c r="F72" i="9" a="1"/>
  <c r="F72" i="9" s="1"/>
  <c r="V499" i="9" a="1"/>
  <c r="V499" i="9" s="1"/>
  <c r="E499" i="9" a="1"/>
  <c r="E499" i="9" s="1"/>
  <c r="U499" i="9" a="1"/>
  <c r="U499" i="9" s="1"/>
  <c r="F499" i="9" a="1"/>
  <c r="F499" i="9" s="1"/>
  <c r="H499" i="9" a="1"/>
  <c r="H499" i="9" s="1"/>
  <c r="E504" i="9" a="1"/>
  <c r="E504" i="9" s="1"/>
  <c r="H504" i="9" a="1"/>
  <c r="H504" i="9" s="1"/>
  <c r="V504" i="9" a="1"/>
  <c r="V504" i="9" s="1"/>
  <c r="F504" i="9" a="1"/>
  <c r="F504" i="9" s="1"/>
  <c r="U504" i="9" a="1"/>
  <c r="U504" i="9" s="1"/>
  <c r="G64" i="9" a="1"/>
  <c r="G64" i="9" s="1"/>
  <c r="H64" i="9" a="1"/>
  <c r="H64" i="9" s="1"/>
  <c r="E64" i="9" a="1"/>
  <c r="E64" i="9" s="1"/>
  <c r="F64" i="9" a="1"/>
  <c r="F64" i="9" s="1"/>
  <c r="H244" i="9" a="1"/>
  <c r="H244" i="9" s="1"/>
  <c r="G244" i="9" a="1"/>
  <c r="G244" i="9" s="1"/>
  <c r="F244" i="9" a="1"/>
  <c r="F244" i="9" s="1"/>
  <c r="E244" i="9" a="1"/>
  <c r="E244" i="9" s="1"/>
  <c r="F240" i="9" a="1"/>
  <c r="F240" i="9" s="1"/>
  <c r="E240" i="9" a="1"/>
  <c r="E240" i="9" s="1"/>
  <c r="G240" i="9" a="1"/>
  <c r="G240" i="9" s="1"/>
  <c r="H240" i="9" a="1"/>
  <c r="H240" i="9" s="1"/>
  <c r="C328" i="6"/>
  <c r="C196" i="6"/>
  <c r="C238" i="6"/>
  <c r="C394" i="6"/>
  <c r="C232" i="6"/>
  <c r="C100" i="6"/>
  <c r="C262" i="6"/>
  <c r="E71" i="9" a="1"/>
  <c r="E71" i="9" s="1"/>
  <c r="F71" i="9" a="1"/>
  <c r="F71" i="9" s="1"/>
  <c r="H71" i="9" a="1"/>
  <c r="H71" i="9" s="1"/>
  <c r="G71" i="9" a="1"/>
  <c r="G71" i="9" s="1"/>
  <c r="V506" i="9" a="1"/>
  <c r="V506" i="9" s="1"/>
  <c r="U506" i="9" a="1"/>
  <c r="U506" i="9" s="1"/>
  <c r="F506" i="9" a="1"/>
  <c r="F506" i="9" s="1"/>
  <c r="E506" i="9" a="1"/>
  <c r="E506" i="9" s="1"/>
  <c r="H506" i="9" a="1"/>
  <c r="H506" i="9" s="1"/>
  <c r="G68" i="9" a="1"/>
  <c r="G68" i="9" s="1"/>
  <c r="H68" i="9" a="1"/>
  <c r="H68" i="9" s="1"/>
  <c r="F68" i="9" a="1"/>
  <c r="F68" i="9" s="1"/>
  <c r="E68" i="9" a="1"/>
  <c r="E68" i="9" s="1"/>
  <c r="E132" i="9" a="1"/>
  <c r="E132" i="9" s="1"/>
  <c r="G132" i="9" a="1"/>
  <c r="G132" i="9" s="1"/>
  <c r="H132" i="9" a="1"/>
  <c r="H132" i="9" s="1"/>
  <c r="F132" i="9" a="1"/>
  <c r="F132" i="9" s="1"/>
  <c r="H75" i="9" a="1"/>
  <c r="H75" i="9" s="1"/>
  <c r="G75" i="9" a="1"/>
  <c r="G75" i="9" s="1"/>
  <c r="E75" i="9" a="1"/>
  <c r="E75" i="9" s="1"/>
  <c r="F75" i="9" a="1"/>
  <c r="F75" i="9" s="1"/>
  <c r="E441" i="9" a="1"/>
  <c r="E441" i="9" s="1"/>
  <c r="V441" i="9" a="1"/>
  <c r="V441" i="9" s="1"/>
  <c r="H441" i="9" a="1"/>
  <c r="H441" i="9" s="1"/>
  <c r="F441" i="9" a="1"/>
  <c r="F441" i="9" s="1"/>
  <c r="U441" i="9" a="1"/>
  <c r="U441" i="9" s="1"/>
  <c r="G354" i="9" a="1"/>
  <c r="G354" i="9" s="1"/>
  <c r="G467" i="9" a="1"/>
  <c r="G467" i="9" s="1"/>
  <c r="G563" i="9" a="1"/>
  <c r="G563" i="9" s="1"/>
  <c r="H241" i="9" a="1"/>
  <c r="H241" i="9" s="1"/>
  <c r="F241" i="9" a="1"/>
  <c r="F241" i="9" s="1"/>
  <c r="G241" i="9" a="1"/>
  <c r="G241" i="9" s="1"/>
  <c r="E241" i="9" a="1"/>
  <c r="E241" i="9" s="1"/>
  <c r="F270" i="9" a="1"/>
  <c r="F270" i="9" s="1"/>
  <c r="H270" i="9" a="1"/>
  <c r="H270" i="9" s="1"/>
  <c r="E270" i="9" a="1"/>
  <c r="E270" i="9" s="1"/>
  <c r="G270" i="9" a="1"/>
  <c r="G270" i="9" s="1"/>
  <c r="N45" i="9"/>
  <c r="M45" i="9"/>
  <c r="L45" i="9"/>
  <c r="L46" i="9"/>
  <c r="M46" i="9"/>
  <c r="N46" i="9"/>
  <c r="L39" i="9"/>
  <c r="M39" i="9"/>
  <c r="K39" i="9"/>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N39" i="9"/>
  <c r="G69" i="9" a="1"/>
  <c r="G69" i="9" s="1"/>
  <c r="H69" i="9" a="1"/>
  <c r="H69" i="9" s="1"/>
  <c r="E69" i="9" a="1"/>
  <c r="E69" i="9" s="1"/>
  <c r="F69" i="9" a="1"/>
  <c r="F69" i="9" s="1"/>
  <c r="V502" i="9" a="1"/>
  <c r="V502" i="9" s="1"/>
  <c r="U502" i="9" a="1"/>
  <c r="U502" i="9" s="1"/>
  <c r="E502" i="9" a="1"/>
  <c r="E502" i="9" s="1"/>
  <c r="F502" i="9" a="1"/>
  <c r="F502" i="9" s="1"/>
  <c r="H502" i="9" a="1"/>
  <c r="H502" i="9" s="1"/>
  <c r="G242" i="9" a="1"/>
  <c r="G242" i="9" s="1"/>
  <c r="H242" i="9" a="1"/>
  <c r="H242" i="9" s="1"/>
  <c r="F242" i="9" a="1"/>
  <c r="F242" i="9" s="1"/>
  <c r="E242" i="9" a="1"/>
  <c r="E242" i="9" s="1"/>
  <c r="G247" i="9" a="1"/>
  <c r="G247" i="9" s="1"/>
  <c r="E247" i="9" a="1"/>
  <c r="E247" i="9" s="1"/>
  <c r="F247" i="9" a="1"/>
  <c r="F247" i="9" s="1"/>
  <c r="H247" i="9" a="1"/>
  <c r="H247" i="9" s="1"/>
  <c r="D30" i="20"/>
  <c r="C31" i="20"/>
  <c r="D31" i="20" s="1"/>
  <c r="F70" i="9" a="1"/>
  <c r="F70" i="9" s="1"/>
  <c r="E70" i="9" a="1"/>
  <c r="E70" i="9" s="1"/>
  <c r="G70" i="9" a="1"/>
  <c r="G70" i="9" s="1"/>
  <c r="H70" i="9" a="1"/>
  <c r="H70" i="9" s="1"/>
  <c r="H50" i="9" a="1"/>
  <c r="H50" i="9" s="1"/>
  <c r="G50" i="9" a="1"/>
  <c r="G50" i="9" s="1"/>
  <c r="E50" i="9" a="1"/>
  <c r="E50" i="9" s="1"/>
  <c r="F50" i="9" a="1"/>
  <c r="F50" i="9" s="1"/>
  <c r="C370" i="6"/>
  <c r="C310" i="6"/>
  <c r="C94" i="6"/>
  <c r="C298" i="6"/>
  <c r="D186" i="5"/>
  <c r="E51" i="9" a="1"/>
  <c r="E51" i="9" s="1"/>
  <c r="G51" i="9" a="1"/>
  <c r="G51" i="9" s="1"/>
  <c r="F51" i="9" a="1"/>
  <c r="F51" i="9" s="1"/>
  <c r="H51" i="9" a="1"/>
  <c r="H51" i="9" s="1"/>
  <c r="V444" i="9" a="1"/>
  <c r="V444" i="9" s="1"/>
  <c r="F444" i="9" a="1"/>
  <c r="F444" i="9" s="1"/>
  <c r="E444" i="9" a="1"/>
  <c r="E444" i="9" s="1"/>
  <c r="U444" i="9" a="1"/>
  <c r="U444" i="9" s="1"/>
  <c r="H444" i="9" a="1"/>
  <c r="H444" i="9" s="1"/>
  <c r="E63" i="9" a="1"/>
  <c r="E63" i="9" s="1"/>
  <c r="F63" i="9" a="1"/>
  <c r="F63" i="9" s="1"/>
  <c r="H63" i="9" a="1"/>
  <c r="H63" i="9" s="1"/>
  <c r="G63" i="9" a="1"/>
  <c r="G63" i="9" s="1"/>
  <c r="M47" i="9"/>
  <c r="L47" i="9"/>
  <c r="N47" i="9"/>
  <c r="N43" i="9"/>
  <c r="M43" i="9"/>
  <c r="L43" i="9"/>
  <c r="U501" i="9" a="1"/>
  <c r="U501" i="9" s="1"/>
  <c r="V501" i="9" a="1"/>
  <c r="V501" i="9" s="1"/>
  <c r="F501" i="9" a="1"/>
  <c r="F501" i="9" s="1"/>
  <c r="H501" i="9" a="1"/>
  <c r="H501" i="9" s="1"/>
  <c r="E501" i="9" a="1"/>
  <c r="E501" i="9" s="1"/>
  <c r="D132" i="5"/>
  <c r="C496" i="6"/>
  <c r="C292" i="6"/>
  <c r="D60" i="5"/>
  <c r="C376" i="6"/>
  <c r="D108" i="5"/>
  <c r="C148" i="6"/>
  <c r="C466" i="6"/>
  <c r="D66" i="5"/>
  <c r="C502" i="6"/>
  <c r="D42" i="5"/>
  <c r="C208" i="6"/>
  <c r="C166" i="6"/>
  <c r="D192" i="5"/>
  <c r="C160" i="6"/>
  <c r="D150" i="5"/>
  <c r="T39" i="1"/>
  <c r="C454" i="6"/>
  <c r="C184" i="6"/>
  <c r="D120" i="5"/>
  <c r="C484" i="6"/>
  <c r="C568" i="6"/>
  <c r="D144" i="5"/>
  <c r="D102" i="5"/>
  <c r="C172" i="6"/>
  <c r="C364" i="6"/>
  <c r="C430" i="6"/>
  <c r="C226" i="6"/>
  <c r="C406" i="6"/>
  <c r="C418" i="6"/>
  <c r="N39" i="1"/>
  <c r="C220" i="6"/>
  <c r="C448" i="6"/>
  <c r="D138" i="5"/>
  <c r="C400" i="6"/>
  <c r="C544" i="6"/>
  <c r="C106" i="6"/>
  <c r="C136" i="6"/>
  <c r="C412" i="6"/>
  <c r="D78" i="5"/>
  <c r="C190" i="6"/>
  <c r="C286" i="6"/>
  <c r="C154" i="6"/>
  <c r="C514" i="6"/>
  <c r="D126" i="5"/>
  <c r="C274" i="6"/>
  <c r="D168" i="5"/>
  <c r="C346" i="6"/>
  <c r="C142" i="6"/>
  <c r="C562" i="6"/>
  <c r="D84" i="5"/>
  <c r="D156" i="5"/>
  <c r="C442" i="6"/>
  <c r="C202" i="6"/>
  <c r="C478" i="6"/>
  <c r="C382" i="6"/>
  <c r="C130" i="6"/>
  <c r="C250" i="6"/>
  <c r="C244" i="6"/>
  <c r="C256" i="6"/>
  <c r="C268" i="6"/>
  <c r="C316" i="6"/>
  <c r="C556" i="6"/>
  <c r="C550" i="6"/>
  <c r="C460" i="6"/>
  <c r="C508" i="6"/>
  <c r="D16" i="21"/>
  <c r="D90" i="5"/>
  <c r="C436" i="6"/>
  <c r="D180" i="5"/>
  <c r="C118" i="6"/>
  <c r="C490" i="6"/>
  <c r="D48" i="5"/>
  <c r="C358" i="6"/>
  <c r="C520" i="6"/>
  <c r="C538" i="6"/>
  <c r="C178" i="6"/>
  <c r="D96" i="5"/>
  <c r="A40" i="1"/>
  <c r="C424" i="6"/>
  <c r="C304" i="6"/>
  <c r="D72" i="5"/>
  <c r="C280" i="6"/>
  <c r="C352" i="6"/>
  <c r="G556" i="9" a="1"/>
  <c r="G556" i="9" s="1"/>
  <c r="G442" i="9" a="1"/>
  <c r="G442" i="9" s="1"/>
  <c r="H78" i="9" a="1"/>
  <c r="H78" i="9" s="1"/>
  <c r="G78" i="9" a="1"/>
  <c r="G78" i="9" s="1"/>
  <c r="E78" i="9" a="1"/>
  <c r="E78" i="9" s="1"/>
  <c r="F78" i="9" a="1"/>
  <c r="F78" i="9" s="1"/>
  <c r="H62" i="9" a="1"/>
  <c r="H62" i="9" s="1"/>
  <c r="F62" i="9" a="1"/>
  <c r="F62" i="9" s="1"/>
  <c r="E62" i="9" a="1"/>
  <c r="E62" i="9" s="1"/>
  <c r="G62" i="9" a="1"/>
  <c r="G62" i="9" s="1"/>
  <c r="G245" i="9" a="1"/>
  <c r="G245" i="9" s="1"/>
  <c r="E245" i="9" a="1"/>
  <c r="E245" i="9" s="1"/>
  <c r="F245" i="9" a="1"/>
  <c r="F245" i="9" s="1"/>
  <c r="H245" i="9" a="1"/>
  <c r="H245" i="9" s="1"/>
  <c r="E243" i="9" a="1"/>
  <c r="E243" i="9" s="1"/>
  <c r="F243" i="9" a="1"/>
  <c r="F243" i="9" s="1"/>
  <c r="H243" i="9" a="1"/>
  <c r="H243" i="9" s="1"/>
  <c r="G243" i="9" a="1"/>
  <c r="G243" i="9" s="1"/>
  <c r="E59" i="9" a="1"/>
  <c r="E59" i="9" s="1"/>
  <c r="F59" i="9" a="1"/>
  <c r="F59" i="9" s="1"/>
  <c r="G59" i="9" a="1"/>
  <c r="G59" i="9" s="1"/>
  <c r="H59" i="9" a="1"/>
  <c r="H59" i="9" s="1"/>
  <c r="N44" i="9"/>
  <c r="M44" i="9"/>
  <c r="L44" i="9"/>
  <c r="M42" i="9"/>
  <c r="N42" i="9"/>
  <c r="L42" i="9"/>
  <c r="M40" i="9"/>
  <c r="L40" i="9"/>
  <c r="N40" i="9"/>
  <c r="U498" i="9" a="1"/>
  <c r="U498" i="9" s="1"/>
  <c r="F498" i="9" a="1"/>
  <c r="F498" i="9" s="1"/>
  <c r="V498" i="9" a="1"/>
  <c r="V498" i="9" s="1"/>
  <c r="H498" i="9" a="1"/>
  <c r="H498" i="9" s="1"/>
  <c r="E498" i="9" a="1"/>
  <c r="E498" i="9" s="1"/>
  <c r="F67" i="9" a="1"/>
  <c r="F67" i="9" s="1"/>
  <c r="E67" i="9" a="1"/>
  <c r="E67" i="9" s="1"/>
  <c r="G67" i="9" a="1"/>
  <c r="G67" i="9" s="1"/>
  <c r="H67" i="9" a="1"/>
  <c r="H67" i="9" s="1"/>
  <c r="H246" i="9" a="1"/>
  <c r="H246" i="9" s="1"/>
  <c r="E246" i="9" a="1"/>
  <c r="E246" i="9" s="1"/>
  <c r="F246" i="9" a="1"/>
  <c r="F246" i="9" s="1"/>
  <c r="G246" i="9" a="1"/>
  <c r="G246" i="9" s="1"/>
  <c r="F268" i="9" a="1"/>
  <c r="F268" i="9" s="1"/>
  <c r="G268" i="9" a="1"/>
  <c r="G268" i="9" s="1"/>
  <c r="E268" i="9" a="1"/>
  <c r="E268" i="9" s="1"/>
  <c r="H268" i="9" a="1"/>
  <c r="H268" i="9" s="1"/>
  <c r="E439" i="9" a="1"/>
  <c r="E439" i="9" s="1"/>
  <c r="V439" i="9" a="1"/>
  <c r="V439" i="9" s="1"/>
  <c r="U439" i="9" a="1"/>
  <c r="U439" i="9" s="1"/>
  <c r="H439" i="9" a="1"/>
  <c r="H439" i="9" s="1"/>
  <c r="F439" i="9" a="1"/>
  <c r="F439" i="9" s="1"/>
  <c r="G439" i="9" s="1" a="1"/>
  <c r="G439" i="9" s="1"/>
  <c r="F500" i="9" a="1"/>
  <c r="F500" i="9" s="1"/>
  <c r="H500" i="9" a="1"/>
  <c r="H500" i="9" s="1"/>
  <c r="E500" i="9" a="1"/>
  <c r="E500" i="9" s="1"/>
  <c r="U500" i="9" a="1"/>
  <c r="U500" i="9" s="1"/>
  <c r="V500" i="9" a="1"/>
  <c r="V500" i="9" s="1"/>
  <c r="G475" i="9" a="1"/>
  <c r="G475" i="9" s="1"/>
  <c r="C334" i="6"/>
  <c r="D162" i="5"/>
  <c r="C340" i="6"/>
  <c r="C472" i="6"/>
  <c r="D54" i="5"/>
  <c r="C526" i="6"/>
  <c r="H73" i="9" a="1"/>
  <c r="H73" i="9" s="1"/>
  <c r="F73" i="9" a="1"/>
  <c r="F73" i="9" s="1"/>
  <c r="G73" i="9" a="1"/>
  <c r="G73" i="9" s="1"/>
  <c r="E73" i="9" a="1"/>
  <c r="E73" i="9" s="1"/>
  <c r="C65" i="20"/>
  <c r="D64" i="20"/>
  <c r="F497" i="9" a="1"/>
  <c r="F497" i="9" s="1"/>
  <c r="H497" i="9" a="1"/>
  <c r="H497" i="9" s="1"/>
  <c r="U497" i="9" a="1"/>
  <c r="U497" i="9" s="1"/>
  <c r="E497" i="9" a="1"/>
  <c r="E497" i="9" s="1"/>
  <c r="V497" i="9" a="1"/>
  <c r="V497" i="9" s="1"/>
  <c r="F60" i="9" a="1"/>
  <c r="F60" i="9" s="1"/>
  <c r="E60" i="9" a="1"/>
  <c r="E60" i="9" s="1"/>
  <c r="G60" i="9" a="1"/>
  <c r="G60" i="9" s="1"/>
  <c r="H60" i="9" a="1"/>
  <c r="H60" i="9" s="1"/>
  <c r="H239" i="9" a="1"/>
  <c r="H239" i="9" s="1"/>
  <c r="E239" i="9" a="1"/>
  <c r="E239" i="9" s="1"/>
  <c r="F239" i="9" a="1"/>
  <c r="F239" i="9" s="1"/>
  <c r="G239" i="9" a="1"/>
  <c r="G239" i="9" s="1"/>
  <c r="E238" i="9" a="1"/>
  <c r="E238" i="9" s="1"/>
  <c r="G238" i="9" a="1"/>
  <c r="G238" i="9" s="1"/>
  <c r="F238" i="9" a="1"/>
  <c r="F238" i="9" s="1"/>
  <c r="H238" i="9" a="1"/>
  <c r="H238" i="9" s="1"/>
  <c r="F523" i="9" a="1"/>
  <c r="F523" i="9" s="1"/>
  <c r="E523" i="9" a="1"/>
  <c r="E523" i="9" s="1"/>
  <c r="G547" i="9" a="1"/>
  <c r="G547" i="9" s="1"/>
  <c r="G399" i="9" a="1"/>
  <c r="G399" i="9" s="1"/>
  <c r="G352" i="9" a="1"/>
  <c r="G352" i="9" s="1"/>
  <c r="G276" i="9" a="1"/>
  <c r="G276" i="9" s="1"/>
  <c r="F276" i="9" a="1"/>
  <c r="F276" i="9" s="1"/>
  <c r="H276" i="9" a="1"/>
  <c r="H276" i="9" s="1"/>
  <c r="E276" i="9" a="1"/>
  <c r="E276" i="9" s="1"/>
  <c r="U523" i="9" a="1"/>
  <c r="U523" i="9" s="1"/>
  <c r="G405" i="9" a="1"/>
  <c r="G405" i="9" s="1"/>
  <c r="F130" i="9" a="1"/>
  <c r="F130" i="9" s="1"/>
  <c r="H130" i="9" a="1"/>
  <c r="H130" i="9" s="1"/>
  <c r="E130" i="9" a="1"/>
  <c r="E130" i="9" s="1"/>
  <c r="G130" i="9" a="1"/>
  <c r="G130" i="9" s="1"/>
  <c r="G269" i="9" a="1"/>
  <c r="G269" i="9" s="1"/>
  <c r="F269" i="9" a="1"/>
  <c r="F269" i="9" s="1"/>
  <c r="E269" i="9" a="1"/>
  <c r="E269" i="9" s="1"/>
  <c r="H269" i="9" a="1"/>
  <c r="H269" i="9" s="1"/>
  <c r="E134" i="9" a="1"/>
  <c r="E134" i="9" s="1"/>
  <c r="G134" i="9" a="1"/>
  <c r="G134" i="9" s="1"/>
  <c r="H134" i="9" a="1"/>
  <c r="H134" i="9" s="1"/>
  <c r="F134" i="9" a="1"/>
  <c r="F134" i="9" s="1"/>
  <c r="F274" i="9" a="1"/>
  <c r="F274" i="9" s="1"/>
  <c r="E274" i="9" a="1"/>
  <c r="E274" i="9" s="1"/>
  <c r="H274" i="9" a="1"/>
  <c r="H274" i="9" s="1"/>
  <c r="G274" i="9" a="1"/>
  <c r="G274" i="9" s="1"/>
  <c r="E272" i="9" a="1"/>
  <c r="E272" i="9" s="1"/>
  <c r="F272" i="9" a="1"/>
  <c r="F272" i="9" s="1"/>
  <c r="H272" i="9" a="1"/>
  <c r="H272" i="9" s="1"/>
  <c r="G272" i="9" a="1"/>
  <c r="G272" i="9" s="1"/>
  <c r="H265" i="9" a="1"/>
  <c r="H265" i="9" s="1"/>
  <c r="E265" i="9" a="1"/>
  <c r="E265" i="9" s="1"/>
  <c r="F265" i="9" a="1"/>
  <c r="F265" i="9" s="1"/>
  <c r="G265" i="9" a="1"/>
  <c r="G265" i="9" s="1"/>
  <c r="C23" i="20"/>
  <c r="D22" i="20"/>
  <c r="G135" i="9" a="1"/>
  <c r="G135" i="9" s="1"/>
  <c r="E135" i="9" a="1"/>
  <c r="E135" i="9" s="1"/>
  <c r="H135" i="9" a="1"/>
  <c r="H135" i="9" s="1"/>
  <c r="F135" i="9" a="1"/>
  <c r="F135" i="9" s="1"/>
  <c r="C9" i="19" a="1"/>
  <c r="C9" i="19" s="1"/>
  <c r="C10" i="19" s="1" a="1"/>
  <c r="C10" i="19" s="1"/>
  <c r="C11" i="19" s="1" a="1"/>
  <c r="C11" i="19" s="1"/>
  <c r="E264" i="9" a="1"/>
  <c r="E264" i="9" s="1"/>
  <c r="G264" i="9" a="1"/>
  <c r="G264" i="9" s="1"/>
  <c r="H264" i="9" a="1"/>
  <c r="H264" i="9" s="1"/>
  <c r="F264" i="9" a="1"/>
  <c r="F264" i="9" s="1"/>
  <c r="G345" i="9" a="1"/>
  <c r="G345" i="9" s="1"/>
  <c r="F260" i="9" a="1"/>
  <c r="F260" i="9" s="1"/>
  <c r="H260" i="9" a="1"/>
  <c r="H260" i="9" s="1"/>
  <c r="G260" i="9" a="1"/>
  <c r="G260" i="9" s="1"/>
  <c r="E260" i="9" a="1"/>
  <c r="E260" i="9" s="1"/>
  <c r="K170" i="9"/>
  <c r="L169" i="9"/>
  <c r="E131" i="9" a="1"/>
  <c r="E131" i="9" s="1"/>
  <c r="H131" i="9" a="1"/>
  <c r="H131" i="9" s="1"/>
  <c r="F131" i="9" a="1"/>
  <c r="F131" i="9" s="1"/>
  <c r="G131" i="9" a="1"/>
  <c r="G131" i="9" s="1"/>
  <c r="E129" i="9" a="1"/>
  <c r="E129" i="9" s="1"/>
  <c r="H129" i="9" a="1"/>
  <c r="H129" i="9" s="1"/>
  <c r="G129" i="9" a="1"/>
  <c r="G129" i="9" s="1"/>
  <c r="F129" i="9" a="1"/>
  <c r="F129" i="9" s="1"/>
  <c r="G76" i="9" a="1"/>
  <c r="G76" i="9" s="1"/>
  <c r="H76" i="9" a="1"/>
  <c r="H76" i="9" s="1"/>
  <c r="F76" i="9" a="1"/>
  <c r="F76" i="9" s="1"/>
  <c r="E76" i="9" a="1"/>
  <c r="E76" i="9" s="1"/>
  <c r="G138" i="9" a="1"/>
  <c r="G138" i="9" s="1"/>
  <c r="H138" i="9" a="1"/>
  <c r="H138" i="9" s="1"/>
  <c r="F138" i="9" a="1"/>
  <c r="F138" i="9" s="1"/>
  <c r="E138" i="9" a="1"/>
  <c r="E138" i="9" s="1"/>
  <c r="E261" i="9" a="1"/>
  <c r="E261" i="9" s="1"/>
  <c r="G261" i="9" a="1"/>
  <c r="G261" i="9" s="1"/>
  <c r="H261" i="9" a="1"/>
  <c r="H261" i="9" s="1"/>
  <c r="F261" i="9" a="1"/>
  <c r="F261" i="9" s="1"/>
  <c r="E277" i="9" a="1"/>
  <c r="E277" i="9" s="1"/>
  <c r="H277" i="9" a="1"/>
  <c r="H277" i="9" s="1"/>
  <c r="F277" i="9" a="1"/>
  <c r="F277" i="9" s="1"/>
  <c r="G277" i="9" a="1"/>
  <c r="G277" i="9" s="1"/>
  <c r="D163" i="20"/>
  <c r="C164" i="20"/>
  <c r="F74" i="9" a="1"/>
  <c r="F74" i="9" s="1"/>
  <c r="H74" i="9" a="1"/>
  <c r="H74" i="9" s="1"/>
  <c r="E74" i="9" a="1"/>
  <c r="E74" i="9" s="1"/>
  <c r="G74" i="9" a="1"/>
  <c r="G74" i="9" s="1"/>
  <c r="L168" i="9"/>
  <c r="F122" i="9" a="1"/>
  <c r="F122" i="9" s="1"/>
  <c r="E122" i="9" a="1"/>
  <c r="E122" i="9" s="1"/>
  <c r="N207" i="9"/>
  <c r="K208" i="9"/>
  <c r="K209" i="9" s="1"/>
  <c r="K210" i="9" s="1"/>
  <c r="K211" i="9" s="1"/>
  <c r="K212" i="9" s="1"/>
  <c r="K213" i="9" s="1"/>
  <c r="K214" i="9" s="1"/>
  <c r="K215" i="9" s="1"/>
  <c r="K216" i="9" s="1"/>
  <c r="K217" i="9" s="1"/>
  <c r="K218" i="9" s="1"/>
  <c r="K219" i="9" s="1"/>
  <c r="K220" i="9" s="1"/>
  <c r="K221" i="9" s="1"/>
  <c r="K222" i="9" s="1"/>
  <c r="K223" i="9" s="1"/>
  <c r="K224" i="9" s="1"/>
  <c r="K225" i="9" s="1"/>
  <c r="K226" i="9" s="1"/>
  <c r="K227" i="9" s="1"/>
  <c r="L282" i="9"/>
  <c r="N282" i="9"/>
  <c r="M282" i="9"/>
  <c r="M285" i="9"/>
  <c r="L285" i="9"/>
  <c r="N285" i="9"/>
  <c r="F9" i="16" a="1"/>
  <c r="F9" i="16" s="1"/>
  <c r="F124" i="9" a="1"/>
  <c r="F124" i="9" s="1"/>
  <c r="E124" i="9" a="1"/>
  <c r="E124" i="9" s="1"/>
  <c r="H124" i="9" a="1"/>
  <c r="H124" i="9" s="1"/>
  <c r="G124" i="9" a="1"/>
  <c r="G124" i="9" s="1"/>
  <c r="F424" i="9" a="1"/>
  <c r="F424" i="9" s="1"/>
  <c r="E424" i="9" a="1"/>
  <c r="E424" i="9" s="1"/>
  <c r="U424" i="9" a="1"/>
  <c r="U424" i="9" s="1"/>
  <c r="H424" i="9" a="1"/>
  <c r="H424" i="9" s="1"/>
  <c r="V424" i="9" a="1"/>
  <c r="V424" i="9" s="1"/>
  <c r="V420" i="9" a="1"/>
  <c r="V420" i="9" s="1"/>
  <c r="U420" i="9" a="1"/>
  <c r="U420" i="9" s="1"/>
  <c r="F420" i="9" a="1"/>
  <c r="F420" i="9" s="1"/>
  <c r="E420" i="9" a="1"/>
  <c r="E420" i="9" s="1"/>
  <c r="H420" i="9" a="1"/>
  <c r="H420" i="9" s="1"/>
  <c r="M252" i="9"/>
  <c r="N252" i="9"/>
  <c r="L252" i="9"/>
  <c r="L254" i="9"/>
  <c r="M254" i="9"/>
  <c r="N254" i="9"/>
  <c r="Y368" i="9"/>
  <c r="Z367" i="9"/>
  <c r="G400" i="9" a="1"/>
  <c r="G400" i="9" s="1"/>
  <c r="M279" i="9"/>
  <c r="L279" i="9"/>
  <c r="N279" i="9"/>
  <c r="N284" i="9"/>
  <c r="L284" i="9"/>
  <c r="M284" i="9"/>
  <c r="G330" i="9" a="1"/>
  <c r="G330" i="9" s="1"/>
  <c r="H120" i="9" a="1"/>
  <c r="H120" i="9" s="1"/>
  <c r="G120" i="9" a="1"/>
  <c r="G120" i="9" s="1"/>
  <c r="E120" i="9" a="1"/>
  <c r="E120" i="9" s="1"/>
  <c r="F120" i="9" a="1"/>
  <c r="F120" i="9" s="1"/>
  <c r="V423" i="9" a="1"/>
  <c r="V423" i="9" s="1"/>
  <c r="U423" i="9" a="1"/>
  <c r="U423" i="9" s="1"/>
  <c r="F423" i="9" a="1"/>
  <c r="F423" i="9" s="1"/>
  <c r="E423" i="9" a="1"/>
  <c r="E423" i="9" s="1"/>
  <c r="H423" i="9" a="1"/>
  <c r="H423" i="9" s="1"/>
  <c r="C104" i="20"/>
  <c r="D103" i="20"/>
  <c r="H425" i="9" a="1"/>
  <c r="H425" i="9" s="1"/>
  <c r="E425" i="9" a="1"/>
  <c r="E425" i="9" s="1"/>
  <c r="F425" i="9" a="1"/>
  <c r="F425" i="9" s="1"/>
  <c r="U425" i="9" a="1"/>
  <c r="U425" i="9" s="1"/>
  <c r="V425" i="9" a="1"/>
  <c r="V425" i="9" s="1"/>
  <c r="N253" i="9"/>
  <c r="M253" i="9"/>
  <c r="L253" i="9"/>
  <c r="N255" i="9"/>
  <c r="L255" i="9"/>
  <c r="M255" i="9"/>
  <c r="N250" i="9"/>
  <c r="M250" i="9"/>
  <c r="L250" i="9"/>
  <c r="U417" i="9" a="1"/>
  <c r="U417" i="9" s="1"/>
  <c r="F417" i="9" a="1"/>
  <c r="F417" i="9" s="1"/>
  <c r="H417" i="9" a="1"/>
  <c r="H417" i="9" s="1"/>
  <c r="V417" i="9" a="1"/>
  <c r="V417" i="9" s="1"/>
  <c r="E417" i="9" a="1"/>
  <c r="E417" i="9" s="1"/>
  <c r="L283" i="9"/>
  <c r="M283" i="9"/>
  <c r="N283" i="9"/>
  <c r="L280" i="9"/>
  <c r="N280" i="9"/>
  <c r="M280" i="9"/>
  <c r="N278" i="9"/>
  <c r="M278" i="9"/>
  <c r="L278" i="9"/>
  <c r="F128" i="9" a="1"/>
  <c r="F128" i="9" s="1"/>
  <c r="E128" i="9" a="1"/>
  <c r="E128" i="9" s="1"/>
  <c r="G128" i="9" a="1"/>
  <c r="G128" i="9" s="1"/>
  <c r="H128" i="9" a="1"/>
  <c r="H128" i="9" s="1"/>
  <c r="E121" i="9" a="1"/>
  <c r="E121" i="9" s="1"/>
  <c r="H121" i="9" a="1"/>
  <c r="H121" i="9" s="1"/>
  <c r="G121" i="9" a="1"/>
  <c r="G121" i="9" s="1"/>
  <c r="F121" i="9" a="1"/>
  <c r="F121" i="9" s="1"/>
  <c r="G561" i="9" a="1"/>
  <c r="G561" i="9" s="1"/>
  <c r="G336" i="9" a="1"/>
  <c r="G336" i="9" s="1"/>
  <c r="E123" i="9" a="1"/>
  <c r="E123" i="9" s="1"/>
  <c r="L257" i="9"/>
  <c r="M257" i="9"/>
  <c r="N257" i="9"/>
  <c r="N248" i="9"/>
  <c r="M248" i="9"/>
  <c r="L248" i="9"/>
  <c r="K248" i="9"/>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251" i="9"/>
  <c r="N251" i="9"/>
  <c r="M251" i="9"/>
  <c r="Z377" i="9"/>
  <c r="Y378" i="9"/>
  <c r="U426" i="9" a="1"/>
  <c r="U426" i="9" s="1"/>
  <c r="V426" i="9" a="1"/>
  <c r="V426" i="9" s="1"/>
  <c r="F426" i="9" a="1"/>
  <c r="F426" i="9" s="1"/>
  <c r="E426" i="9" a="1"/>
  <c r="E426" i="9" s="1"/>
  <c r="H426" i="9" a="1"/>
  <c r="H426" i="9" s="1"/>
  <c r="U421" i="9" a="1"/>
  <c r="U421" i="9" s="1"/>
  <c r="H421" i="9" a="1"/>
  <c r="H421" i="9" s="1"/>
  <c r="F421" i="9" a="1"/>
  <c r="F421" i="9" s="1"/>
  <c r="V421" i="9" a="1"/>
  <c r="V421" i="9" s="1"/>
  <c r="E421" i="9" a="1"/>
  <c r="E421" i="9" s="1"/>
  <c r="L281" i="9"/>
  <c r="M281" i="9"/>
  <c r="N281" i="9"/>
  <c r="M287" i="9"/>
  <c r="L287" i="9"/>
  <c r="N287" i="9"/>
  <c r="N286" i="9"/>
  <c r="M286" i="9"/>
  <c r="L286" i="9"/>
  <c r="E125" i="9" a="1"/>
  <c r="E125" i="9" s="1"/>
  <c r="G125" i="9" a="1"/>
  <c r="G125" i="9" s="1"/>
  <c r="H125" i="9" a="1"/>
  <c r="H125" i="9" s="1"/>
  <c r="F125" i="9" a="1"/>
  <c r="F125" i="9" s="1"/>
  <c r="F419" i="9" a="1"/>
  <c r="F419" i="9" s="1"/>
  <c r="E419" i="9" a="1"/>
  <c r="E419" i="9" s="1"/>
  <c r="V419" i="9" a="1"/>
  <c r="V419" i="9" s="1"/>
  <c r="H419" i="9" a="1"/>
  <c r="H419" i="9" s="1"/>
  <c r="U419" i="9" a="1"/>
  <c r="U419" i="9" s="1"/>
  <c r="V418" i="9" a="1"/>
  <c r="V418" i="9" s="1"/>
  <c r="U418" i="9" a="1"/>
  <c r="U418" i="9" s="1"/>
  <c r="E418" i="9" a="1"/>
  <c r="E418" i="9" s="1"/>
  <c r="H418" i="9" a="1"/>
  <c r="H418" i="9" s="1"/>
  <c r="F418" i="9" a="1"/>
  <c r="F418" i="9" s="1"/>
  <c r="F127" i="9" a="1"/>
  <c r="F127" i="9" s="1"/>
  <c r="G127" i="9" a="1"/>
  <c r="G127" i="9" s="1"/>
  <c r="H127" i="9" a="1"/>
  <c r="H127" i="9" s="1"/>
  <c r="E127" i="9" a="1"/>
  <c r="E127" i="9" s="1"/>
  <c r="E422" i="9" a="1"/>
  <c r="E422" i="9" s="1"/>
  <c r="H422" i="9" a="1"/>
  <c r="H422" i="9" s="1"/>
  <c r="U422" i="9" a="1"/>
  <c r="U422" i="9" s="1"/>
  <c r="F422" i="9" a="1"/>
  <c r="F422" i="9" s="1"/>
  <c r="V422" i="9" a="1"/>
  <c r="V422" i="9" s="1"/>
  <c r="M249" i="9"/>
  <c r="L249" i="9"/>
  <c r="N249" i="9"/>
  <c r="M256" i="9"/>
  <c r="N256" i="9"/>
  <c r="L256" i="9"/>
  <c r="G430" i="9" a="1"/>
  <c r="G430" i="9" s="1"/>
  <c r="G559" i="9" a="1"/>
  <c r="G559" i="9" s="1"/>
  <c r="G356" i="9" a="1"/>
  <c r="G356" i="9" s="1"/>
  <c r="G436" i="9" a="1"/>
  <c r="G436" i="9" s="1"/>
  <c r="G560" i="9" a="1"/>
  <c r="G560" i="9" s="1"/>
  <c r="G515" i="9" a="1"/>
  <c r="G515" i="9" s="1"/>
  <c r="G453" i="9" a="1"/>
  <c r="G453" i="9" s="1"/>
  <c r="G388" i="9" a="1"/>
  <c r="G388" i="9" s="1"/>
  <c r="G565" i="9" a="1"/>
  <c r="G565" i="9" s="1"/>
  <c r="G507" i="9" a="1"/>
  <c r="G507" i="9" s="1"/>
  <c r="G353" i="9" a="1"/>
  <c r="G353" i="9" s="1"/>
  <c r="G566" i="9" a="1"/>
  <c r="G566" i="9" s="1"/>
  <c r="G526" i="9" a="1"/>
  <c r="G526" i="9" s="1"/>
  <c r="G355" i="9" a="1"/>
  <c r="G355" i="9" s="1"/>
  <c r="G448" i="9" a="1"/>
  <c r="G448" i="9" s="1"/>
  <c r="G577" i="9" a="1"/>
  <c r="G577" i="9" s="1"/>
  <c r="G585" i="9" a="1"/>
  <c r="G585" i="9" s="1"/>
  <c r="F297" i="9" a="1"/>
  <c r="F297" i="9" s="1"/>
  <c r="G297" i="9" a="1"/>
  <c r="G297" i="9" s="1"/>
  <c r="H297" i="9" a="1"/>
  <c r="H297" i="9" s="1"/>
  <c r="E297" i="9" a="1"/>
  <c r="E297" i="9" s="1"/>
  <c r="N197" i="9"/>
  <c r="K198" i="9"/>
  <c r="U524" i="9" a="1"/>
  <c r="U524" i="9" s="1"/>
  <c r="F524" i="9" a="1"/>
  <c r="F524" i="9" s="1"/>
  <c r="H524" i="9" a="1"/>
  <c r="H524" i="9" s="1"/>
  <c r="E524" i="9" a="1"/>
  <c r="E524" i="9" s="1"/>
  <c r="V524" i="9" a="1"/>
  <c r="V524" i="9" s="1"/>
  <c r="U461" i="9" a="1"/>
  <c r="U461" i="9" s="1"/>
  <c r="F461" i="9" a="1"/>
  <c r="F461" i="9" s="1"/>
  <c r="V461" i="9" a="1"/>
  <c r="V461" i="9" s="1"/>
  <c r="H461" i="9" a="1"/>
  <c r="H461" i="9" s="1"/>
  <c r="E461" i="9" a="1"/>
  <c r="E461" i="9" s="1"/>
  <c r="V464" i="9" a="1"/>
  <c r="V464" i="9" s="1"/>
  <c r="E464" i="9" a="1"/>
  <c r="E464" i="9" s="1"/>
  <c r="U464" i="9" a="1"/>
  <c r="U464" i="9" s="1"/>
  <c r="F464" i="9" a="1"/>
  <c r="F464" i="9" s="1"/>
  <c r="H464" i="9" a="1"/>
  <c r="H464" i="9" s="1"/>
  <c r="F293" i="9" a="1"/>
  <c r="F293" i="9" s="1"/>
  <c r="G293" i="9" a="1"/>
  <c r="G293" i="9" s="1"/>
  <c r="E293" i="9" a="1"/>
  <c r="E293" i="9" s="1"/>
  <c r="H293" i="9" a="1"/>
  <c r="H293" i="9" s="1"/>
  <c r="N23" i="9"/>
  <c r="N22" i="9"/>
  <c r="N24" i="9"/>
  <c r="N189" i="9"/>
  <c r="N188" i="9"/>
  <c r="K188" i="9"/>
  <c r="L188" i="9" s="1"/>
  <c r="U459" i="9" a="1"/>
  <c r="U459" i="9" s="1"/>
  <c r="V459" i="9" a="1"/>
  <c r="V459" i="9" s="1"/>
  <c r="H459" i="9" a="1"/>
  <c r="H459" i="9" s="1"/>
  <c r="F459" i="9" a="1"/>
  <c r="F459" i="9" s="1"/>
  <c r="E459" i="9" a="1"/>
  <c r="E459" i="9" s="1"/>
  <c r="F465" i="9" a="1"/>
  <c r="F465" i="9" s="1"/>
  <c r="V465" i="9" a="1"/>
  <c r="V465" i="9" s="1"/>
  <c r="E465" i="9" a="1"/>
  <c r="E465" i="9" s="1"/>
  <c r="H465" i="9" a="1"/>
  <c r="H465" i="9" s="1"/>
  <c r="U465" i="9" a="1"/>
  <c r="U465" i="9" s="1"/>
  <c r="N20" i="9"/>
  <c r="N28" i="9"/>
  <c r="K29" i="9"/>
  <c r="E289" i="9" a="1"/>
  <c r="E289" i="9" s="1"/>
  <c r="G289" i="9" a="1"/>
  <c r="G289" i="9" s="1"/>
  <c r="H289" i="9" a="1"/>
  <c r="H289" i="9" s="1"/>
  <c r="F289" i="9" a="1"/>
  <c r="F289" i="9" s="1"/>
  <c r="F458" i="9" a="1"/>
  <c r="F458" i="9" s="1"/>
  <c r="H458" i="9" a="1"/>
  <c r="H458" i="9" s="1"/>
  <c r="V458" i="9" a="1"/>
  <c r="V458" i="9" s="1"/>
  <c r="E458" i="9" a="1"/>
  <c r="E458" i="9" s="1"/>
  <c r="U458" i="9" a="1"/>
  <c r="U458" i="9" s="1"/>
  <c r="F463" i="9" a="1"/>
  <c r="F463" i="9" s="1"/>
  <c r="U463" i="9" a="1"/>
  <c r="U463" i="9" s="1"/>
  <c r="E463" i="9" a="1"/>
  <c r="E463" i="9" s="1"/>
  <c r="H463" i="9" a="1"/>
  <c r="H463" i="9" s="1"/>
  <c r="V463" i="9" a="1"/>
  <c r="V463" i="9" s="1"/>
  <c r="G455" i="9" a="1"/>
  <c r="G455" i="9" s="1"/>
  <c r="N21" i="9"/>
  <c r="H466" i="9" a="1"/>
  <c r="H466" i="9" s="1"/>
  <c r="F466" i="9" a="1"/>
  <c r="F466" i="9" s="1"/>
  <c r="V466" i="9" a="1"/>
  <c r="V466" i="9" s="1"/>
  <c r="E466" i="9" a="1"/>
  <c r="E466" i="9" s="1"/>
  <c r="U466" i="9" a="1"/>
  <c r="U466" i="9" s="1"/>
  <c r="G519" i="9" a="1"/>
  <c r="G519" i="9" s="1"/>
  <c r="G290" i="9" a="1"/>
  <c r="G290" i="9" s="1"/>
  <c r="F290" i="9" a="1"/>
  <c r="F290" i="9" s="1"/>
  <c r="E290" i="9" a="1"/>
  <c r="E290" i="9" s="1"/>
  <c r="H290" i="9" a="1"/>
  <c r="H290" i="9" s="1"/>
  <c r="F522" i="9" a="1"/>
  <c r="F522" i="9" s="1"/>
  <c r="V522" i="9" a="1"/>
  <c r="V522" i="9" s="1"/>
  <c r="H522" i="9" a="1"/>
  <c r="H522" i="9" s="1"/>
  <c r="E522" i="9" a="1"/>
  <c r="E522" i="9" s="1"/>
  <c r="U522" i="9" a="1"/>
  <c r="U522" i="9" s="1"/>
  <c r="F41" i="16" a="1"/>
  <c r="F41" i="16" s="1"/>
  <c r="F42" i="16" s="1" a="1"/>
  <c r="F42" i="16" s="1"/>
  <c r="F43" i="16" s="1" a="1"/>
  <c r="F43" i="16" s="1"/>
  <c r="F44" i="16" s="1" a="1"/>
  <c r="F44" i="16" s="1"/>
  <c r="F291" i="9" a="1"/>
  <c r="F291" i="9" s="1"/>
  <c r="G291" i="9" a="1"/>
  <c r="G291" i="9" s="1"/>
  <c r="E291" i="9" a="1"/>
  <c r="E291" i="9" s="1"/>
  <c r="H294" i="9" a="1"/>
  <c r="H294" i="9" s="1"/>
  <c r="G294" i="9" a="1"/>
  <c r="G294" i="9" s="1"/>
  <c r="E294" i="9" a="1"/>
  <c r="E294" i="9" s="1"/>
  <c r="G296" i="9" a="1"/>
  <c r="G296" i="9" s="1"/>
  <c r="H296" i="9" a="1"/>
  <c r="H296" i="9" s="1"/>
  <c r="E296" i="9" a="1"/>
  <c r="E296" i="9" s="1"/>
  <c r="F296" i="9" a="1"/>
  <c r="F296" i="9" s="1"/>
  <c r="G295" i="9" a="1"/>
  <c r="G295" i="9" s="1"/>
  <c r="H295" i="9" a="1"/>
  <c r="H295" i="9" s="1"/>
  <c r="F295" i="9" a="1"/>
  <c r="F295" i="9" s="1"/>
  <c r="E295" i="9" a="1"/>
  <c r="E295" i="9" s="1"/>
  <c r="V460" i="9" a="1"/>
  <c r="V460" i="9" s="1"/>
  <c r="F460" i="9" a="1"/>
  <c r="F460" i="9" s="1"/>
  <c r="E460" i="9" a="1"/>
  <c r="E460" i="9" s="1"/>
  <c r="H460" i="9" a="1"/>
  <c r="H460" i="9" s="1"/>
  <c r="U460" i="9" a="1"/>
  <c r="U460" i="9" s="1"/>
  <c r="N19" i="9"/>
  <c r="K19" i="9"/>
  <c r="K20" i="9" s="1"/>
  <c r="G450" i="9" a="1"/>
  <c r="G450" i="9" s="1"/>
  <c r="U462" i="9" a="1"/>
  <c r="U462" i="9" s="1"/>
  <c r="F462" i="9" a="1"/>
  <c r="F462" i="9" s="1"/>
  <c r="H462" i="9" a="1"/>
  <c r="H462" i="9" s="1"/>
  <c r="E462" i="9" a="1"/>
  <c r="E462" i="9" s="1"/>
  <c r="V462" i="9" a="1"/>
  <c r="V462" i="9" s="1"/>
  <c r="H457" i="9" a="1"/>
  <c r="H457" i="9" s="1"/>
  <c r="E457" i="9" a="1"/>
  <c r="E457" i="9" s="1"/>
  <c r="V457" i="9" a="1"/>
  <c r="V457" i="9" s="1"/>
  <c r="U457" i="9" a="1"/>
  <c r="U457" i="9" s="1"/>
  <c r="F457" i="9" a="1"/>
  <c r="F457" i="9" s="1"/>
  <c r="Z478" i="9"/>
  <c r="Y479" i="9"/>
  <c r="V567" i="9" a="1"/>
  <c r="V567" i="9" s="1"/>
  <c r="F567" i="9" a="1"/>
  <c r="F567" i="9" s="1"/>
  <c r="E567" i="9" a="1"/>
  <c r="E567" i="9" s="1"/>
  <c r="H567" i="9" a="1"/>
  <c r="H567" i="9" s="1"/>
  <c r="U567" i="9" a="1"/>
  <c r="U567" i="9" s="1"/>
  <c r="M107" i="9"/>
  <c r="L107" i="9"/>
  <c r="N107" i="9"/>
  <c r="N100" i="9"/>
  <c r="L100" i="9"/>
  <c r="M100" i="9"/>
  <c r="V415" i="9" a="1"/>
  <c r="V415" i="9" s="1"/>
  <c r="H415" i="9" a="1"/>
  <c r="H415" i="9" s="1"/>
  <c r="U415" i="9" a="1"/>
  <c r="U415" i="9" s="1"/>
  <c r="E415" i="9" a="1"/>
  <c r="E415" i="9" s="1"/>
  <c r="F415" i="9" a="1"/>
  <c r="F415" i="9" s="1"/>
  <c r="M85" i="9"/>
  <c r="N85" i="9"/>
  <c r="L85" i="9"/>
  <c r="L83" i="9"/>
  <c r="N83" i="9"/>
  <c r="M83" i="9"/>
  <c r="V411" i="9" a="1"/>
  <c r="V411" i="9" s="1"/>
  <c r="U411" i="9" a="1"/>
  <c r="U411" i="9" s="1"/>
  <c r="H411" i="9" a="1"/>
  <c r="H411" i="9" s="1"/>
  <c r="F411" i="9" a="1"/>
  <c r="F411" i="9" s="1"/>
  <c r="E411" i="9" a="1"/>
  <c r="E411" i="9" s="1"/>
  <c r="V413" i="9" a="1"/>
  <c r="V413" i="9" s="1"/>
  <c r="E413" i="9" a="1"/>
  <c r="E413" i="9" s="1"/>
  <c r="U413" i="9" a="1"/>
  <c r="U413" i="9" s="1"/>
  <c r="H413" i="9" a="1"/>
  <c r="H413" i="9" s="1"/>
  <c r="F413" i="9" a="1"/>
  <c r="F413" i="9" s="1"/>
  <c r="L108" i="9"/>
  <c r="M108" i="9"/>
  <c r="N108" i="9"/>
  <c r="N102" i="9"/>
  <c r="L102" i="9"/>
  <c r="M102" i="9"/>
  <c r="H414" i="9" a="1"/>
  <c r="H414" i="9" s="1"/>
  <c r="E414" i="9" a="1"/>
  <c r="E414" i="9" s="1"/>
  <c r="V414" i="9" a="1"/>
  <c r="V414" i="9" s="1"/>
  <c r="F414" i="9" a="1"/>
  <c r="F414" i="9" s="1"/>
  <c r="U414" i="9" a="1"/>
  <c r="U414" i="9" s="1"/>
  <c r="H407" i="9" a="1"/>
  <c r="H407" i="9" s="1"/>
  <c r="V407" i="9" a="1"/>
  <c r="V407" i="9" s="1"/>
  <c r="F407" i="9" a="1"/>
  <c r="F407" i="9" s="1"/>
  <c r="E407" i="9" a="1"/>
  <c r="E407" i="9" s="1"/>
  <c r="U407" i="9" a="1"/>
  <c r="U407" i="9" s="1"/>
  <c r="L80" i="9"/>
  <c r="N80" i="9"/>
  <c r="M80" i="9"/>
  <c r="M81" i="9"/>
  <c r="L81" i="9"/>
  <c r="N81" i="9"/>
  <c r="L88" i="9"/>
  <c r="M88" i="9"/>
  <c r="N88" i="9"/>
  <c r="C141" i="20"/>
  <c r="D140" i="20"/>
  <c r="Z358" i="9"/>
  <c r="Y359" i="9"/>
  <c r="F117" i="9" a="1"/>
  <c r="F117" i="9" s="1"/>
  <c r="H117" i="9" a="1"/>
  <c r="H117" i="9" s="1"/>
  <c r="G117" i="9" a="1"/>
  <c r="G117" i="9" s="1"/>
  <c r="E117" i="9" a="1"/>
  <c r="E117" i="9" s="1"/>
  <c r="D528" i="9" a="1"/>
  <c r="D528" i="9" s="1"/>
  <c r="AC528" i="9" a="1"/>
  <c r="AC528" i="9" s="1"/>
  <c r="C528" i="9" a="1"/>
  <c r="C528" i="9" s="1"/>
  <c r="E576" i="9" a="1"/>
  <c r="E576" i="9" s="1"/>
  <c r="H576" i="9" a="1"/>
  <c r="H576" i="9" s="1"/>
  <c r="F576" i="9" a="1"/>
  <c r="F576" i="9" s="1"/>
  <c r="V576" i="9" a="1"/>
  <c r="V576" i="9" s="1"/>
  <c r="U576" i="9" a="1"/>
  <c r="U576" i="9" s="1"/>
  <c r="Z477" i="9"/>
  <c r="H573" i="9" a="1"/>
  <c r="H573" i="9" s="1"/>
  <c r="F573" i="9" a="1"/>
  <c r="F573" i="9" s="1"/>
  <c r="E573" i="9" a="1"/>
  <c r="E573" i="9" s="1"/>
  <c r="V573" i="9" a="1"/>
  <c r="V573" i="9" s="1"/>
  <c r="U573" i="9" a="1"/>
  <c r="U573" i="9" s="1"/>
  <c r="F114" i="9" a="1"/>
  <c r="F114" i="9" s="1"/>
  <c r="G114" i="9" a="1"/>
  <c r="G114" i="9" s="1"/>
  <c r="E114" i="9" a="1"/>
  <c r="E114" i="9" s="1"/>
  <c r="H114" i="9" a="1"/>
  <c r="H114" i="9" s="1"/>
  <c r="H116" i="9" a="1"/>
  <c r="H116" i="9" s="1"/>
  <c r="F116" i="9" a="1"/>
  <c r="F116" i="9" s="1"/>
  <c r="G116" i="9" a="1"/>
  <c r="G116" i="9" s="1"/>
  <c r="E116" i="9" a="1"/>
  <c r="E116" i="9" s="1"/>
  <c r="N106" i="9"/>
  <c r="L106" i="9"/>
  <c r="M106" i="9"/>
  <c r="M101" i="9"/>
  <c r="L101" i="9"/>
  <c r="N101" i="9"/>
  <c r="L104" i="9"/>
  <c r="M104" i="9"/>
  <c r="N104" i="9"/>
  <c r="M87" i="9"/>
  <c r="N87" i="9"/>
  <c r="L87" i="9"/>
  <c r="L84" i="9"/>
  <c r="M84" i="9"/>
  <c r="N84" i="9"/>
  <c r="M82" i="9"/>
  <c r="N82" i="9"/>
  <c r="L82" i="9"/>
  <c r="V409" i="9" a="1"/>
  <c r="V409" i="9" s="1"/>
  <c r="F409" i="9" a="1"/>
  <c r="F409" i="9" s="1"/>
  <c r="U409" i="9" a="1"/>
  <c r="U409" i="9" s="1"/>
  <c r="H409" i="9" a="1"/>
  <c r="H409" i="9" s="1"/>
  <c r="E409" i="9" a="1"/>
  <c r="E409" i="9" s="1"/>
  <c r="E112" i="9" a="1"/>
  <c r="E112" i="9" s="1"/>
  <c r="F112" i="9" a="1"/>
  <c r="F112" i="9" s="1"/>
  <c r="G112" i="9" a="1"/>
  <c r="G112" i="9" s="1"/>
  <c r="H112" i="9" a="1"/>
  <c r="H112" i="9" s="1"/>
  <c r="V575" i="9" a="1"/>
  <c r="V575" i="9" s="1"/>
  <c r="F575" i="9" a="1"/>
  <c r="F575" i="9" s="1"/>
  <c r="H575" i="9" a="1"/>
  <c r="H575" i="9" s="1"/>
  <c r="E575" i="9" a="1"/>
  <c r="E575" i="9" s="1"/>
  <c r="U575" i="9" a="1"/>
  <c r="U575" i="9" s="1"/>
  <c r="E118" i="9" a="1"/>
  <c r="E118" i="9" s="1"/>
  <c r="F118" i="9" a="1"/>
  <c r="F118" i="9" s="1"/>
  <c r="H118" i="9" a="1"/>
  <c r="H118" i="9" s="1"/>
  <c r="G118" i="9" a="1"/>
  <c r="G118" i="9" s="1"/>
  <c r="G113" i="9" a="1"/>
  <c r="G113" i="9" s="1"/>
  <c r="F113" i="9" a="1"/>
  <c r="F113" i="9" s="1"/>
  <c r="H113" i="9" a="1"/>
  <c r="H113" i="9" s="1"/>
  <c r="E113" i="9" a="1"/>
  <c r="E113" i="9" s="1"/>
  <c r="U570" i="9" a="1"/>
  <c r="U570" i="9" s="1"/>
  <c r="V570" i="9" a="1"/>
  <c r="V570" i="9" s="1"/>
  <c r="H570" i="9" a="1"/>
  <c r="H570" i="9" s="1"/>
  <c r="E570" i="9" a="1"/>
  <c r="E570" i="9" s="1"/>
  <c r="F570" i="9" a="1"/>
  <c r="F570" i="9" s="1"/>
  <c r="U571" i="9" a="1"/>
  <c r="U571" i="9" s="1"/>
  <c r="V571" i="9" a="1"/>
  <c r="V571" i="9" s="1"/>
  <c r="F571" i="9" a="1"/>
  <c r="F571" i="9" s="1"/>
  <c r="E571" i="9" a="1"/>
  <c r="E571" i="9" s="1"/>
  <c r="H571" i="9" a="1"/>
  <c r="H571" i="9" s="1"/>
  <c r="F115" i="9" a="1"/>
  <c r="F115" i="9" s="1"/>
  <c r="E115" i="9" a="1"/>
  <c r="E115" i="9" s="1"/>
  <c r="H115" i="9" a="1"/>
  <c r="H115" i="9" s="1"/>
  <c r="G115" i="9" a="1"/>
  <c r="G115" i="9" s="1"/>
  <c r="Z487" i="9"/>
  <c r="Y488" i="9"/>
  <c r="E408" i="9" a="1"/>
  <c r="E408" i="9" s="1"/>
  <c r="H408" i="9" a="1"/>
  <c r="H408" i="9" s="1"/>
  <c r="F408" i="9" a="1"/>
  <c r="F408" i="9" s="1"/>
  <c r="U408" i="9" a="1"/>
  <c r="U408" i="9" s="1"/>
  <c r="V408" i="9" a="1"/>
  <c r="V408" i="9" s="1"/>
  <c r="G111" i="9" a="1"/>
  <c r="G111" i="9" s="1"/>
  <c r="H111" i="9" a="1"/>
  <c r="H111" i="9" s="1"/>
  <c r="F111" i="9" a="1"/>
  <c r="F111" i="9" s="1"/>
  <c r="E111" i="9" a="1"/>
  <c r="E111" i="9" s="1"/>
  <c r="U568" i="9" a="1"/>
  <c r="U568" i="9" s="1"/>
  <c r="H568" i="9" a="1"/>
  <c r="H568" i="9" s="1"/>
  <c r="F568" i="9" a="1"/>
  <c r="F568" i="9" s="1"/>
  <c r="E568" i="9" a="1"/>
  <c r="E568" i="9" s="1"/>
  <c r="V568" i="9" a="1"/>
  <c r="V568" i="9" s="1"/>
  <c r="V569" i="9" a="1"/>
  <c r="V569" i="9" s="1"/>
  <c r="E569" i="9" a="1"/>
  <c r="E569" i="9" s="1"/>
  <c r="H569" i="9" a="1"/>
  <c r="H569" i="9" s="1"/>
  <c r="U569" i="9" a="1"/>
  <c r="U569" i="9" s="1"/>
  <c r="F569" i="9" a="1"/>
  <c r="F569" i="9" s="1"/>
  <c r="B143" i="16" a="1"/>
  <c r="B143" i="16" s="1"/>
  <c r="L99" i="9"/>
  <c r="M99" i="9"/>
  <c r="N99" i="9"/>
  <c r="M105" i="9"/>
  <c r="L105" i="9"/>
  <c r="N105" i="9"/>
  <c r="N103" i="9"/>
  <c r="M103" i="9"/>
  <c r="L103" i="9"/>
  <c r="V412" i="9" a="1"/>
  <c r="V412" i="9" s="1"/>
  <c r="E412" i="9" a="1"/>
  <c r="E412" i="9" s="1"/>
  <c r="U412" i="9" a="1"/>
  <c r="U412" i="9" s="1"/>
  <c r="H412" i="9" a="1"/>
  <c r="H412" i="9" s="1"/>
  <c r="F412" i="9" a="1"/>
  <c r="F412" i="9" s="1"/>
  <c r="F110" i="9" a="1"/>
  <c r="F110" i="9" s="1"/>
  <c r="H110" i="9" a="1"/>
  <c r="H110" i="9" s="1"/>
  <c r="E110" i="9" a="1"/>
  <c r="E110" i="9" s="1"/>
  <c r="G110" i="9" a="1"/>
  <c r="G110" i="9" s="1"/>
  <c r="H109" i="9" a="1"/>
  <c r="H109" i="9" s="1"/>
  <c r="F109" i="9" a="1"/>
  <c r="F109" i="9" s="1"/>
  <c r="E109" i="9" a="1"/>
  <c r="E109" i="9" s="1"/>
  <c r="G109" i="9" a="1"/>
  <c r="G109" i="9" s="1"/>
  <c r="E410" i="9" a="1"/>
  <c r="E410" i="9" s="1"/>
  <c r="F410" i="9" a="1"/>
  <c r="F410" i="9" s="1"/>
  <c r="H410" i="9" a="1"/>
  <c r="H410" i="9" s="1"/>
  <c r="U410" i="9" a="1"/>
  <c r="U410" i="9" s="1"/>
  <c r="V410" i="9" a="1"/>
  <c r="V410" i="9" s="1"/>
  <c r="M79" i="9"/>
  <c r="L79" i="9"/>
  <c r="N79" i="9"/>
  <c r="M86" i="9"/>
  <c r="L86" i="9"/>
  <c r="N86" i="9"/>
  <c r="E574" i="9" a="1"/>
  <c r="E574" i="9" s="1"/>
  <c r="U574" i="9" a="1"/>
  <c r="U574" i="9" s="1"/>
  <c r="V574" i="9" a="1"/>
  <c r="V574" i="9" s="1"/>
  <c r="F574" i="9" a="1"/>
  <c r="F574" i="9" s="1"/>
  <c r="H574" i="9" a="1"/>
  <c r="H574" i="9" s="1"/>
  <c r="V572" i="9" a="1"/>
  <c r="V572" i="9" s="1"/>
  <c r="U572" i="9" a="1"/>
  <c r="U572" i="9" s="1"/>
  <c r="H572" i="9" a="1"/>
  <c r="H572" i="9" s="1"/>
  <c r="F572" i="9" a="1"/>
  <c r="F572" i="9" s="1"/>
  <c r="E572" i="9" a="1"/>
  <c r="E572" i="9" s="1"/>
  <c r="V416" i="9" a="1"/>
  <c r="V416" i="9" s="1"/>
  <c r="U416" i="9" a="1"/>
  <c r="U416" i="9" s="1"/>
  <c r="E416" i="9" a="1"/>
  <c r="E416" i="9" s="1"/>
  <c r="H416" i="9" a="1"/>
  <c r="H416" i="9" s="1"/>
  <c r="F416" i="9" a="1"/>
  <c r="F416" i="9" s="1"/>
  <c r="F262" i="9" l="1" a="1"/>
  <c r="F262" i="9" s="1"/>
  <c r="G468" i="9" a="1"/>
  <c r="G468" i="9" s="1"/>
  <c r="G347" i="9" a="1"/>
  <c r="G347" i="9" s="1"/>
  <c r="G348" i="9" a="1"/>
  <c r="G348" i="9" s="1"/>
  <c r="G389" i="9" a="1"/>
  <c r="G389" i="9" s="1"/>
  <c r="D527" i="9" a="1"/>
  <c r="D527" i="9" s="1"/>
  <c r="G122" i="9" a="1"/>
  <c r="G122" i="9" s="1"/>
  <c r="H119" i="9" a="1"/>
  <c r="H119" i="9" s="1"/>
  <c r="G119" i="9" a="1"/>
  <c r="G119" i="9" s="1"/>
  <c r="E119" i="9" a="1"/>
  <c r="E119" i="9" s="1"/>
  <c r="H123" i="9" a="1"/>
  <c r="H123" i="9" s="1"/>
  <c r="H126" i="9" a="1"/>
  <c r="H126" i="9" s="1"/>
  <c r="G126" i="9" a="1"/>
  <c r="G126" i="9" s="1"/>
  <c r="H262" i="9" a="1"/>
  <c r="H262" i="9" s="1"/>
  <c r="H288" i="9" a="1"/>
  <c r="H288" i="9" s="1"/>
  <c r="F288" i="9" a="1"/>
  <c r="F288" i="9" s="1"/>
  <c r="G123" i="9" a="1"/>
  <c r="G123" i="9" s="1"/>
  <c r="G396" i="9" a="1"/>
  <c r="G396" i="9" s="1"/>
  <c r="E126" i="9" a="1"/>
  <c r="E126" i="9" s="1"/>
  <c r="F292" i="9" a="1"/>
  <c r="F292" i="9" s="1"/>
  <c r="E288" i="9" a="1"/>
  <c r="E288" i="9" s="1"/>
  <c r="E262" i="9" a="1"/>
  <c r="E262" i="9" s="1"/>
  <c r="H292" i="9" a="1"/>
  <c r="H292" i="9" s="1"/>
  <c r="G292" i="9" a="1"/>
  <c r="G292" i="9" s="1"/>
  <c r="G510" i="9" a="1"/>
  <c r="G510" i="9" s="1"/>
  <c r="Y530" i="9"/>
  <c r="Z530" i="9" s="1"/>
  <c r="G429" i="9" a="1"/>
  <c r="G429" i="9" s="1"/>
  <c r="G435" i="9" a="1"/>
  <c r="G435" i="9" s="1"/>
  <c r="G387" i="9" a="1"/>
  <c r="G387" i="9" s="1"/>
  <c r="G508" i="9" a="1"/>
  <c r="G508" i="9" s="1"/>
  <c r="C527" i="9" a="1"/>
  <c r="C527" i="9" s="1"/>
  <c r="G578" i="9" a="1"/>
  <c r="G578" i="9" s="1"/>
  <c r="G395" i="9" a="1"/>
  <c r="G395" i="9" s="1"/>
  <c r="D155" i="20"/>
  <c r="C156" i="20"/>
  <c r="D52" i="20"/>
  <c r="C53" i="20"/>
  <c r="K230" i="9"/>
  <c r="L229" i="9"/>
  <c r="G394" i="9" a="1"/>
  <c r="G394" i="9" s="1"/>
  <c r="F94" i="9" a="1"/>
  <c r="F94" i="9" s="1"/>
  <c r="H94" i="9" a="1"/>
  <c r="H94" i="9" s="1"/>
  <c r="E94" i="9" a="1"/>
  <c r="E94" i="9" s="1"/>
  <c r="G94" i="9" a="1"/>
  <c r="G94" i="9" s="1"/>
  <c r="G90" i="9" a="1"/>
  <c r="G90" i="9" s="1"/>
  <c r="E90" i="9" a="1"/>
  <c r="E90" i="9" s="1"/>
  <c r="F90" i="9" a="1"/>
  <c r="F90" i="9" s="1"/>
  <c r="H90" i="9" a="1"/>
  <c r="H90" i="9" s="1"/>
  <c r="G95" i="9" a="1"/>
  <c r="G95" i="9" s="1"/>
  <c r="H95" i="9" a="1"/>
  <c r="H95" i="9" s="1"/>
  <c r="E95" i="9" a="1"/>
  <c r="E95" i="9" s="1"/>
  <c r="F95" i="9" a="1"/>
  <c r="F95" i="9" s="1"/>
  <c r="E92" i="9" a="1"/>
  <c r="E92" i="9" s="1"/>
  <c r="G92" i="9" a="1"/>
  <c r="G92" i="9" s="1"/>
  <c r="H92" i="9" a="1"/>
  <c r="H92" i="9" s="1"/>
  <c r="F92" i="9" a="1"/>
  <c r="F92" i="9" s="1"/>
  <c r="G97" i="9" a="1"/>
  <c r="G97" i="9" s="1"/>
  <c r="H97" i="9" a="1"/>
  <c r="H97" i="9" s="1"/>
  <c r="F97" i="9" a="1"/>
  <c r="F97" i="9" s="1"/>
  <c r="E97" i="9" a="1"/>
  <c r="E97" i="9" s="1"/>
  <c r="E89" i="9" a="1"/>
  <c r="E89" i="9" s="1"/>
  <c r="G89" i="9" a="1"/>
  <c r="G89" i="9" s="1"/>
  <c r="F89" i="9" a="1"/>
  <c r="F89" i="9" s="1"/>
  <c r="H89" i="9" a="1"/>
  <c r="H89" i="9" s="1"/>
  <c r="G499" i="9" a="1"/>
  <c r="G499" i="9" s="1"/>
  <c r="G470" i="9" a="1"/>
  <c r="G470" i="9" s="1"/>
  <c r="H91" i="9" a="1"/>
  <c r="H91" i="9" s="1"/>
  <c r="F91" i="9" a="1"/>
  <c r="F91" i="9" s="1"/>
  <c r="E91" i="9" a="1"/>
  <c r="E91" i="9" s="1"/>
  <c r="G91" i="9" a="1"/>
  <c r="G91" i="9" s="1"/>
  <c r="G506" i="9" a="1"/>
  <c r="G506" i="9" s="1"/>
  <c r="E93" i="9" a="1"/>
  <c r="E93" i="9" s="1"/>
  <c r="F93" i="9" a="1"/>
  <c r="F93" i="9" s="1"/>
  <c r="H93" i="9" a="1"/>
  <c r="H93" i="9" s="1"/>
  <c r="G93" i="9" a="1"/>
  <c r="G93" i="9" s="1"/>
  <c r="H96" i="9" a="1"/>
  <c r="H96" i="9" s="1"/>
  <c r="G96" i="9" a="1"/>
  <c r="G96" i="9" s="1"/>
  <c r="F96" i="9" a="1"/>
  <c r="F96" i="9" s="1"/>
  <c r="E96" i="9" a="1"/>
  <c r="E96" i="9" s="1"/>
  <c r="G98" i="9" a="1"/>
  <c r="G98" i="9" s="1"/>
  <c r="F98" i="9" a="1"/>
  <c r="F98" i="9" s="1"/>
  <c r="H98" i="9" a="1"/>
  <c r="H98" i="9" s="1"/>
  <c r="E98" i="9" a="1"/>
  <c r="E98" i="9" s="1"/>
  <c r="G516" i="9" a="1"/>
  <c r="G516" i="9" s="1"/>
  <c r="G472" i="9" a="1"/>
  <c r="G472" i="9" s="1"/>
  <c r="G469" i="9" a="1"/>
  <c r="G469" i="9" s="1"/>
  <c r="G523" i="9" a="1"/>
  <c r="G523" i="9" s="1"/>
  <c r="G500" i="9" a="1"/>
  <c r="G500" i="9" s="1"/>
  <c r="G505" i="9" a="1"/>
  <c r="G505" i="9" s="1"/>
  <c r="G512" i="9" a="1"/>
  <c r="G512" i="9" s="1"/>
  <c r="F266" i="9" a="1"/>
  <c r="F266" i="9" s="1"/>
  <c r="H266" i="9" a="1"/>
  <c r="H266" i="9" s="1"/>
  <c r="E266" i="9" a="1"/>
  <c r="E266" i="9" s="1"/>
  <c r="G266" i="9" a="1"/>
  <c r="G266" i="9" s="1"/>
  <c r="H17" i="9" a="1"/>
  <c r="H17" i="9" s="1"/>
  <c r="E17" i="9" a="1"/>
  <c r="E17" i="9" s="1"/>
  <c r="F17" i="9" a="1"/>
  <c r="F17" i="9" s="1"/>
  <c r="G17" i="9" a="1"/>
  <c r="G17" i="9" s="1"/>
  <c r="E18" i="9" a="1"/>
  <c r="E18" i="9" s="1"/>
  <c r="H18" i="9" a="1"/>
  <c r="H18" i="9" s="1"/>
  <c r="G18" i="9" a="1"/>
  <c r="G18" i="9" s="1"/>
  <c r="F18" i="9" a="1"/>
  <c r="F18" i="9" s="1"/>
  <c r="F15" i="9" a="1"/>
  <c r="F15" i="9" s="1"/>
  <c r="H15" i="9" a="1"/>
  <c r="H15" i="9" s="1"/>
  <c r="G15" i="9" a="1"/>
  <c r="G15" i="9" s="1"/>
  <c r="E15" i="9" a="1"/>
  <c r="E15" i="9" s="1"/>
  <c r="G504" i="9" a="1"/>
  <c r="G504" i="9" s="1"/>
  <c r="F263" i="9" a="1"/>
  <c r="F263" i="9" s="1"/>
  <c r="E263" i="9" a="1"/>
  <c r="E263" i="9" s="1"/>
  <c r="G263" i="9" a="1"/>
  <c r="G263" i="9" s="1"/>
  <c r="H263" i="9" a="1"/>
  <c r="H263" i="9" s="1"/>
  <c r="H11" i="9" a="1"/>
  <c r="H11" i="9" s="1"/>
  <c r="E11" i="9" a="1"/>
  <c r="E11" i="9" s="1"/>
  <c r="F11" i="9" a="1"/>
  <c r="F11" i="9" s="1"/>
  <c r="G11" i="9" a="1"/>
  <c r="G11" i="9" s="1"/>
  <c r="E14" i="9" a="1"/>
  <c r="E14" i="9" s="1"/>
  <c r="F14" i="9" a="1"/>
  <c r="F14" i="9" s="1"/>
  <c r="G14" i="9" a="1"/>
  <c r="G14" i="9" s="1"/>
  <c r="H14" i="9" a="1"/>
  <c r="H14" i="9" s="1"/>
  <c r="G513" i="9" a="1"/>
  <c r="G513" i="9" s="1"/>
  <c r="G471" i="9" a="1"/>
  <c r="G471" i="9" s="1"/>
  <c r="G12" i="9" a="1"/>
  <c r="G12" i="9" s="1"/>
  <c r="H12" i="9" a="1"/>
  <c r="H12" i="9" s="1"/>
  <c r="F12" i="9" a="1"/>
  <c r="F12" i="9" s="1"/>
  <c r="E12" i="9" a="1"/>
  <c r="E12" i="9" s="1"/>
  <c r="G473" i="9" a="1"/>
  <c r="G473" i="9" s="1"/>
  <c r="G258" i="9" a="1"/>
  <c r="G258" i="9" s="1"/>
  <c r="H258" i="9" a="1"/>
  <c r="H258" i="9" s="1"/>
  <c r="E258" i="9" a="1"/>
  <c r="E258" i="9" s="1"/>
  <c r="F258" i="9" a="1"/>
  <c r="F258" i="9" s="1"/>
  <c r="G392" i="9" a="1"/>
  <c r="G392" i="9" s="1"/>
  <c r="H10" i="9" a="1"/>
  <c r="H10" i="9" s="1"/>
  <c r="G10" i="9" a="1"/>
  <c r="G10" i="9" s="1"/>
  <c r="E10" i="9" a="1"/>
  <c r="E10" i="9" s="1"/>
  <c r="F10" i="9" a="1"/>
  <c r="F10" i="9" s="1"/>
  <c r="G391" i="9" a="1"/>
  <c r="G391" i="9" s="1"/>
  <c r="F259" i="9" a="1"/>
  <c r="F259" i="9" s="1"/>
  <c r="G259" i="9" a="1"/>
  <c r="G259" i="9" s="1"/>
  <c r="E259" i="9" a="1"/>
  <c r="E259" i="9" s="1"/>
  <c r="H259" i="9" a="1"/>
  <c r="H259" i="9" s="1"/>
  <c r="G497" i="9" a="1"/>
  <c r="G497" i="9" s="1"/>
  <c r="G498" i="9" a="1"/>
  <c r="G498" i="9" s="1"/>
  <c r="G501" i="9" a="1"/>
  <c r="G501" i="9" s="1"/>
  <c r="H16" i="9" a="1"/>
  <c r="H16" i="9" s="1"/>
  <c r="F16" i="9" a="1"/>
  <c r="F16" i="9" s="1"/>
  <c r="E16" i="9" a="1"/>
  <c r="E16" i="9" s="1"/>
  <c r="G16" i="9" a="1"/>
  <c r="G16" i="9" s="1"/>
  <c r="F267" i="9" a="1"/>
  <c r="F267" i="9" s="1"/>
  <c r="G267" i="9" a="1"/>
  <c r="G267" i="9" s="1"/>
  <c r="E267" i="9" a="1"/>
  <c r="E267" i="9" s="1"/>
  <c r="H267" i="9" a="1"/>
  <c r="H267" i="9" s="1"/>
  <c r="G509" i="9" a="1"/>
  <c r="G509" i="9" s="1"/>
  <c r="G13" i="9" a="1"/>
  <c r="G13" i="9" s="1"/>
  <c r="F13" i="9" a="1"/>
  <c r="F13" i="9" s="1"/>
  <c r="E13" i="9" a="1"/>
  <c r="E13" i="9" s="1"/>
  <c r="H13" i="9" a="1"/>
  <c r="H13" i="9" s="1"/>
  <c r="F9" i="9" a="1"/>
  <c r="F9" i="9" s="1"/>
  <c r="E9" i="9" a="1"/>
  <c r="E9" i="9" s="1"/>
  <c r="H9" i="9" a="1"/>
  <c r="H9" i="9" s="1"/>
  <c r="G9" i="9" a="1"/>
  <c r="G9" i="9" s="1"/>
  <c r="G418" i="9" a="1"/>
  <c r="G418" i="9" s="1"/>
  <c r="G426" i="9" a="1"/>
  <c r="G426" i="9" s="1"/>
  <c r="G444" i="9" a="1"/>
  <c r="G444" i="9" s="1"/>
  <c r="G441" i="9" a="1"/>
  <c r="G441" i="9" s="1"/>
  <c r="D42" i="20"/>
  <c r="C43" i="20"/>
  <c r="D43" i="20" s="1"/>
  <c r="G476" i="9" a="1"/>
  <c r="G476" i="9" s="1"/>
  <c r="F45" i="9" a="1"/>
  <c r="F45" i="9" s="1"/>
  <c r="G45" i="9" a="1"/>
  <c r="G45" i="9" s="1"/>
  <c r="H45" i="9" a="1"/>
  <c r="H45" i="9" s="1"/>
  <c r="E45" i="9" a="1"/>
  <c r="E45" i="9" s="1"/>
  <c r="H41" i="9" a="1"/>
  <c r="H41" i="9" s="1"/>
  <c r="F41" i="9" a="1"/>
  <c r="F41" i="9" s="1"/>
  <c r="G41" i="9" a="1"/>
  <c r="G41" i="9" s="1"/>
  <c r="E41" i="9" a="1"/>
  <c r="E41" i="9" s="1"/>
  <c r="D65" i="20"/>
  <c r="C66" i="20"/>
  <c r="D66" i="20" s="1"/>
  <c r="G422" i="9" a="1"/>
  <c r="G422" i="9" s="1"/>
  <c r="E42" i="9" a="1"/>
  <c r="E42" i="9" s="1"/>
  <c r="H42" i="9" a="1"/>
  <c r="H42" i="9" s="1"/>
  <c r="G42" i="9" a="1"/>
  <c r="G42" i="9" s="1"/>
  <c r="F42" i="9" a="1"/>
  <c r="F42" i="9" s="1"/>
  <c r="B17" i="21"/>
  <c r="E40" i="1"/>
  <c r="G502" i="9" a="1"/>
  <c r="G502" i="9" s="1"/>
  <c r="F46" i="9" a="1"/>
  <c r="F46" i="9" s="1"/>
  <c r="E46" i="9" a="1"/>
  <c r="E46" i="9" s="1"/>
  <c r="H46" i="9" a="1"/>
  <c r="H46" i="9" s="1"/>
  <c r="G46" i="9" a="1"/>
  <c r="G46" i="9" s="1"/>
  <c r="G48" i="9" a="1"/>
  <c r="G48" i="9" s="1"/>
  <c r="E48" i="9" a="1"/>
  <c r="E48" i="9" s="1"/>
  <c r="H48" i="9" a="1"/>
  <c r="H48" i="9" s="1"/>
  <c r="F48" i="9" a="1"/>
  <c r="F48" i="9" s="1"/>
  <c r="G503" i="9" a="1"/>
  <c r="G503" i="9" s="1"/>
  <c r="G40" i="9" a="1"/>
  <c r="G40" i="9" s="1"/>
  <c r="H40" i="9" a="1"/>
  <c r="H40" i="9" s="1"/>
  <c r="F40" i="9" a="1"/>
  <c r="F40" i="9" s="1"/>
  <c r="E40" i="9" a="1"/>
  <c r="E40" i="9" s="1"/>
  <c r="G43" i="9" a="1"/>
  <c r="G43" i="9" s="1"/>
  <c r="F43" i="9" a="1"/>
  <c r="F43" i="9" s="1"/>
  <c r="E43" i="9" a="1"/>
  <c r="E43" i="9" s="1"/>
  <c r="H43" i="9" a="1"/>
  <c r="H43" i="9" s="1"/>
  <c r="F47" i="9" a="1"/>
  <c r="F47" i="9" s="1"/>
  <c r="G47" i="9" a="1"/>
  <c r="G47" i="9" s="1"/>
  <c r="E47" i="9" a="1"/>
  <c r="E47" i="9" s="1"/>
  <c r="H47" i="9" a="1"/>
  <c r="H47" i="9" s="1"/>
  <c r="G39" i="9" a="1"/>
  <c r="G39" i="9" s="1"/>
  <c r="F39" i="9" a="1"/>
  <c r="F39" i="9" s="1"/>
  <c r="E39" i="9" a="1"/>
  <c r="E39" i="9" s="1"/>
  <c r="H39" i="9" a="1"/>
  <c r="H39" i="9" s="1"/>
  <c r="E44" i="9" a="1"/>
  <c r="E44" i="9" s="1"/>
  <c r="F44" i="9" a="1"/>
  <c r="F44" i="9" s="1"/>
  <c r="H44" i="9" a="1"/>
  <c r="H44" i="9" s="1"/>
  <c r="G44" i="9" a="1"/>
  <c r="G44" i="9" s="1"/>
  <c r="G420" i="9" a="1"/>
  <c r="G420" i="9" s="1"/>
  <c r="C12" i="19" a="1"/>
  <c r="C12" i="19" s="1"/>
  <c r="C13" i="19" s="1" a="1"/>
  <c r="C13" i="19" s="1"/>
  <c r="G423" i="9" a="1"/>
  <c r="G423" i="9" s="1"/>
  <c r="K171" i="9"/>
  <c r="L170" i="9"/>
  <c r="C168" i="9" a="1"/>
  <c r="C168" i="9" s="1"/>
  <c r="D168" i="9" a="1"/>
  <c r="D168" i="9" s="1"/>
  <c r="I168" i="9" a="1"/>
  <c r="I168" i="9" s="1"/>
  <c r="C24" i="20"/>
  <c r="D24" i="20" s="1"/>
  <c r="D23" i="20"/>
  <c r="G421" i="9" a="1"/>
  <c r="G421" i="9" s="1"/>
  <c r="D164" i="20"/>
  <c r="C165" i="20"/>
  <c r="D165" i="20" s="1"/>
  <c r="C169" i="9" a="1"/>
  <c r="C169" i="9" s="1"/>
  <c r="I169" i="9" a="1"/>
  <c r="I169" i="9" s="1"/>
  <c r="D169" i="9" a="1"/>
  <c r="D169" i="9" s="1"/>
  <c r="G256" i="9" a="1"/>
  <c r="G256" i="9" s="1"/>
  <c r="H256" i="9" a="1"/>
  <c r="H256" i="9" s="1"/>
  <c r="E256" i="9" a="1"/>
  <c r="E256" i="9" s="1"/>
  <c r="F256" i="9" a="1"/>
  <c r="F256" i="9" s="1"/>
  <c r="G419" i="9" a="1"/>
  <c r="G419" i="9" s="1"/>
  <c r="F286" i="9" a="1"/>
  <c r="F286" i="9" s="1"/>
  <c r="H286" i="9" a="1"/>
  <c r="H286" i="9" s="1"/>
  <c r="E286" i="9" a="1"/>
  <c r="E286" i="9" s="1"/>
  <c r="G286" i="9" a="1"/>
  <c r="G286" i="9" s="1"/>
  <c r="F287" i="9" a="1"/>
  <c r="F287" i="9" s="1"/>
  <c r="E287" i="9" a="1"/>
  <c r="E287" i="9" s="1"/>
  <c r="H287" i="9" a="1"/>
  <c r="H287" i="9" s="1"/>
  <c r="G287" i="9" a="1"/>
  <c r="G287" i="9" s="1"/>
  <c r="Y379" i="9"/>
  <c r="Z378" i="9"/>
  <c r="F248" i="9" a="1"/>
  <c r="F248" i="9" s="1"/>
  <c r="E248" i="9" a="1"/>
  <c r="E248" i="9" s="1"/>
  <c r="H248" i="9" a="1"/>
  <c r="H248" i="9" s="1"/>
  <c r="G248" i="9" a="1"/>
  <c r="G248" i="9" s="1"/>
  <c r="E257" i="9" a="1"/>
  <c r="E257" i="9" s="1"/>
  <c r="G257" i="9" a="1"/>
  <c r="G257" i="9" s="1"/>
  <c r="F257" i="9" a="1"/>
  <c r="F257" i="9" s="1"/>
  <c r="H257" i="9" a="1"/>
  <c r="H257" i="9" s="1"/>
  <c r="E280" i="9" a="1"/>
  <c r="E280" i="9" s="1"/>
  <c r="G280" i="9" a="1"/>
  <c r="G280" i="9" s="1"/>
  <c r="H280" i="9" a="1"/>
  <c r="H280" i="9" s="1"/>
  <c r="F280" i="9" a="1"/>
  <c r="F280" i="9" s="1"/>
  <c r="F283" i="9" a="1"/>
  <c r="F283" i="9" s="1"/>
  <c r="E283" i="9" a="1"/>
  <c r="E283" i="9" s="1"/>
  <c r="H283" i="9" a="1"/>
  <c r="H283" i="9" s="1"/>
  <c r="G283" i="9" a="1"/>
  <c r="G283" i="9" s="1"/>
  <c r="H284" i="9" a="1"/>
  <c r="H284" i="9" s="1"/>
  <c r="E284" i="9" a="1"/>
  <c r="E284" i="9" s="1"/>
  <c r="F284" i="9" a="1"/>
  <c r="F284" i="9" s="1"/>
  <c r="G284" i="9" a="1"/>
  <c r="G284" i="9" s="1"/>
  <c r="Z368" i="9"/>
  <c r="Y369" i="9"/>
  <c r="F10" i="16" a="1"/>
  <c r="F10" i="16" s="1"/>
  <c r="F255" i="9" a="1"/>
  <c r="F255" i="9" s="1"/>
  <c r="G255" i="9" a="1"/>
  <c r="G255" i="9" s="1"/>
  <c r="E255" i="9" a="1"/>
  <c r="E255" i="9" s="1"/>
  <c r="H255" i="9" a="1"/>
  <c r="H255" i="9" s="1"/>
  <c r="H253" i="9" a="1"/>
  <c r="H253" i="9" s="1"/>
  <c r="G253" i="9" a="1"/>
  <c r="G253" i="9" s="1"/>
  <c r="F253" i="9" a="1"/>
  <c r="F253" i="9" s="1"/>
  <c r="E253" i="9" a="1"/>
  <c r="E253" i="9" s="1"/>
  <c r="G279" i="9" a="1"/>
  <c r="G279" i="9" s="1"/>
  <c r="E279" i="9" a="1"/>
  <c r="E279" i="9" s="1"/>
  <c r="H279" i="9" a="1"/>
  <c r="H279" i="9" s="1"/>
  <c r="F279" i="9" a="1"/>
  <c r="F279" i="9" s="1"/>
  <c r="H281" i="9" a="1"/>
  <c r="H281" i="9" s="1"/>
  <c r="E281" i="9" a="1"/>
  <c r="E281" i="9" s="1"/>
  <c r="G281" i="9" a="1"/>
  <c r="G281" i="9" s="1"/>
  <c r="F281" i="9" a="1"/>
  <c r="F281" i="9" s="1"/>
  <c r="H278" i="9" a="1"/>
  <c r="H278" i="9" s="1"/>
  <c r="F278" i="9" a="1"/>
  <c r="F278" i="9" s="1"/>
  <c r="G278" i="9" a="1"/>
  <c r="G278" i="9" s="1"/>
  <c r="E278" i="9" a="1"/>
  <c r="E278" i="9" s="1"/>
  <c r="G417" i="9" a="1"/>
  <c r="G417" i="9" s="1"/>
  <c r="G425" i="9" a="1"/>
  <c r="G425" i="9" s="1"/>
  <c r="F285" i="9" a="1"/>
  <c r="F285" i="9" s="1"/>
  <c r="E285" i="9" a="1"/>
  <c r="E285" i="9" s="1"/>
  <c r="H285" i="9" a="1"/>
  <c r="H285" i="9" s="1"/>
  <c r="G285" i="9" a="1"/>
  <c r="G285" i="9" s="1"/>
  <c r="C105" i="20"/>
  <c r="D105" i="20" s="1"/>
  <c r="D104" i="20"/>
  <c r="H254" i="9" a="1"/>
  <c r="H254" i="9" s="1"/>
  <c r="G254" i="9" a="1"/>
  <c r="G254" i="9" s="1"/>
  <c r="E254" i="9" a="1"/>
  <c r="E254" i="9" s="1"/>
  <c r="F254" i="9" a="1"/>
  <c r="F254" i="9" s="1"/>
  <c r="H252" i="9" a="1"/>
  <c r="H252" i="9" s="1"/>
  <c r="G252" i="9" a="1"/>
  <c r="G252" i="9" s="1"/>
  <c r="E252" i="9" a="1"/>
  <c r="E252" i="9" s="1"/>
  <c r="F252" i="9" a="1"/>
  <c r="F252" i="9" s="1"/>
  <c r="H249" i="9" a="1"/>
  <c r="H249" i="9" s="1"/>
  <c r="F249" i="9" a="1"/>
  <c r="F249" i="9" s="1"/>
  <c r="E249" i="9" a="1"/>
  <c r="E249" i="9" s="1"/>
  <c r="G249" i="9" a="1"/>
  <c r="G249" i="9" s="1"/>
  <c r="I286" i="9" a="1"/>
  <c r="I286" i="9" s="1"/>
  <c r="H251" i="9" a="1"/>
  <c r="H251" i="9" s="1"/>
  <c r="E251" i="9" a="1"/>
  <c r="E251" i="9" s="1"/>
  <c r="F251" i="9" a="1"/>
  <c r="F251" i="9" s="1"/>
  <c r="G251" i="9" a="1"/>
  <c r="G251" i="9" s="1"/>
  <c r="E250" i="9" a="1"/>
  <c r="E250" i="9" s="1"/>
  <c r="H250" i="9" a="1"/>
  <c r="H250" i="9" s="1"/>
  <c r="F250" i="9" a="1"/>
  <c r="F250" i="9" s="1"/>
  <c r="G250" i="9" a="1"/>
  <c r="G250" i="9" s="1"/>
  <c r="G424" i="9" a="1"/>
  <c r="G424" i="9" s="1"/>
  <c r="E282" i="9" a="1"/>
  <c r="E282" i="9" s="1"/>
  <c r="G282" i="9" a="1"/>
  <c r="G282" i="9" s="1"/>
  <c r="H282" i="9" a="1"/>
  <c r="H282" i="9" s="1"/>
  <c r="F282" i="9" a="1"/>
  <c r="F282" i="9" s="1"/>
  <c r="G524" i="9" a="1"/>
  <c r="G524" i="9" s="1"/>
  <c r="G576" i="9" a="1"/>
  <c r="G576" i="9" s="1"/>
  <c r="G413" i="9" a="1"/>
  <c r="G413" i="9" s="1"/>
  <c r="G464" i="9" a="1"/>
  <c r="G464" i="9" s="1"/>
  <c r="G461" i="9" a="1"/>
  <c r="G461" i="9" s="1"/>
  <c r="G574" i="9" a="1"/>
  <c r="G574" i="9" s="1"/>
  <c r="G409" i="9" a="1"/>
  <c r="G409" i="9" s="1"/>
  <c r="G414" i="9" a="1"/>
  <c r="G414" i="9" s="1"/>
  <c r="G466" i="9" a="1"/>
  <c r="G466" i="9" s="1"/>
  <c r="G463" i="9" a="1"/>
  <c r="G463" i="9" s="1"/>
  <c r="G573" i="9" a="1"/>
  <c r="G573" i="9" s="1"/>
  <c r="G407" i="9" a="1"/>
  <c r="G407" i="9" s="1"/>
  <c r="G411" i="9" a="1"/>
  <c r="G411" i="9" s="1"/>
  <c r="G460" i="9" a="1"/>
  <c r="G460" i="9" s="1"/>
  <c r="G415" i="9" a="1"/>
  <c r="G415" i="9" s="1"/>
  <c r="G572" i="9" a="1"/>
  <c r="G572" i="9" s="1"/>
  <c r="G465" i="9" a="1"/>
  <c r="G465" i="9" s="1"/>
  <c r="G459" i="9" a="1"/>
  <c r="G459" i="9" s="1"/>
  <c r="G575" i="9" a="1"/>
  <c r="G575" i="9" s="1"/>
  <c r="G457" i="9" a="1"/>
  <c r="G457" i="9" s="1"/>
  <c r="G412" i="9" a="1"/>
  <c r="G412" i="9" s="1"/>
  <c r="G570" i="9" a="1"/>
  <c r="G570" i="9" s="1"/>
  <c r="G416" i="9" a="1"/>
  <c r="G416" i="9" s="1"/>
  <c r="G408" i="9" a="1"/>
  <c r="G408" i="9" s="1"/>
  <c r="G522" i="9" a="1"/>
  <c r="G522" i="9" s="1"/>
  <c r="K189" i="9"/>
  <c r="L189" i="9" s="1"/>
  <c r="L19" i="9"/>
  <c r="I19" i="9" s="1" a="1"/>
  <c r="I19" i="9" s="1"/>
  <c r="K21" i="9"/>
  <c r="L20" i="9"/>
  <c r="G410" i="9" a="1"/>
  <c r="G410" i="9" s="1"/>
  <c r="G569" i="9" a="1"/>
  <c r="G569" i="9" s="1"/>
  <c r="G462" i="9" a="1"/>
  <c r="G462" i="9" s="1"/>
  <c r="G458" i="9" a="1"/>
  <c r="G458" i="9" s="1"/>
  <c r="K30" i="9"/>
  <c r="L29" i="9"/>
  <c r="K199" i="9"/>
  <c r="L198" i="9"/>
  <c r="G571" i="9" a="1"/>
  <c r="G571" i="9" s="1"/>
  <c r="G567" i="9" a="1"/>
  <c r="G567" i="9" s="1"/>
  <c r="G568" i="9" a="1"/>
  <c r="G568" i="9" s="1"/>
  <c r="F45" i="16" a="1"/>
  <c r="F45" i="16" s="1"/>
  <c r="F46" i="16" s="1" a="1"/>
  <c r="F46" i="16" s="1"/>
  <c r="F47" i="16" s="1" a="1"/>
  <c r="F47" i="16" s="1"/>
  <c r="H82" i="9" a="1"/>
  <c r="H82" i="9" s="1"/>
  <c r="G82" i="9" a="1"/>
  <c r="G82" i="9" s="1"/>
  <c r="E82" i="9" a="1"/>
  <c r="E82" i="9" s="1"/>
  <c r="F82" i="9" a="1"/>
  <c r="F82" i="9" s="1"/>
  <c r="E87" i="9" a="1"/>
  <c r="E87" i="9" s="1"/>
  <c r="H87" i="9" a="1"/>
  <c r="H87" i="9" s="1"/>
  <c r="G87" i="9" a="1"/>
  <c r="G87" i="9" s="1"/>
  <c r="F87" i="9" a="1"/>
  <c r="F87" i="9" s="1"/>
  <c r="H106" i="9" a="1"/>
  <c r="H106" i="9" s="1"/>
  <c r="F106" i="9" a="1"/>
  <c r="F106" i="9" s="1"/>
  <c r="E106" i="9" a="1"/>
  <c r="E106" i="9" s="1"/>
  <c r="G106" i="9" a="1"/>
  <c r="G106" i="9" s="1"/>
  <c r="F81" i="9" a="1"/>
  <c r="F81" i="9" s="1"/>
  <c r="H81" i="9" a="1"/>
  <c r="H81" i="9" s="1"/>
  <c r="G81" i="9" a="1"/>
  <c r="G81" i="9" s="1"/>
  <c r="E81" i="9" a="1"/>
  <c r="E81" i="9" s="1"/>
  <c r="E108" i="9" a="1"/>
  <c r="E108" i="9" s="1"/>
  <c r="G108" i="9" a="1"/>
  <c r="G108" i="9" s="1"/>
  <c r="H108" i="9" a="1"/>
  <c r="H108" i="9" s="1"/>
  <c r="F108" i="9" a="1"/>
  <c r="F108" i="9" s="1"/>
  <c r="G104" i="9" a="1"/>
  <c r="G104" i="9" s="1"/>
  <c r="E104" i="9" a="1"/>
  <c r="E104" i="9" s="1"/>
  <c r="H104" i="9" a="1"/>
  <c r="H104" i="9" s="1"/>
  <c r="F104" i="9" a="1"/>
  <c r="F104" i="9" s="1"/>
  <c r="C142" i="20"/>
  <c r="D141" i="20"/>
  <c r="F85" i="9" a="1"/>
  <c r="F85" i="9" s="1"/>
  <c r="E85" i="9" a="1"/>
  <c r="E85" i="9" s="1"/>
  <c r="H85" i="9" a="1"/>
  <c r="H85" i="9" s="1"/>
  <c r="G85" i="9" a="1"/>
  <c r="G85" i="9" s="1"/>
  <c r="F100" i="9" a="1"/>
  <c r="F100" i="9" s="1"/>
  <c r="G100" i="9" a="1"/>
  <c r="G100" i="9" s="1"/>
  <c r="H100" i="9" a="1"/>
  <c r="H100" i="9" s="1"/>
  <c r="E100" i="9" a="1"/>
  <c r="E100" i="9" s="1"/>
  <c r="Z479" i="9"/>
  <c r="Y480" i="9"/>
  <c r="H86" i="9" a="1"/>
  <c r="H86" i="9" s="1"/>
  <c r="F86" i="9" a="1"/>
  <c r="F86" i="9" s="1"/>
  <c r="E86" i="9" a="1"/>
  <c r="E86" i="9" s="1"/>
  <c r="G86" i="9" a="1"/>
  <c r="G86" i="9" s="1"/>
  <c r="F79" i="9" a="1"/>
  <c r="F79" i="9" s="1"/>
  <c r="H79" i="9" a="1"/>
  <c r="H79" i="9" s="1"/>
  <c r="G79" i="9" a="1"/>
  <c r="G79" i="9" s="1"/>
  <c r="E79" i="9" a="1"/>
  <c r="E79" i="9" s="1"/>
  <c r="G103" i="9" a="1"/>
  <c r="G103" i="9" s="1"/>
  <c r="F103" i="9" a="1"/>
  <c r="F103" i="9" s="1"/>
  <c r="H103" i="9" a="1"/>
  <c r="H103" i="9" s="1"/>
  <c r="E103" i="9" a="1"/>
  <c r="E103" i="9" s="1"/>
  <c r="E99" i="9" a="1"/>
  <c r="E99" i="9" s="1"/>
  <c r="G99" i="9" a="1"/>
  <c r="G99" i="9" s="1"/>
  <c r="F99" i="9" a="1"/>
  <c r="F99" i="9" s="1"/>
  <c r="H99" i="9" a="1"/>
  <c r="H99" i="9" s="1"/>
  <c r="B144" i="16" a="1"/>
  <c r="B144" i="16" s="1"/>
  <c r="H101" i="9" a="1"/>
  <c r="H101" i="9" s="1"/>
  <c r="E101" i="9" a="1"/>
  <c r="E101" i="9" s="1"/>
  <c r="G101" i="9" a="1"/>
  <c r="G101" i="9" s="1"/>
  <c r="F101" i="9" a="1"/>
  <c r="F101" i="9" s="1"/>
  <c r="X528" i="9"/>
  <c r="Y360" i="9"/>
  <c r="Z359" i="9"/>
  <c r="H80" i="9" a="1"/>
  <c r="H80" i="9" s="1"/>
  <c r="G80" i="9" a="1"/>
  <c r="G80" i="9" s="1"/>
  <c r="F80" i="9" a="1"/>
  <c r="F80" i="9" s="1"/>
  <c r="E80" i="9" a="1"/>
  <c r="E80" i="9" s="1"/>
  <c r="E105" i="9" a="1"/>
  <c r="E105" i="9" s="1"/>
  <c r="G105" i="9" a="1"/>
  <c r="G105" i="9" s="1"/>
  <c r="F105" i="9" a="1"/>
  <c r="F105" i="9" s="1"/>
  <c r="H105" i="9" a="1"/>
  <c r="H105" i="9" s="1"/>
  <c r="Y489" i="9"/>
  <c r="Z488" i="9"/>
  <c r="C529" i="9" a="1"/>
  <c r="C529" i="9" s="1"/>
  <c r="D529" i="9" a="1"/>
  <c r="D529" i="9" s="1"/>
  <c r="AC529" i="9" a="1"/>
  <c r="AC529" i="9" s="1"/>
  <c r="E84" i="9" a="1"/>
  <c r="E84" i="9" s="1"/>
  <c r="F84" i="9" a="1"/>
  <c r="F84" i="9" s="1"/>
  <c r="G84" i="9" a="1"/>
  <c r="G84" i="9" s="1"/>
  <c r="H84" i="9" a="1"/>
  <c r="H84" i="9" s="1"/>
  <c r="E88" i="9" a="1"/>
  <c r="E88" i="9" s="1"/>
  <c r="H88" i="9" a="1"/>
  <c r="H88" i="9" s="1"/>
  <c r="F88" i="9" a="1"/>
  <c r="F88" i="9" s="1"/>
  <c r="G88" i="9" a="1"/>
  <c r="G88" i="9" s="1"/>
  <c r="F102" i="9" a="1"/>
  <c r="F102" i="9" s="1"/>
  <c r="G102" i="9" a="1"/>
  <c r="G102" i="9" s="1"/>
  <c r="H102" i="9" a="1"/>
  <c r="H102" i="9" s="1"/>
  <c r="E102" i="9" a="1"/>
  <c r="E102" i="9" s="1"/>
  <c r="G83" i="9" a="1"/>
  <c r="G83" i="9" s="1"/>
  <c r="H83" i="9" a="1"/>
  <c r="H83" i="9" s="1"/>
  <c r="F83" i="9" a="1"/>
  <c r="F83" i="9" s="1"/>
  <c r="E83" i="9" a="1"/>
  <c r="E83" i="9" s="1"/>
  <c r="G107" i="9" a="1"/>
  <c r="G107" i="9" s="1"/>
  <c r="E107" i="9" a="1"/>
  <c r="E107" i="9" s="1"/>
  <c r="H107" i="9" a="1"/>
  <c r="H107" i="9" s="1"/>
  <c r="F107" i="9" a="1"/>
  <c r="F107" i="9" s="1"/>
  <c r="Y531" i="9" l="1"/>
  <c r="Z531" i="9" s="1"/>
  <c r="K190" i="9"/>
  <c r="X527" i="9"/>
  <c r="F527" i="9" s="1" a="1"/>
  <c r="F527" i="9" s="1"/>
  <c r="C301" i="9" a="1"/>
  <c r="C301" i="9" s="1"/>
  <c r="I244" i="9" a="1"/>
  <c r="I244" i="9" s="1"/>
  <c r="AC367" i="9" a="1"/>
  <c r="AC367" i="9" s="1"/>
  <c r="D182" i="9" a="1"/>
  <c r="D182" i="9" s="1"/>
  <c r="C251" i="9" a="1"/>
  <c r="C251" i="9" s="1"/>
  <c r="I167" i="9" a="1"/>
  <c r="I167" i="9" s="1"/>
  <c r="I281" i="9" a="1"/>
  <c r="I281" i="9" s="1"/>
  <c r="I275" i="9" a="1"/>
  <c r="I275" i="9" s="1"/>
  <c r="D273" i="9" a="1"/>
  <c r="D273" i="9" s="1"/>
  <c r="I307" i="9" a="1"/>
  <c r="I307" i="9" s="1"/>
  <c r="D156" i="20"/>
  <c r="C157" i="20"/>
  <c r="C54" i="20"/>
  <c r="D53" i="20"/>
  <c r="D252" i="9" a="1"/>
  <c r="D252" i="9" s="1"/>
  <c r="C254" i="9" a="1"/>
  <c r="C254" i="9" s="1"/>
  <c r="I282" i="9" a="1"/>
  <c r="I282" i="9" s="1"/>
  <c r="D310" i="9" a="1"/>
  <c r="D310" i="9" s="1"/>
  <c r="I311" i="9" a="1"/>
  <c r="I311" i="9" s="1"/>
  <c r="I188" i="9" a="1"/>
  <c r="I188" i="9" s="1"/>
  <c r="C287" i="9" a="1"/>
  <c r="C287" i="9" s="1"/>
  <c r="I283" i="9" a="1"/>
  <c r="I283" i="9" s="1"/>
  <c r="I250" i="9" a="1"/>
  <c r="I250" i="9" s="1"/>
  <c r="I181" i="9" a="1"/>
  <c r="I181" i="9" s="1"/>
  <c r="D285" i="9" a="1"/>
  <c r="D285" i="9" s="1"/>
  <c r="D279" i="9" a="1"/>
  <c r="D279" i="9" s="1"/>
  <c r="I212" i="9" a="1"/>
  <c r="I212" i="9" s="1"/>
  <c r="C227" i="9" a="1"/>
  <c r="C227" i="9" s="1"/>
  <c r="D270" i="9" a="1"/>
  <c r="D270" i="9" s="1"/>
  <c r="D267" i="9" a="1"/>
  <c r="D267" i="9" s="1"/>
  <c r="D242" i="9" a="1"/>
  <c r="D242" i="9" s="1"/>
  <c r="I315" i="9" a="1"/>
  <c r="I315" i="9" s="1"/>
  <c r="C303" i="9" a="1"/>
  <c r="C303" i="9" s="1"/>
  <c r="D262" i="9" a="1"/>
  <c r="D262" i="9" s="1"/>
  <c r="D224" i="9" a="1"/>
  <c r="D224" i="9" s="1"/>
  <c r="D293" i="9" a="1"/>
  <c r="D293" i="9" s="1"/>
  <c r="D280" i="9" a="1"/>
  <c r="D280" i="9" s="1"/>
  <c r="C253" i="9" a="1"/>
  <c r="C253" i="9" s="1"/>
  <c r="I247" i="9" a="1"/>
  <c r="I247" i="9" s="1"/>
  <c r="D311" i="9" a="1"/>
  <c r="D311" i="9" s="1"/>
  <c r="D222" i="9" a="1"/>
  <c r="D222" i="9" s="1"/>
  <c r="C267" i="9" a="1"/>
  <c r="C267" i="9" s="1"/>
  <c r="C228" i="9" a="1"/>
  <c r="C228" i="9" s="1"/>
  <c r="D211" i="9" a="1"/>
  <c r="D211" i="9" s="1"/>
  <c r="D210" i="9" a="1"/>
  <c r="D210" i="9" s="1"/>
  <c r="D213" i="9" a="1"/>
  <c r="D213" i="9" s="1"/>
  <c r="I299" i="9" a="1"/>
  <c r="I299" i="9" s="1"/>
  <c r="C278" i="9" a="1"/>
  <c r="C278" i="9" s="1"/>
  <c r="C255" i="9" a="1"/>
  <c r="C255" i="9" s="1"/>
  <c r="I256" i="9" a="1"/>
  <c r="I256" i="9" s="1"/>
  <c r="C298" i="9" a="1"/>
  <c r="C298" i="9" s="1"/>
  <c r="C218" i="9" a="1"/>
  <c r="C218" i="9" s="1"/>
  <c r="I310" i="9" a="1"/>
  <c r="I310" i="9" s="1"/>
  <c r="C306" i="9" a="1"/>
  <c r="C306" i="9" s="1"/>
  <c r="C259" i="9" a="1"/>
  <c r="C259" i="9" s="1"/>
  <c r="C311" i="9" a="1"/>
  <c r="C311" i="9" s="1"/>
  <c r="C315" i="9" a="1"/>
  <c r="C315" i="9" s="1"/>
  <c r="K231" i="9"/>
  <c r="L230" i="9"/>
  <c r="D230" i="9" s="1" a="1"/>
  <c r="D230" i="9" s="1"/>
  <c r="I248" i="9" a="1"/>
  <c r="I248" i="9" s="1"/>
  <c r="D281" i="9" a="1"/>
  <c r="D281" i="9" s="1"/>
  <c r="I287" i="9" a="1"/>
  <c r="I287" i="9" s="1"/>
  <c r="D283" i="9" a="1"/>
  <c r="D283" i="9" s="1"/>
  <c r="C257" i="9" a="1"/>
  <c r="C257" i="9" s="1"/>
  <c r="I251" i="9" a="1"/>
  <c r="I251" i="9" s="1"/>
  <c r="I254" i="9" a="1"/>
  <c r="I254" i="9" s="1"/>
  <c r="I255" i="9" a="1"/>
  <c r="I255" i="9" s="1"/>
  <c r="D249" i="9" a="1"/>
  <c r="D249" i="9" s="1"/>
  <c r="C256" i="9" a="1"/>
  <c r="C256" i="9" s="1"/>
  <c r="D282" i="9" a="1"/>
  <c r="D282" i="9" s="1"/>
  <c r="C284" i="9" a="1"/>
  <c r="C284" i="9" s="1"/>
  <c r="I279" i="9" a="1"/>
  <c r="I279" i="9" s="1"/>
  <c r="D268" i="9" a="1"/>
  <c r="D268" i="9" s="1"/>
  <c r="C183" i="9" a="1"/>
  <c r="C183" i="9" s="1"/>
  <c r="C224" i="9" a="1"/>
  <c r="C224" i="9" s="1"/>
  <c r="I222" i="9" a="1"/>
  <c r="I222" i="9" s="1"/>
  <c r="D221" i="9" a="1"/>
  <c r="D221" i="9" s="1"/>
  <c r="D305" i="9" a="1"/>
  <c r="D305" i="9" s="1"/>
  <c r="I316" i="9" a="1"/>
  <c r="I316" i="9" s="1"/>
  <c r="I227" i="9" a="1"/>
  <c r="I227" i="9" s="1"/>
  <c r="C185" i="9" a="1"/>
  <c r="C185" i="9" s="1"/>
  <c r="D215" i="9" a="1"/>
  <c r="D215" i="9" s="1"/>
  <c r="C238" i="9" a="1"/>
  <c r="C238" i="9" s="1"/>
  <c r="D244" i="9" a="1"/>
  <c r="D244" i="9" s="1"/>
  <c r="I266" i="9" a="1"/>
  <c r="I266" i="9" s="1"/>
  <c r="D316" i="9" a="1"/>
  <c r="D316" i="9" s="1"/>
  <c r="C182" i="9" a="1"/>
  <c r="C182" i="9" s="1"/>
  <c r="D266" i="9" a="1"/>
  <c r="D266" i="9" s="1"/>
  <c r="D186" i="9" a="1"/>
  <c r="D186" i="9" s="1"/>
  <c r="I258" i="9" a="1"/>
  <c r="I258" i="9" s="1"/>
  <c r="D228" i="9" a="1"/>
  <c r="D228" i="9" s="1"/>
  <c r="M228" i="9" s="1"/>
  <c r="C268" i="9" a="1"/>
  <c r="C268" i="9" s="1"/>
  <c r="I186" i="9" a="1"/>
  <c r="I186" i="9" s="1"/>
  <c r="I184" i="9" a="1"/>
  <c r="I184" i="9" s="1"/>
  <c r="C300" i="9" a="1"/>
  <c r="C300" i="9" s="1"/>
  <c r="C210" i="9" a="1"/>
  <c r="C210" i="9" s="1"/>
  <c r="C213" i="9" a="1"/>
  <c r="C213" i="9" s="1"/>
  <c r="C179" i="9" a="1"/>
  <c r="C179" i="9" s="1"/>
  <c r="D225" i="9" a="1"/>
  <c r="D225" i="9" s="1"/>
  <c r="I215" i="9" a="1"/>
  <c r="I215" i="9" s="1"/>
  <c r="C212" i="9" a="1"/>
  <c r="C212" i="9" s="1"/>
  <c r="C241" i="9" a="1"/>
  <c r="C241" i="9" s="1"/>
  <c r="C275" i="9" a="1"/>
  <c r="C275" i="9" s="1"/>
  <c r="C261" i="9" a="1"/>
  <c r="C261" i="9" s="1"/>
  <c r="I246" i="9" a="1"/>
  <c r="I246" i="9" s="1"/>
  <c r="D275" i="9" a="1"/>
  <c r="D275" i="9" s="1"/>
  <c r="I220" i="9" a="1"/>
  <c r="I220" i="9" s="1"/>
  <c r="I313" i="9" a="1"/>
  <c r="I313" i="9" s="1"/>
  <c r="D274" i="9" a="1"/>
  <c r="D274" i="9" s="1"/>
  <c r="C188" i="9" a="1"/>
  <c r="C188" i="9" s="1"/>
  <c r="C252" i="9" a="1"/>
  <c r="C252" i="9" s="1"/>
  <c r="D248" i="9" a="1"/>
  <c r="D248" i="9" s="1"/>
  <c r="C281" i="9" a="1"/>
  <c r="C281" i="9" s="1"/>
  <c r="D286" i="9" a="1"/>
  <c r="D286" i="9" s="1"/>
  <c r="I278" i="9" a="1"/>
  <c r="I278" i="9" s="1"/>
  <c r="D257" i="9" a="1"/>
  <c r="D257" i="9" s="1"/>
  <c r="D251" i="9" a="1"/>
  <c r="D251" i="9" s="1"/>
  <c r="C250" i="9" a="1"/>
  <c r="C250" i="9" s="1"/>
  <c r="C280" i="9" a="1"/>
  <c r="C280" i="9" s="1"/>
  <c r="C249" i="9" a="1"/>
  <c r="C249" i="9" s="1"/>
  <c r="D256" i="9" a="1"/>
  <c r="D256" i="9" s="1"/>
  <c r="I285" i="9" a="1"/>
  <c r="I285" i="9" s="1"/>
  <c r="I284" i="9" a="1"/>
  <c r="I284" i="9" s="1"/>
  <c r="D253" i="9" a="1"/>
  <c r="D253" i="9" s="1"/>
  <c r="D243" i="9" a="1"/>
  <c r="D243" i="9" s="1"/>
  <c r="D220" i="9" a="1"/>
  <c r="D220" i="9" s="1"/>
  <c r="C219" i="9" a="1"/>
  <c r="C219" i="9" s="1"/>
  <c r="C299" i="9" a="1"/>
  <c r="C299" i="9" s="1"/>
  <c r="I187" i="9" a="1"/>
  <c r="I187" i="9" s="1"/>
  <c r="I301" i="9" a="1"/>
  <c r="I301" i="9" s="1"/>
  <c r="D314" i="9" a="1"/>
  <c r="D314" i="9" s="1"/>
  <c r="I221" i="9" a="1"/>
  <c r="I221" i="9" s="1"/>
  <c r="I308" i="9" a="1"/>
  <c r="I308" i="9" s="1"/>
  <c r="C220" i="9" a="1"/>
  <c r="C220" i="9" s="1"/>
  <c r="I241" i="9" a="1"/>
  <c r="I241" i="9" s="1"/>
  <c r="D258" i="9" a="1"/>
  <c r="D258" i="9" s="1"/>
  <c r="C180" i="9" a="1"/>
  <c r="C180" i="9" s="1"/>
  <c r="C258" i="9" a="1"/>
  <c r="C258" i="9" s="1"/>
  <c r="I259" i="9" a="1"/>
  <c r="I259" i="9" s="1"/>
  <c r="D181" i="9" a="1"/>
  <c r="D181" i="9" s="1"/>
  <c r="D259" i="9" a="1"/>
  <c r="D259" i="9" s="1"/>
  <c r="C263" i="9" a="1"/>
  <c r="C263" i="9" s="1"/>
  <c r="D180" i="9" a="1"/>
  <c r="D180" i="9" s="1"/>
  <c r="C243" i="9" a="1"/>
  <c r="C243" i="9" s="1"/>
  <c r="C222" i="9" a="1"/>
  <c r="C222" i="9" s="1"/>
  <c r="D178" i="9" a="1"/>
  <c r="D178" i="9" s="1"/>
  <c r="C309" i="9" a="1"/>
  <c r="C309" i="9" s="1"/>
  <c r="D216" i="9" a="1"/>
  <c r="D216" i="9" s="1"/>
  <c r="I208" i="9" a="1"/>
  <c r="I208" i="9" s="1"/>
  <c r="C305" i="9" a="1"/>
  <c r="C305" i="9" s="1"/>
  <c r="I178" i="9" a="1"/>
  <c r="I178" i="9" s="1"/>
  <c r="D302" i="9" a="1"/>
  <c r="D302" i="9" s="1"/>
  <c r="I183" i="9" a="1"/>
  <c r="I183" i="9" s="1"/>
  <c r="C245" i="9" a="1"/>
  <c r="C245" i="9" s="1"/>
  <c r="I277" i="9" a="1"/>
  <c r="I277" i="9" s="1"/>
  <c r="C269" i="9" a="1"/>
  <c r="C269" i="9" s="1"/>
  <c r="D247" i="9" a="1"/>
  <c r="D247" i="9" s="1"/>
  <c r="C221" i="9" a="1"/>
  <c r="C221" i="9" s="1"/>
  <c r="D317" i="9" a="1"/>
  <c r="D317" i="9" s="1"/>
  <c r="I219" i="9" a="1"/>
  <c r="I219" i="9" s="1"/>
  <c r="D188" i="9" a="1"/>
  <c r="D188" i="9" s="1"/>
  <c r="I252" i="9" a="1"/>
  <c r="I252" i="9" s="1"/>
  <c r="C248" i="9" a="1"/>
  <c r="C248" i="9" s="1"/>
  <c r="D287" i="9" a="1"/>
  <c r="D287" i="9" s="1"/>
  <c r="C286" i="9" a="1"/>
  <c r="C286" i="9" s="1"/>
  <c r="C283" i="9" a="1"/>
  <c r="C283" i="9" s="1"/>
  <c r="D278" i="9" a="1"/>
  <c r="D278" i="9" s="1"/>
  <c r="I257" i="9" a="1"/>
  <c r="I257" i="9" s="1"/>
  <c r="D254" i="9" a="1"/>
  <c r="D254" i="9" s="1"/>
  <c r="D255" i="9" a="1"/>
  <c r="D255" i="9" s="1"/>
  <c r="D250" i="9" a="1"/>
  <c r="D250" i="9" s="1"/>
  <c r="I280" i="9" a="1"/>
  <c r="I280" i="9" s="1"/>
  <c r="I249" i="9" a="1"/>
  <c r="I249" i="9" s="1"/>
  <c r="C282" i="9" a="1"/>
  <c r="C282" i="9" s="1"/>
  <c r="C285" i="9" a="1"/>
  <c r="C285" i="9" s="1"/>
  <c r="D284" i="9" a="1"/>
  <c r="D284" i="9" s="1"/>
  <c r="C279" i="9" a="1"/>
  <c r="C279" i="9" s="1"/>
  <c r="I253" i="9" a="1"/>
  <c r="I253" i="9" s="1"/>
  <c r="D240" i="9" a="1"/>
  <c r="D240" i="9" s="1"/>
  <c r="C302" i="9" a="1"/>
  <c r="C302" i="9" s="1"/>
  <c r="C214" i="9" a="1"/>
  <c r="C214" i="9" s="1"/>
  <c r="C215" i="9" a="1"/>
  <c r="C215" i="9" s="1"/>
  <c r="I300" i="9" a="1"/>
  <c r="I300" i="9" s="1"/>
  <c r="I303" i="9" a="1"/>
  <c r="I303" i="9" s="1"/>
  <c r="C211" i="9" a="1"/>
  <c r="C211" i="9" s="1"/>
  <c r="D212" i="9" a="1"/>
  <c r="D212" i="9" s="1"/>
  <c r="C208" i="9" a="1"/>
  <c r="C208" i="9" s="1"/>
  <c r="I209" i="9" a="1"/>
  <c r="I209" i="9" s="1"/>
  <c r="I245" i="9" a="1"/>
  <c r="I245" i="9" s="1"/>
  <c r="D263" i="9" a="1"/>
  <c r="D263" i="9" s="1"/>
  <c r="I228" i="9" a="1"/>
  <c r="I228" i="9" s="1"/>
  <c r="I267" i="9" a="1"/>
  <c r="I267" i="9" s="1"/>
  <c r="I263" i="9" a="1"/>
  <c r="I263" i="9" s="1"/>
  <c r="I180" i="9" a="1"/>
  <c r="I180" i="9" s="1"/>
  <c r="I182" i="9" a="1"/>
  <c r="I182" i="9" s="1"/>
  <c r="C266" i="9" a="1"/>
  <c r="C266" i="9" s="1"/>
  <c r="C247" i="9" a="1"/>
  <c r="C247" i="9" s="1"/>
  <c r="I240" i="9" a="1"/>
  <c r="I240" i="9" s="1"/>
  <c r="C304" i="9" a="1"/>
  <c r="C304" i="9" s="1"/>
  <c r="C273" i="9" a="1"/>
  <c r="C273" i="9" s="1"/>
  <c r="D298" i="9" a="1"/>
  <c r="D298" i="9" s="1"/>
  <c r="C310" i="9" a="1"/>
  <c r="C310" i="9" s="1"/>
  <c r="D227" i="9" a="1"/>
  <c r="D227" i="9" s="1"/>
  <c r="D299" i="9" a="1"/>
  <c r="D299" i="9" s="1"/>
  <c r="C216" i="9" a="1"/>
  <c r="C216" i="9" s="1"/>
  <c r="D184" i="9" a="1"/>
  <c r="D184" i="9" s="1"/>
  <c r="I271" i="9" a="1"/>
  <c r="I271" i="9" s="1"/>
  <c r="C239" i="9" a="1"/>
  <c r="C239" i="9" s="1"/>
  <c r="I264" i="9" a="1"/>
  <c r="I264" i="9" s="1"/>
  <c r="I276" i="9" a="1"/>
  <c r="I276" i="9" s="1"/>
  <c r="I268" i="9" a="1"/>
  <c r="I268" i="9" s="1"/>
  <c r="D223" i="9" a="1"/>
  <c r="D223" i="9" s="1"/>
  <c r="D300" i="9" a="1"/>
  <c r="D300" i="9" s="1"/>
  <c r="I185" i="9" a="1"/>
  <c r="I185" i="9" s="1"/>
  <c r="C296" i="9" a="1"/>
  <c r="C296" i="9" s="1"/>
  <c r="I260" i="9" a="1"/>
  <c r="I260" i="9" s="1"/>
  <c r="C242" i="9" a="1"/>
  <c r="C242" i="9" s="1"/>
  <c r="D183" i="9" a="1"/>
  <c r="D183" i="9" s="1"/>
  <c r="D185" i="9" a="1"/>
  <c r="D185" i="9" s="1"/>
  <c r="C223" i="9" a="1"/>
  <c r="C223" i="9" s="1"/>
  <c r="C313" i="9" a="1"/>
  <c r="C313" i="9" s="1"/>
  <c r="I262" i="9" a="1"/>
  <c r="I262" i="9" s="1"/>
  <c r="C297" i="9" a="1"/>
  <c r="C297" i="9" s="1"/>
  <c r="D241" i="9" a="1"/>
  <c r="D241" i="9" s="1"/>
  <c r="C292" i="9" a="1"/>
  <c r="C292" i="9" s="1"/>
  <c r="I218" i="9" a="1"/>
  <c r="I218" i="9" s="1"/>
  <c r="I312" i="9" a="1"/>
  <c r="I312" i="9" s="1"/>
  <c r="C217" i="9" a="1"/>
  <c r="C217" i="9" s="1"/>
  <c r="C316" i="9" a="1"/>
  <c r="C316" i="9" s="1"/>
  <c r="I304" i="9" a="1"/>
  <c r="I304" i="9" s="1"/>
  <c r="D208" i="9" a="1"/>
  <c r="D208" i="9" s="1"/>
  <c r="D226" i="9" a="1"/>
  <c r="D226" i="9" s="1"/>
  <c r="D209" i="9" a="1"/>
  <c r="D209" i="9" s="1"/>
  <c r="D312" i="9" a="1"/>
  <c r="D312" i="9" s="1"/>
  <c r="I238" i="9" a="1"/>
  <c r="I238" i="9" s="1"/>
  <c r="C203" i="6"/>
  <c r="C131" i="6"/>
  <c r="C545" i="6"/>
  <c r="C461" i="6"/>
  <c r="D181" i="5"/>
  <c r="C281" i="6"/>
  <c r="C425" i="6"/>
  <c r="C443" i="6"/>
  <c r="C503" i="6"/>
  <c r="C125" i="6"/>
  <c r="C197" i="6"/>
  <c r="D49" i="5"/>
  <c r="D61" i="5"/>
  <c r="D103" i="5"/>
  <c r="C323" i="6"/>
  <c r="C353" i="6"/>
  <c r="C371" i="6"/>
  <c r="D85" i="5"/>
  <c r="C311" i="6"/>
  <c r="D109" i="5"/>
  <c r="C107" i="6"/>
  <c r="D139" i="5"/>
  <c r="C119" i="6"/>
  <c r="D157" i="5"/>
  <c r="D17" i="21"/>
  <c r="C419" i="6"/>
  <c r="D67" i="5"/>
  <c r="C359" i="6"/>
  <c r="C467" i="6"/>
  <c r="C383" i="6"/>
  <c r="C413" i="6"/>
  <c r="C407" i="6"/>
  <c r="C263" i="6"/>
  <c r="C299" i="6"/>
  <c r="C305" i="6"/>
  <c r="C401" i="6"/>
  <c r="D169" i="5"/>
  <c r="C569" i="6"/>
  <c r="C347" i="6"/>
  <c r="C497" i="6"/>
  <c r="C533" i="6"/>
  <c r="D55" i="5"/>
  <c r="D163" i="5"/>
  <c r="C251" i="6"/>
  <c r="C527" i="6"/>
  <c r="C377" i="6"/>
  <c r="C185" i="6"/>
  <c r="D193" i="5"/>
  <c r="C155" i="6"/>
  <c r="C95" i="6"/>
  <c r="C431" i="6"/>
  <c r="D133" i="5"/>
  <c r="A41" i="1"/>
  <c r="C287" i="6"/>
  <c r="C491" i="6"/>
  <c r="C113" i="6"/>
  <c r="C215" i="6"/>
  <c r="C539" i="6"/>
  <c r="C479" i="6"/>
  <c r="D43" i="5"/>
  <c r="C551" i="6"/>
  <c r="C191" i="6"/>
  <c r="C269" i="6"/>
  <c r="C395" i="6"/>
  <c r="C449" i="6"/>
  <c r="D151" i="5"/>
  <c r="C233" i="6"/>
  <c r="C179" i="6"/>
  <c r="C257" i="6"/>
  <c r="D121" i="5"/>
  <c r="D127" i="5"/>
  <c r="C509" i="6"/>
  <c r="C227" i="6"/>
  <c r="C485" i="6"/>
  <c r="C239" i="6"/>
  <c r="C341" i="6"/>
  <c r="C437" i="6"/>
  <c r="C221" i="6"/>
  <c r="T40" i="1"/>
  <c r="C209" i="6"/>
  <c r="C137" i="6"/>
  <c r="C473" i="6"/>
  <c r="C329" i="6"/>
  <c r="D145" i="5"/>
  <c r="C143" i="6"/>
  <c r="C515" i="6"/>
  <c r="C365" i="6"/>
  <c r="C317" i="6"/>
  <c r="D91" i="5"/>
  <c r="D175" i="5"/>
  <c r="C293" i="6"/>
  <c r="D73" i="5"/>
  <c r="C563" i="6"/>
  <c r="C167" i="6"/>
  <c r="C455" i="6"/>
  <c r="C521" i="6"/>
  <c r="C389" i="6"/>
  <c r="C557" i="6"/>
  <c r="C149" i="6"/>
  <c r="D97" i="5"/>
  <c r="C173" i="6"/>
  <c r="C275" i="6"/>
  <c r="D187" i="5"/>
  <c r="D79" i="5"/>
  <c r="C335" i="6"/>
  <c r="D115" i="5"/>
  <c r="C245" i="6"/>
  <c r="N40" i="1"/>
  <c r="C161" i="6"/>
  <c r="C101" i="6"/>
  <c r="C264" i="9" a="1"/>
  <c r="C264" i="9" s="1"/>
  <c r="C276" i="9" a="1"/>
  <c r="C276" i="9" s="1"/>
  <c r="D290" i="9" a="1"/>
  <c r="D290" i="9" s="1"/>
  <c r="C288" i="9" a="1"/>
  <c r="C288" i="9" s="1"/>
  <c r="D219" i="9" a="1"/>
  <c r="D219" i="9" s="1"/>
  <c r="C314" i="9" a="1"/>
  <c r="C314" i="9" s="1"/>
  <c r="C178" i="9" a="1"/>
  <c r="C178" i="9" s="1"/>
  <c r="C226" i="9" a="1"/>
  <c r="C226" i="9" s="1"/>
  <c r="D313" i="9" a="1"/>
  <c r="D313" i="9" s="1"/>
  <c r="C184" i="9" a="1"/>
  <c r="C184" i="9" s="1"/>
  <c r="D214" i="9" a="1"/>
  <c r="D214" i="9" s="1"/>
  <c r="C187" i="9" a="1"/>
  <c r="C187" i="9" s="1"/>
  <c r="D303" i="9" a="1"/>
  <c r="D303" i="9" s="1"/>
  <c r="I270" i="9" a="1"/>
  <c r="I270" i="9" s="1"/>
  <c r="C244" i="9" a="1"/>
  <c r="C244" i="9" s="1"/>
  <c r="I272" i="9" a="1"/>
  <c r="I272" i="9" s="1"/>
  <c r="I261" i="9" a="1"/>
  <c r="I261" i="9" s="1"/>
  <c r="D260" i="9" a="1"/>
  <c r="D260" i="9" s="1"/>
  <c r="C289" i="9" a="1"/>
  <c r="C289" i="9" s="1"/>
  <c r="I294" i="9" a="1"/>
  <c r="I294" i="9" s="1"/>
  <c r="C181" i="9" a="1"/>
  <c r="C181" i="9" s="1"/>
  <c r="C277" i="9" a="1"/>
  <c r="C277" i="9" s="1"/>
  <c r="C272" i="9" a="1"/>
  <c r="C272" i="9" s="1"/>
  <c r="C265" i="9" a="1"/>
  <c r="C265" i="9" s="1"/>
  <c r="C262" i="9" a="1"/>
  <c r="C262" i="9" s="1"/>
  <c r="D276" i="9" a="1"/>
  <c r="D276" i="9" s="1"/>
  <c r="C274" i="9" a="1"/>
  <c r="C274" i="9" s="1"/>
  <c r="C290" i="9" a="1"/>
  <c r="C290" i="9" s="1"/>
  <c r="I292" i="9" a="1"/>
  <c r="I292" i="9" s="1"/>
  <c r="I291" i="9" a="1"/>
  <c r="I291" i="9" s="1"/>
  <c r="D295" i="9" a="1"/>
  <c r="D295" i="9" s="1"/>
  <c r="I288" i="9" a="1"/>
  <c r="I288" i="9" s="1"/>
  <c r="I293" i="9" a="1"/>
  <c r="I293" i="9" s="1"/>
  <c r="D296" i="9" a="1"/>
  <c r="D296" i="9" s="1"/>
  <c r="D297" i="9" a="1"/>
  <c r="D297" i="9" s="1"/>
  <c r="D229" i="9" a="1"/>
  <c r="D229" i="9" s="1"/>
  <c r="I289" i="9" a="1"/>
  <c r="I289" i="9" s="1"/>
  <c r="D291" i="9" a="1"/>
  <c r="D291" i="9" s="1"/>
  <c r="I295" i="9" a="1"/>
  <c r="I295" i="9" s="1"/>
  <c r="D294" i="9" a="1"/>
  <c r="D294" i="9" s="1"/>
  <c r="I296" i="9" a="1"/>
  <c r="I296" i="9" s="1"/>
  <c r="I297" i="9" a="1"/>
  <c r="I297" i="9" s="1"/>
  <c r="I229" i="9" a="1"/>
  <c r="I229" i="9" s="1"/>
  <c r="I242" i="9" a="1"/>
  <c r="I242" i="9" s="1"/>
  <c r="I243" i="9" a="1"/>
  <c r="I243" i="9" s="1"/>
  <c r="C240" i="9" a="1"/>
  <c r="C240" i="9" s="1"/>
  <c r="D271" i="9" a="1"/>
  <c r="D271" i="9" s="1"/>
  <c r="I298" i="9" a="1"/>
  <c r="I298" i="9" s="1"/>
  <c r="C186" i="9" a="1"/>
  <c r="C186" i="9" s="1"/>
  <c r="I211" i="9" a="1"/>
  <c r="I211" i="9" s="1"/>
  <c r="D167" i="9" a="1"/>
  <c r="D167" i="9" s="1"/>
  <c r="C225" i="9" a="1"/>
  <c r="C225" i="9" s="1"/>
  <c r="I302" i="9" a="1"/>
  <c r="I302" i="9" s="1"/>
  <c r="I214" i="9" a="1"/>
  <c r="I214" i="9" s="1"/>
  <c r="I210" i="9" a="1"/>
  <c r="I210" i="9" s="1"/>
  <c r="I314" i="9" a="1"/>
  <c r="I314" i="9" s="1"/>
  <c r="I179" i="9" a="1"/>
  <c r="I179" i="9" s="1"/>
  <c r="D307" i="9" a="1"/>
  <c r="D307" i="9" s="1"/>
  <c r="I226" i="9" a="1"/>
  <c r="I226" i="9" s="1"/>
  <c r="D315" i="9" a="1"/>
  <c r="D315" i="9" s="1"/>
  <c r="D301" i="9" a="1"/>
  <c r="D301" i="9" s="1"/>
  <c r="I216" i="9" a="1"/>
  <c r="I216" i="9" s="1"/>
  <c r="C317" i="9" a="1"/>
  <c r="C317" i="9" s="1"/>
  <c r="I306" i="9" a="1"/>
  <c r="I306" i="9" s="1"/>
  <c r="D238" i="9" a="1"/>
  <c r="D238" i="9" s="1"/>
  <c r="C270" i="9" a="1"/>
  <c r="C270" i="9" s="1"/>
  <c r="D277" i="9" a="1"/>
  <c r="D277" i="9" s="1"/>
  <c r="D264" i="9" a="1"/>
  <c r="D264" i="9" s="1"/>
  <c r="I269" i="9" a="1"/>
  <c r="I269" i="9" s="1"/>
  <c r="I274" i="9" a="1"/>
  <c r="I274" i="9" s="1"/>
  <c r="C260" i="9" a="1"/>
  <c r="C260" i="9" s="1"/>
  <c r="I290" i="9" a="1"/>
  <c r="I290" i="9" s="1"/>
  <c r="D292" i="9" a="1"/>
  <c r="D292" i="9" s="1"/>
  <c r="C246" i="9" a="1"/>
  <c r="C246" i="9" s="1"/>
  <c r="C209" i="9" a="1"/>
  <c r="C209" i="9" s="1"/>
  <c r="I213" i="9" a="1"/>
  <c r="I213" i="9" s="1"/>
  <c r="I225" i="9" a="1"/>
  <c r="I225" i="9" s="1"/>
  <c r="I223" i="9" a="1"/>
  <c r="I223" i="9" s="1"/>
  <c r="I305" i="9" a="1"/>
  <c r="I305" i="9" s="1"/>
  <c r="I273" i="9" a="1"/>
  <c r="I273" i="9" s="1"/>
  <c r="C271" i="9" a="1"/>
  <c r="C271" i="9" s="1"/>
  <c r="C308" i="9" a="1"/>
  <c r="C308" i="9" s="1"/>
  <c r="D304" i="9" a="1"/>
  <c r="D304" i="9" s="1"/>
  <c r="D218" i="9" a="1"/>
  <c r="D218" i="9" s="1"/>
  <c r="I317" i="9" a="1"/>
  <c r="I317" i="9" s="1"/>
  <c r="C167" i="9" a="1"/>
  <c r="C167" i="9" s="1"/>
  <c r="D187" i="9" a="1"/>
  <c r="D187" i="9" s="1"/>
  <c r="D179" i="9" a="1"/>
  <c r="D179" i="9" s="1"/>
  <c r="I224" i="9" a="1"/>
  <c r="I224" i="9" s="1"/>
  <c r="C312" i="9" a="1"/>
  <c r="C312" i="9" s="1"/>
  <c r="I309" i="9" a="1"/>
  <c r="I309" i="9" s="1"/>
  <c r="D309" i="9" a="1"/>
  <c r="D309" i="9" s="1"/>
  <c r="C307" i="9" a="1"/>
  <c r="C307" i="9" s="1"/>
  <c r="I217" i="9" a="1"/>
  <c r="I217" i="9" s="1"/>
  <c r="D245" i="9" a="1"/>
  <c r="D245" i="9" s="1"/>
  <c r="I239" i="9" a="1"/>
  <c r="I239" i="9" s="1"/>
  <c r="D272" i="9" a="1"/>
  <c r="D272" i="9" s="1"/>
  <c r="D265" i="9" a="1"/>
  <c r="D265" i="9" s="1"/>
  <c r="D261" i="9" a="1"/>
  <c r="D261" i="9" s="1"/>
  <c r="D289" i="9" a="1"/>
  <c r="D289" i="9" s="1"/>
  <c r="C295" i="9" a="1"/>
  <c r="C295" i="9" s="1"/>
  <c r="D288" i="9" a="1"/>
  <c r="D288" i="9" s="1"/>
  <c r="C293" i="9" a="1"/>
  <c r="C293" i="9" s="1"/>
  <c r="C294" i="9" a="1"/>
  <c r="C294" i="9" s="1"/>
  <c r="C229" i="9" a="1"/>
  <c r="C229" i="9" s="1"/>
  <c r="M169" i="9"/>
  <c r="D217" i="9" a="1"/>
  <c r="D217" i="9" s="1"/>
  <c r="D308" i="9" a="1"/>
  <c r="D308" i="9" s="1"/>
  <c r="D239" i="9" a="1"/>
  <c r="D239" i="9" s="1"/>
  <c r="D306" i="9" a="1"/>
  <c r="D306" i="9" s="1"/>
  <c r="I265" i="9" a="1"/>
  <c r="I265" i="9" s="1"/>
  <c r="D269" i="9" a="1"/>
  <c r="D269" i="9" s="1"/>
  <c r="C291" i="9" a="1"/>
  <c r="C291" i="9" s="1"/>
  <c r="D246" i="9" a="1"/>
  <c r="D246" i="9" s="1"/>
  <c r="K172" i="9"/>
  <c r="L171" i="9"/>
  <c r="C367" i="9" a="1"/>
  <c r="C367" i="9" s="1"/>
  <c r="M168" i="9"/>
  <c r="C14" i="19" a="1"/>
  <c r="C14" i="19" s="1"/>
  <c r="C15" i="19" s="1" a="1"/>
  <c r="C15" i="19" s="1"/>
  <c r="C16" i="19" s="1" a="1"/>
  <c r="C16" i="19" s="1"/>
  <c r="D367" i="9" a="1"/>
  <c r="D367" i="9" s="1"/>
  <c r="C170" i="9" a="1"/>
  <c r="C170" i="9" s="1"/>
  <c r="I170" i="9" a="1"/>
  <c r="I170" i="9" s="1"/>
  <c r="D170" i="9" a="1"/>
  <c r="D170" i="9" s="1"/>
  <c r="Z379" i="9"/>
  <c r="Y380" i="9"/>
  <c r="Z369" i="9"/>
  <c r="Y370" i="9"/>
  <c r="AC368" i="9" a="1"/>
  <c r="AC368" i="9" s="1"/>
  <c r="C368" i="9" a="1"/>
  <c r="C368" i="9" s="1"/>
  <c r="D368" i="9" a="1"/>
  <c r="D368" i="9" s="1"/>
  <c r="F11" i="16" a="1"/>
  <c r="F11" i="16" s="1"/>
  <c r="D19" i="9" a="1"/>
  <c r="D19" i="9" s="1"/>
  <c r="C19" i="9" a="1"/>
  <c r="C19" i="9" s="1"/>
  <c r="I198" i="9" a="1"/>
  <c r="I198" i="9" s="1"/>
  <c r="D198" i="9" a="1"/>
  <c r="D198" i="9" s="1"/>
  <c r="C198" i="9" a="1"/>
  <c r="C198" i="9" s="1"/>
  <c r="K200" i="9"/>
  <c r="L199" i="9"/>
  <c r="D29" i="9" a="1"/>
  <c r="D29" i="9" s="1"/>
  <c r="C29" i="9" a="1"/>
  <c r="C29" i="9" s="1"/>
  <c r="I29" i="9" a="1"/>
  <c r="I29" i="9" s="1"/>
  <c r="I189" i="9" a="1"/>
  <c r="I189" i="9" s="1"/>
  <c r="C189" i="9" a="1"/>
  <c r="C189" i="9" s="1"/>
  <c r="D189" i="9" a="1"/>
  <c r="D189" i="9" s="1"/>
  <c r="K31" i="9"/>
  <c r="L30" i="9"/>
  <c r="K191" i="9"/>
  <c r="L190" i="9"/>
  <c r="C20" i="9" a="1"/>
  <c r="C20" i="9" s="1"/>
  <c r="I20" i="9" a="1"/>
  <c r="I20" i="9" s="1"/>
  <c r="D20" i="9" a="1"/>
  <c r="D20" i="9" s="1"/>
  <c r="K22" i="9"/>
  <c r="L21" i="9"/>
  <c r="F48" i="16" a="1"/>
  <c r="F48" i="16" s="1"/>
  <c r="Z360" i="9"/>
  <c r="Y361" i="9"/>
  <c r="B145" i="16" a="1"/>
  <c r="B145" i="16" s="1"/>
  <c r="C530" i="9" a="1"/>
  <c r="C530" i="9" s="1"/>
  <c r="AC530" i="9" a="1"/>
  <c r="AC530" i="9" s="1"/>
  <c r="D530" i="9" a="1"/>
  <c r="D530" i="9" s="1"/>
  <c r="Z480" i="9"/>
  <c r="Y481" i="9"/>
  <c r="F528" i="9" a="1"/>
  <c r="F528" i="9" s="1"/>
  <c r="V528" i="9" a="1"/>
  <c r="V528" i="9" s="1"/>
  <c r="E528" i="9" a="1"/>
  <c r="E528" i="9" s="1"/>
  <c r="H528" i="9" a="1"/>
  <c r="H528" i="9" s="1"/>
  <c r="C143" i="20"/>
  <c r="D142" i="20"/>
  <c r="X529" i="9"/>
  <c r="Z489" i="9"/>
  <c r="Y490" i="9"/>
  <c r="Y532" i="9" l="1"/>
  <c r="Z532" i="9" s="1"/>
  <c r="E527" i="9" a="1"/>
  <c r="E527" i="9" s="1"/>
  <c r="G527" i="9" s="1" a="1"/>
  <c r="G527" i="9" s="1"/>
  <c r="V527" i="9" a="1"/>
  <c r="V527" i="9" s="1"/>
  <c r="H527" i="9" a="1"/>
  <c r="H527" i="9" s="1"/>
  <c r="M188" i="9"/>
  <c r="D54" i="20"/>
  <c r="I83" i="9" s="1" a="1"/>
  <c r="I83" i="9" s="1"/>
  <c r="C55" i="20"/>
  <c r="D55" i="20" s="1"/>
  <c r="C230" i="9" a="1"/>
  <c r="C230" i="9" s="1"/>
  <c r="M230" i="9" s="1"/>
  <c r="I230" i="9" a="1"/>
  <c r="I230" i="9" s="1"/>
  <c r="C158" i="20"/>
  <c r="D158" i="20" s="1"/>
  <c r="D157" i="20"/>
  <c r="D106" i="9" a="1"/>
  <c r="D106" i="9" s="1"/>
  <c r="I80" i="9" a="1"/>
  <c r="I80" i="9" s="1"/>
  <c r="I100" i="9" a="1"/>
  <c r="I100" i="9" s="1"/>
  <c r="I101" i="9" a="1"/>
  <c r="I101" i="9" s="1"/>
  <c r="C84" i="9" a="1"/>
  <c r="C84" i="9" s="1"/>
  <c r="L231" i="9"/>
  <c r="K232" i="9"/>
  <c r="F228" i="9" a="1"/>
  <c r="F228" i="9" s="1"/>
  <c r="G228" i="9" a="1"/>
  <c r="G228" i="9" s="1"/>
  <c r="H228" i="9" a="1"/>
  <c r="H228" i="9" s="1"/>
  <c r="E228" i="9" a="1"/>
  <c r="E228" i="9" s="1"/>
  <c r="X367" i="9"/>
  <c r="G367" i="9" s="1" a="1"/>
  <c r="G367" i="9" s="1"/>
  <c r="M229" i="9"/>
  <c r="F229" i="9" s="1" a="1"/>
  <c r="F229" i="9" s="1"/>
  <c r="G528" i="9" a="1"/>
  <c r="G528" i="9" s="1"/>
  <c r="E41" i="1"/>
  <c r="B18" i="21"/>
  <c r="F169" i="9" a="1"/>
  <c r="F169" i="9" s="1"/>
  <c r="G169" i="9" a="1"/>
  <c r="G169" i="9" s="1"/>
  <c r="E169" i="9" a="1"/>
  <c r="E169" i="9" s="1"/>
  <c r="D171" i="9" a="1"/>
  <c r="D171" i="9" s="1"/>
  <c r="I171" i="9" a="1"/>
  <c r="I171" i="9" s="1"/>
  <c r="C171" i="9" a="1"/>
  <c r="C171" i="9" s="1"/>
  <c r="K173" i="9"/>
  <c r="L172" i="9"/>
  <c r="M170" i="9"/>
  <c r="F168" i="9" a="1"/>
  <c r="F168" i="9" s="1"/>
  <c r="G168" i="9" a="1"/>
  <c r="G168" i="9" s="1"/>
  <c r="Z370" i="9"/>
  <c r="Y371" i="9"/>
  <c r="F12" i="16" a="1"/>
  <c r="F12" i="16" s="1"/>
  <c r="AC369" i="9" a="1"/>
  <c r="AC369" i="9" s="1"/>
  <c r="D369" i="9" a="1"/>
  <c r="D369" i="9" s="1"/>
  <c r="C369" i="9" a="1"/>
  <c r="C369" i="9" s="1"/>
  <c r="X368" i="9"/>
  <c r="Y381" i="9"/>
  <c r="Z380" i="9"/>
  <c r="M198" i="9"/>
  <c r="M19" i="9"/>
  <c r="F19" i="9" s="1" a="1"/>
  <c r="F19" i="9" s="1"/>
  <c r="M29" i="9"/>
  <c r="F29" i="9" s="1" a="1"/>
  <c r="F29" i="9" s="1"/>
  <c r="M20" i="9"/>
  <c r="E20" i="9" s="1" a="1"/>
  <c r="E20" i="9" s="1"/>
  <c r="K192" i="9"/>
  <c r="L191" i="9"/>
  <c r="K201" i="9"/>
  <c r="L200" i="9"/>
  <c r="D21" i="9" a="1"/>
  <c r="D21" i="9" s="1"/>
  <c r="C21" i="9" a="1"/>
  <c r="C21" i="9" s="1"/>
  <c r="I21" i="9" a="1"/>
  <c r="I21" i="9" s="1"/>
  <c r="C30" i="9" a="1"/>
  <c r="C30" i="9" s="1"/>
  <c r="I30" i="9" a="1"/>
  <c r="I30" i="9" s="1"/>
  <c r="D30" i="9" a="1"/>
  <c r="D30" i="9" s="1"/>
  <c r="L22" i="9"/>
  <c r="K23" i="9"/>
  <c r="K32" i="9"/>
  <c r="L31" i="9"/>
  <c r="M189" i="9"/>
  <c r="G188" i="9" a="1"/>
  <c r="G188" i="9" s="1"/>
  <c r="H188" i="9" a="1"/>
  <c r="H188" i="9" s="1"/>
  <c r="F188" i="9" a="1"/>
  <c r="F188" i="9" s="1"/>
  <c r="E188" i="9" a="1"/>
  <c r="E188" i="9" s="1"/>
  <c r="D190" i="9" a="1"/>
  <c r="D190" i="9" s="1"/>
  <c r="I190" i="9" a="1"/>
  <c r="I190" i="9" s="1"/>
  <c r="C190" i="9" a="1"/>
  <c r="C190" i="9" s="1"/>
  <c r="C199" i="9" a="1"/>
  <c r="C199" i="9" s="1"/>
  <c r="D199" i="9" a="1"/>
  <c r="D199" i="9" s="1"/>
  <c r="I199" i="9" a="1"/>
  <c r="I199" i="9" s="1"/>
  <c r="Y482" i="9"/>
  <c r="Z481" i="9"/>
  <c r="F529" i="9" a="1"/>
  <c r="F529" i="9" s="1"/>
  <c r="E529" i="9" a="1"/>
  <c r="E529" i="9" s="1"/>
  <c r="H529" i="9" a="1"/>
  <c r="H529" i="9" s="1"/>
  <c r="V529" i="9" a="1"/>
  <c r="V529" i="9" s="1"/>
  <c r="F49" i="16" a="1"/>
  <c r="F49" i="16" s="1"/>
  <c r="F50" i="16" s="1" a="1"/>
  <c r="F50" i="16" s="1"/>
  <c r="F51" i="16" s="1" a="1"/>
  <c r="F51" i="16" s="1"/>
  <c r="F52" i="16" s="1" a="1"/>
  <c r="F52" i="16" s="1"/>
  <c r="F53" i="16" s="1" a="1"/>
  <c r="F53" i="16" s="1"/>
  <c r="F54" i="16" s="1" a="1"/>
  <c r="F54" i="16" s="1"/>
  <c r="F55" i="16" s="1" a="1"/>
  <c r="F55" i="16" s="1"/>
  <c r="F56" i="16" s="1" a="1"/>
  <c r="F56" i="16" s="1"/>
  <c r="C144" i="20"/>
  <c r="D143" i="20"/>
  <c r="X530" i="9"/>
  <c r="B146" i="16" a="1"/>
  <c r="B146" i="16" s="1"/>
  <c r="B147" i="16" s="1" a="1"/>
  <c r="B147" i="16" s="1"/>
  <c r="Z361" i="9"/>
  <c r="Y362" i="9"/>
  <c r="Z490" i="9"/>
  <c r="Y491" i="9"/>
  <c r="C88" i="9" l="1" a="1"/>
  <c r="C88" i="9" s="1"/>
  <c r="I81" i="9" a="1"/>
  <c r="I81" i="9" s="1"/>
  <c r="C82" i="9" a="1"/>
  <c r="C82" i="9" s="1"/>
  <c r="C79" i="9" a="1"/>
  <c r="C79" i="9" s="1"/>
  <c r="C104" i="9" a="1"/>
  <c r="C104" i="9" s="1"/>
  <c r="D107" i="9" a="1"/>
  <c r="D107" i="9" s="1"/>
  <c r="I107" i="9" a="1"/>
  <c r="I107" i="9" s="1"/>
  <c r="I102" i="9" a="1"/>
  <c r="I102" i="9" s="1"/>
  <c r="D87" i="9" a="1"/>
  <c r="D87" i="9" s="1"/>
  <c r="D149" i="9" a="1"/>
  <c r="D149" i="9" s="1"/>
  <c r="I105" i="9" a="1"/>
  <c r="I105" i="9" s="1"/>
  <c r="D85" i="9" a="1"/>
  <c r="D85" i="9" s="1"/>
  <c r="C108" i="9" a="1"/>
  <c r="C108" i="9" s="1"/>
  <c r="I99" i="9" a="1"/>
  <c r="I99" i="9" s="1"/>
  <c r="Y533" i="9"/>
  <c r="Z533" i="9" s="1"/>
  <c r="I85" i="9" a="1"/>
  <c r="I85" i="9" s="1"/>
  <c r="I103" i="9" a="1"/>
  <c r="I103" i="9" s="1"/>
  <c r="D81" i="9" a="1"/>
  <c r="D81" i="9" s="1"/>
  <c r="D104" i="9" a="1"/>
  <c r="D104" i="9" s="1"/>
  <c r="C81" i="9" a="1"/>
  <c r="C81" i="9" s="1"/>
  <c r="C100" i="9" a="1"/>
  <c r="C100" i="9" s="1"/>
  <c r="D82" i="9" a="1"/>
  <c r="D82" i="9" s="1"/>
  <c r="I150" i="9" a="1"/>
  <c r="I150" i="9" s="1"/>
  <c r="D153" i="9" a="1"/>
  <c r="D153" i="9" s="1"/>
  <c r="I104" i="9" a="1"/>
  <c r="I104" i="9" s="1"/>
  <c r="I106" i="9" a="1"/>
  <c r="I106" i="9" s="1"/>
  <c r="D88" i="9" a="1"/>
  <c r="D88" i="9" s="1"/>
  <c r="C150" i="9" a="1"/>
  <c r="C150" i="9" s="1"/>
  <c r="C156" i="9" a="1"/>
  <c r="C156" i="9" s="1"/>
  <c r="D98" i="9" a="1"/>
  <c r="D98" i="9" s="1"/>
  <c r="I97" i="9" a="1"/>
  <c r="I97" i="9" s="1"/>
  <c r="I62" i="9" a="1"/>
  <c r="I62" i="9" s="1"/>
  <c r="D69" i="9" a="1"/>
  <c r="D69" i="9" s="1"/>
  <c r="C10" i="9" a="1"/>
  <c r="C10" i="9" s="1"/>
  <c r="I72" i="9" a="1"/>
  <c r="I72" i="9" s="1"/>
  <c r="C56" i="9" a="1"/>
  <c r="C56" i="9" s="1"/>
  <c r="D89" i="9" a="1"/>
  <c r="D89" i="9" s="1"/>
  <c r="I91" i="9" a="1"/>
  <c r="I91" i="9" s="1"/>
  <c r="I140" i="9" a="1"/>
  <c r="I140" i="9" s="1"/>
  <c r="C40" i="9" a="1"/>
  <c r="C40" i="9" s="1"/>
  <c r="D47" i="9" a="1"/>
  <c r="D47" i="9" s="1"/>
  <c r="D147" i="9" a="1"/>
  <c r="D147" i="9" s="1"/>
  <c r="D95" i="9" a="1"/>
  <c r="D95" i="9" s="1"/>
  <c r="I92" i="9" a="1"/>
  <c r="I92" i="9" s="1"/>
  <c r="D158" i="9" a="1"/>
  <c r="D158" i="9" s="1"/>
  <c r="I117" i="9" a="1"/>
  <c r="I117" i="9" s="1"/>
  <c r="D43" i="9" a="1"/>
  <c r="D43" i="9" s="1"/>
  <c r="D8" i="9" a="1"/>
  <c r="D8" i="9" s="1"/>
  <c r="C91" i="9" a="1"/>
  <c r="C91" i="9" s="1"/>
  <c r="I69" i="9" a="1"/>
  <c r="I69" i="9" s="1"/>
  <c r="D76" i="9" a="1"/>
  <c r="D76" i="9" s="1"/>
  <c r="D92" i="9" a="1"/>
  <c r="D92" i="9" s="1"/>
  <c r="D129" i="9" a="1"/>
  <c r="D129" i="9" s="1"/>
  <c r="C94" i="9" a="1"/>
  <c r="C94" i="9" s="1"/>
  <c r="C135" i="9" a="1"/>
  <c r="C135" i="9" s="1"/>
  <c r="D123" i="9" a="1"/>
  <c r="D123" i="9" s="1"/>
  <c r="C39" i="9" a="1"/>
  <c r="C39" i="9" s="1"/>
  <c r="I57" i="9" a="1"/>
  <c r="I57" i="9" s="1"/>
  <c r="D119" i="9" a="1"/>
  <c r="D119" i="9" s="1"/>
  <c r="C151" i="9" a="1"/>
  <c r="C151" i="9" s="1"/>
  <c r="I39" i="9" a="1"/>
  <c r="I39" i="9" s="1"/>
  <c r="I8" i="9" a="1"/>
  <c r="I8" i="9" s="1"/>
  <c r="D46" i="9" a="1"/>
  <c r="D46" i="9" s="1"/>
  <c r="C71" i="9" a="1"/>
  <c r="C71" i="9" s="1"/>
  <c r="C117" i="9" a="1"/>
  <c r="C117" i="9" s="1"/>
  <c r="D115" i="9" a="1"/>
  <c r="D115" i="9" s="1"/>
  <c r="I116" i="9" a="1"/>
  <c r="I116" i="9" s="1"/>
  <c r="C45" i="9" a="1"/>
  <c r="C45" i="9" s="1"/>
  <c r="I75" i="9" a="1"/>
  <c r="I75" i="9" s="1"/>
  <c r="C132" i="9" a="1"/>
  <c r="C132" i="9" s="1"/>
  <c r="I129" i="9" a="1"/>
  <c r="I129" i="9" s="1"/>
  <c r="D55" i="9" a="1"/>
  <c r="D55" i="9" s="1"/>
  <c r="I55" i="9" a="1"/>
  <c r="I55" i="9" s="1"/>
  <c r="I61" i="9" a="1"/>
  <c r="I61" i="9" s="1"/>
  <c r="I63" i="9" a="1"/>
  <c r="I63" i="9" s="1"/>
  <c r="C49" i="9" a="1"/>
  <c r="C49" i="9" s="1"/>
  <c r="D125" i="9" a="1"/>
  <c r="D125" i="9" s="1"/>
  <c r="I58" i="9" a="1"/>
  <c r="I58" i="9" s="1"/>
  <c r="D11" i="9" a="1"/>
  <c r="D11" i="9" s="1"/>
  <c r="C119" i="9" a="1"/>
  <c r="C119" i="9" s="1"/>
  <c r="D15" i="9" a="1"/>
  <c r="D15" i="9" s="1"/>
  <c r="I49" i="9" a="1"/>
  <c r="I49" i="9" s="1"/>
  <c r="D132" i="9" a="1"/>
  <c r="D132" i="9" s="1"/>
  <c r="I74" i="9" a="1"/>
  <c r="I74" i="9" s="1"/>
  <c r="D141" i="9" a="1"/>
  <c r="D141" i="9" s="1"/>
  <c r="I112" i="9" a="1"/>
  <c r="I112" i="9" s="1"/>
  <c r="D72" i="9" a="1"/>
  <c r="D72" i="9" s="1"/>
  <c r="D135" i="9" a="1"/>
  <c r="D135" i="9" s="1"/>
  <c r="D75" i="9" a="1"/>
  <c r="D75" i="9" s="1"/>
  <c r="D73" i="9" a="1"/>
  <c r="D73" i="9" s="1"/>
  <c r="I52" i="9" a="1"/>
  <c r="I52" i="9" s="1"/>
  <c r="C93" i="9" a="1"/>
  <c r="C93" i="9" s="1"/>
  <c r="C69" i="9" a="1"/>
  <c r="C69" i="9" s="1"/>
  <c r="C65" i="9" a="1"/>
  <c r="C65" i="9" s="1"/>
  <c r="D12" i="9" a="1"/>
  <c r="D12" i="9" s="1"/>
  <c r="C77" i="9" a="1"/>
  <c r="C77" i="9" s="1"/>
  <c r="I134" i="9" a="1"/>
  <c r="I134" i="9" s="1"/>
  <c r="C85" i="9" a="1"/>
  <c r="C85" i="9" s="1"/>
  <c r="I87" i="9" a="1"/>
  <c r="I87" i="9" s="1"/>
  <c r="C99" i="9" a="1"/>
  <c r="C99" i="9" s="1"/>
  <c r="C87" i="9" a="1"/>
  <c r="C87" i="9" s="1"/>
  <c r="D103" i="9" a="1"/>
  <c r="D103" i="9" s="1"/>
  <c r="C129" i="9" a="1"/>
  <c r="C129" i="9" s="1"/>
  <c r="D150" i="9" a="1"/>
  <c r="D150" i="9" s="1"/>
  <c r="I149" i="9" a="1"/>
  <c r="I149" i="9" s="1"/>
  <c r="C105" i="9" a="1"/>
  <c r="C105" i="9" s="1"/>
  <c r="D101" i="9" a="1"/>
  <c r="D101" i="9" s="1"/>
  <c r="I84" i="9" a="1"/>
  <c r="I84" i="9" s="1"/>
  <c r="C157" i="9" a="1"/>
  <c r="C157" i="9" s="1"/>
  <c r="I70" i="9" a="1"/>
  <c r="I70" i="9" s="1"/>
  <c r="D148" i="9" a="1"/>
  <c r="D148" i="9" s="1"/>
  <c r="C141" i="9" a="1"/>
  <c r="C141" i="9" s="1"/>
  <c r="D78" i="9" a="1"/>
  <c r="D78" i="9" s="1"/>
  <c r="I135" i="9" a="1"/>
  <c r="I135" i="9" s="1"/>
  <c r="D139" i="9" a="1"/>
  <c r="D139" i="9" s="1"/>
  <c r="C63" i="9" a="1"/>
  <c r="C63" i="9" s="1"/>
  <c r="I143" i="9" a="1"/>
  <c r="I143" i="9" s="1"/>
  <c r="C121" i="9" a="1"/>
  <c r="C121" i="9" s="1"/>
  <c r="D57" i="9" a="1"/>
  <c r="D57" i="9" s="1"/>
  <c r="D152" i="9" a="1"/>
  <c r="D152" i="9" s="1"/>
  <c r="I90" i="9" a="1"/>
  <c r="I90" i="9" s="1"/>
  <c r="D39" i="9" a="1"/>
  <c r="D39" i="9" s="1"/>
  <c r="D142" i="9" a="1"/>
  <c r="D142" i="9" s="1"/>
  <c r="D93" i="9" a="1"/>
  <c r="D93" i="9" s="1"/>
  <c r="D134" i="9" a="1"/>
  <c r="D134" i="9" s="1"/>
  <c r="C54" i="9" a="1"/>
  <c r="C54" i="9" s="1"/>
  <c r="C112" i="9" a="1"/>
  <c r="C112" i="9" s="1"/>
  <c r="C13" i="9" a="1"/>
  <c r="C13" i="9" s="1"/>
  <c r="C42" i="9" a="1"/>
  <c r="C42" i="9" s="1"/>
  <c r="D50" i="9" a="1"/>
  <c r="D50" i="9" s="1"/>
  <c r="D45" i="9" a="1"/>
  <c r="D45" i="9" s="1"/>
  <c r="I148" i="9" a="1"/>
  <c r="I148" i="9" s="1"/>
  <c r="I48" i="9" a="1"/>
  <c r="I48" i="9" s="1"/>
  <c r="D128" i="9" a="1"/>
  <c r="D128" i="9" s="1"/>
  <c r="C15" i="9" a="1"/>
  <c r="C15" i="9" s="1"/>
  <c r="D9" i="9" a="1"/>
  <c r="D9" i="9" s="1"/>
  <c r="I125" i="9" a="1"/>
  <c r="I125" i="9" s="1"/>
  <c r="C146" i="9" a="1"/>
  <c r="C146" i="9" s="1"/>
  <c r="C14" i="9" a="1"/>
  <c r="C14" i="9" s="1"/>
  <c r="D126" i="9" a="1"/>
  <c r="D126" i="9" s="1"/>
  <c r="I18" i="9" a="1"/>
  <c r="I18" i="9" s="1"/>
  <c r="C18" i="9" a="1"/>
  <c r="C18" i="9" s="1"/>
  <c r="D96" i="9" a="1"/>
  <c r="D96" i="9" s="1"/>
  <c r="C90" i="9" a="1"/>
  <c r="C90" i="9" s="1"/>
  <c r="D120" i="9" a="1"/>
  <c r="D120" i="9" s="1"/>
  <c r="I114" i="9" a="1"/>
  <c r="I114" i="9" s="1"/>
  <c r="D118" i="9" a="1"/>
  <c r="D118" i="9" s="1"/>
  <c r="C115" i="9" a="1"/>
  <c r="C115" i="9" s="1"/>
  <c r="C73" i="9" a="1"/>
  <c r="C73" i="9" s="1"/>
  <c r="D138" i="9" a="1"/>
  <c r="D138" i="9" s="1"/>
  <c r="D16" i="9" a="1"/>
  <c r="D16" i="9" s="1"/>
  <c r="C144" i="9" a="1"/>
  <c r="C144" i="9" s="1"/>
  <c r="C145" i="9" a="1"/>
  <c r="C145" i="9" s="1"/>
  <c r="I139" i="9" a="1"/>
  <c r="I139" i="9" s="1"/>
  <c r="C154" i="9" a="1"/>
  <c r="C154" i="9" s="1"/>
  <c r="C142" i="9" a="1"/>
  <c r="C142" i="9" s="1"/>
  <c r="D121" i="9" a="1"/>
  <c r="D121" i="9" s="1"/>
  <c r="D94" i="9" a="1"/>
  <c r="D94" i="9" s="1"/>
  <c r="I147" i="9" a="1"/>
  <c r="I147" i="9" s="1"/>
  <c r="C140" i="9" a="1"/>
  <c r="C140" i="9" s="1"/>
  <c r="I126" i="9" a="1"/>
  <c r="I126" i="9" s="1"/>
  <c r="C130" i="9" a="1"/>
  <c r="C130" i="9" s="1"/>
  <c r="D68" i="9" a="1"/>
  <c r="D68" i="9" s="1"/>
  <c r="D151" i="9" a="1"/>
  <c r="D151" i="9" s="1"/>
  <c r="I158" i="9" a="1"/>
  <c r="I158" i="9" s="1"/>
  <c r="I16" i="9" a="1"/>
  <c r="I16" i="9" s="1"/>
  <c r="C109" i="9" a="1"/>
  <c r="C109" i="9" s="1"/>
  <c r="C74" i="9" a="1"/>
  <c r="C74" i="9" s="1"/>
  <c r="D10" i="9" a="1"/>
  <c r="D10" i="9" s="1"/>
  <c r="I45" i="9" a="1"/>
  <c r="I45" i="9" s="1"/>
  <c r="C66" i="9" a="1"/>
  <c r="C66" i="9" s="1"/>
  <c r="D58" i="9" a="1"/>
  <c r="D58" i="9" s="1"/>
  <c r="C64" i="9" a="1"/>
  <c r="C64" i="9" s="1"/>
  <c r="C128" i="9" a="1"/>
  <c r="C128" i="9" s="1"/>
  <c r="C131" i="9" a="1"/>
  <c r="C131" i="9" s="1"/>
  <c r="I146" i="9" a="1"/>
  <c r="I146" i="9" s="1"/>
  <c r="C125" i="9" a="1"/>
  <c r="C125" i="9" s="1"/>
  <c r="D136" i="9" a="1"/>
  <c r="D136" i="9" s="1"/>
  <c r="C95" i="9" a="1"/>
  <c r="C95" i="9" s="1"/>
  <c r="I119" i="9" a="1"/>
  <c r="I119" i="9" s="1"/>
  <c r="D59" i="9" a="1"/>
  <c r="D59" i="9" s="1"/>
  <c r="C158" i="9" a="1"/>
  <c r="C158" i="9" s="1"/>
  <c r="I154" i="9" a="1"/>
  <c r="I154" i="9" s="1"/>
  <c r="I12" i="9" a="1"/>
  <c r="I12" i="9" s="1"/>
  <c r="I120" i="9" a="1"/>
  <c r="I120" i="9" s="1"/>
  <c r="C114" i="9" a="1"/>
  <c r="C114" i="9" s="1"/>
  <c r="I115" i="9" a="1"/>
  <c r="I115" i="9" s="1"/>
  <c r="D62" i="9" a="1"/>
  <c r="D62" i="9" s="1"/>
  <c r="C107" i="9" a="1"/>
  <c r="C107" i="9" s="1"/>
  <c r="C103" i="9" a="1"/>
  <c r="C103" i="9" s="1"/>
  <c r="I79" i="9" a="1"/>
  <c r="I79" i="9" s="1"/>
  <c r="D105" i="9" a="1"/>
  <c r="D105" i="9" s="1"/>
  <c r="D102" i="9" a="1"/>
  <c r="D102" i="9" s="1"/>
  <c r="D99" i="9" a="1"/>
  <c r="D99" i="9" s="1"/>
  <c r="C101" i="9" a="1"/>
  <c r="C101" i="9" s="1"/>
  <c r="D79" i="9" a="1"/>
  <c r="D79" i="9" s="1"/>
  <c r="D108" i="9" a="1"/>
  <c r="D108" i="9" s="1"/>
  <c r="D80" i="9" a="1"/>
  <c r="D80" i="9" s="1"/>
  <c r="D100" i="9" a="1"/>
  <c r="D100" i="9" s="1"/>
  <c r="D84" i="9" a="1"/>
  <c r="D84" i="9" s="1"/>
  <c r="C106" i="9" a="1"/>
  <c r="C106" i="9" s="1"/>
  <c r="C58" i="9" a="1"/>
  <c r="C58" i="9" s="1"/>
  <c r="D155" i="9" a="1"/>
  <c r="D155" i="9" s="1"/>
  <c r="I108" i="9" a="1"/>
  <c r="I108" i="9" s="1"/>
  <c r="C72" i="9" a="1"/>
  <c r="C72" i="9" s="1"/>
  <c r="I152" i="9" a="1"/>
  <c r="I152" i="9" s="1"/>
  <c r="I47" i="9" a="1"/>
  <c r="I47" i="9" s="1"/>
  <c r="C89" i="9" a="1"/>
  <c r="C89" i="9" s="1"/>
  <c r="I122" i="9" a="1"/>
  <c r="I122" i="9" s="1"/>
  <c r="C67" i="9" a="1"/>
  <c r="C67" i="9" s="1"/>
  <c r="D131" i="9" a="1"/>
  <c r="D131" i="9" s="1"/>
  <c r="D67" i="9" a="1"/>
  <c r="D67" i="9" s="1"/>
  <c r="I110" i="9" a="1"/>
  <c r="I110" i="9" s="1"/>
  <c r="I98" i="9" a="1"/>
  <c r="I98" i="9" s="1"/>
  <c r="C9" i="9" a="1"/>
  <c r="C9" i="9" s="1"/>
  <c r="D156" i="9" a="1"/>
  <c r="D156" i="9" s="1"/>
  <c r="I56" i="9" a="1"/>
  <c r="I56" i="9" s="1"/>
  <c r="I121" i="9" a="1"/>
  <c r="I121" i="9" s="1"/>
  <c r="C134" i="9" a="1"/>
  <c r="C134" i="9" s="1"/>
  <c r="C75" i="9" a="1"/>
  <c r="C75" i="9" s="1"/>
  <c r="D49" i="9" a="1"/>
  <c r="D49" i="9" s="1"/>
  <c r="C96" i="9" a="1"/>
  <c r="C96" i="9" s="1"/>
  <c r="D109" i="9" a="1"/>
  <c r="D109" i="9" s="1"/>
  <c r="D97" i="9" a="1"/>
  <c r="D97" i="9" s="1"/>
  <c r="C8" i="9" a="1"/>
  <c r="C8" i="9" s="1"/>
  <c r="I60" i="9" a="1"/>
  <c r="I60" i="9" s="1"/>
  <c r="I128" i="9" a="1"/>
  <c r="I128" i="9" s="1"/>
  <c r="I67" i="9" a="1"/>
  <c r="I67" i="9" s="1"/>
  <c r="I66" i="9" a="1"/>
  <c r="I66" i="9" s="1"/>
  <c r="D124" i="9" a="1"/>
  <c r="D124" i="9" s="1"/>
  <c r="D143" i="9" a="1"/>
  <c r="D143" i="9" s="1"/>
  <c r="I11" i="9" a="1"/>
  <c r="I11" i="9" s="1"/>
  <c r="C110" i="9" a="1"/>
  <c r="C110" i="9" s="1"/>
  <c r="C43" i="9" a="1"/>
  <c r="C43" i="9" s="1"/>
  <c r="C138" i="9" a="1"/>
  <c r="C138" i="9" s="1"/>
  <c r="C44" i="9" a="1"/>
  <c r="C44" i="9" s="1"/>
  <c r="C137" i="9" a="1"/>
  <c r="C137" i="9" s="1"/>
  <c r="C122" i="9" a="1"/>
  <c r="C122" i="9" s="1"/>
  <c r="I141" i="9" a="1"/>
  <c r="I141" i="9" s="1"/>
  <c r="I124" i="9" a="1"/>
  <c r="I124" i="9" s="1"/>
  <c r="C53" i="9" a="1"/>
  <c r="C53" i="9" s="1"/>
  <c r="D77" i="9" a="1"/>
  <c r="D77" i="9" s="1"/>
  <c r="I130" i="9" a="1"/>
  <c r="I130" i="9" s="1"/>
  <c r="D117" i="9" a="1"/>
  <c r="D117" i="9" s="1"/>
  <c r="C118" i="9" a="1"/>
  <c r="C118" i="9" s="1"/>
  <c r="C155" i="9" a="1"/>
  <c r="C155" i="9" s="1"/>
  <c r="I64" i="9" a="1"/>
  <c r="I64" i="9" s="1"/>
  <c r="C80" i="9" a="1"/>
  <c r="C80" i="9" s="1"/>
  <c r="I138" i="9" a="1"/>
  <c r="I138" i="9" s="1"/>
  <c r="C76" i="9" a="1"/>
  <c r="C76" i="9" s="1"/>
  <c r="I131" i="9" a="1"/>
  <c r="I131" i="9" s="1"/>
  <c r="D65" i="9" a="1"/>
  <c r="D65" i="9" s="1"/>
  <c r="D116" i="9" a="1"/>
  <c r="D116" i="9" s="1"/>
  <c r="I50" i="9" a="1"/>
  <c r="I50" i="9" s="1"/>
  <c r="I132" i="9" a="1"/>
  <c r="I132" i="9" s="1"/>
  <c r="C57" i="9" a="1"/>
  <c r="C57" i="9" s="1"/>
  <c r="C16" i="9" a="1"/>
  <c r="C16" i="9" s="1"/>
  <c r="I127" i="9" a="1"/>
  <c r="I127" i="9" s="1"/>
  <c r="C147" i="9" a="1"/>
  <c r="C147" i="9" s="1"/>
  <c r="D154" i="9" a="1"/>
  <c r="D154" i="9" s="1"/>
  <c r="D44" i="9" a="1"/>
  <c r="D44" i="9" s="1"/>
  <c r="C70" i="9" a="1"/>
  <c r="C70" i="9" s="1"/>
  <c r="D14" i="9" a="1"/>
  <c r="D14" i="9" s="1"/>
  <c r="C133" i="9" a="1"/>
  <c r="C133" i="9" s="1"/>
  <c r="D145" i="9" a="1"/>
  <c r="D145" i="9" s="1"/>
  <c r="D71" i="9" a="1"/>
  <c r="D71" i="9" s="1"/>
  <c r="I59" i="9" a="1"/>
  <c r="I59" i="9" s="1"/>
  <c r="D130" i="9" a="1"/>
  <c r="D130" i="9" s="1"/>
  <c r="I95" i="9" a="1"/>
  <c r="I95" i="9" s="1"/>
  <c r="D140" i="9" a="1"/>
  <c r="D140" i="9" s="1"/>
  <c r="D111" i="9" a="1"/>
  <c r="D111" i="9" s="1"/>
  <c r="D113" i="9" a="1"/>
  <c r="D113" i="9" s="1"/>
  <c r="C97" i="9" a="1"/>
  <c r="C97" i="9" s="1"/>
  <c r="I88" i="9" a="1"/>
  <c r="I88" i="9" s="1"/>
  <c r="C83" i="9" a="1"/>
  <c r="C83" i="9" s="1"/>
  <c r="C143" i="9" a="1"/>
  <c r="C143" i="9" s="1"/>
  <c r="C47" i="9" a="1"/>
  <c r="C47" i="9" s="1"/>
  <c r="C98" i="9" a="1"/>
  <c r="C98" i="9" s="1"/>
  <c r="I10" i="9" a="1"/>
  <c r="I10" i="9" s="1"/>
  <c r="D90" i="9" a="1"/>
  <c r="D90" i="9" s="1"/>
  <c r="I54" i="9" a="1"/>
  <c r="I54" i="9" s="1"/>
  <c r="D41" i="9" a="1"/>
  <c r="D41" i="9" s="1"/>
  <c r="I93" i="9" a="1"/>
  <c r="I93" i="9" s="1"/>
  <c r="D64" i="9" a="1"/>
  <c r="D64" i="9" s="1"/>
  <c r="C51" i="9" a="1"/>
  <c r="C51" i="9" s="1"/>
  <c r="D127" i="9" a="1"/>
  <c r="D127" i="9" s="1"/>
  <c r="D133" i="9" a="1"/>
  <c r="D133" i="9" s="1"/>
  <c r="D51" i="9" a="1"/>
  <c r="D51" i="9" s="1"/>
  <c r="C78" i="9" a="1"/>
  <c r="C78" i="9" s="1"/>
  <c r="C123" i="9" a="1"/>
  <c r="C123" i="9" s="1"/>
  <c r="C127" i="9" a="1"/>
  <c r="C127" i="9" s="1"/>
  <c r="C12" i="9" a="1"/>
  <c r="C12" i="9" s="1"/>
  <c r="I42" i="9" a="1"/>
  <c r="I42" i="9" s="1"/>
  <c r="I155" i="9" a="1"/>
  <c r="I155" i="9" s="1"/>
  <c r="C102" i="9" a="1"/>
  <c r="C102" i="9" s="1"/>
  <c r="D86" i="9" a="1"/>
  <c r="D86" i="9" s="1"/>
  <c r="C153" i="9" a="1"/>
  <c r="C153" i="9" s="1"/>
  <c r="I82" i="9" a="1"/>
  <c r="I82" i="9" s="1"/>
  <c r="D157" i="9" a="1"/>
  <c r="D157" i="9" s="1"/>
  <c r="C50" i="9" a="1"/>
  <c r="C50" i="9" s="1"/>
  <c r="D17" i="9" a="1"/>
  <c r="D17" i="9" s="1"/>
  <c r="C55" i="9" a="1"/>
  <c r="C55" i="9" s="1"/>
  <c r="I68" i="9" a="1"/>
  <c r="I68" i="9" s="1"/>
  <c r="D66" i="9" a="1"/>
  <c r="D66" i="9" s="1"/>
  <c r="I133" i="9" a="1"/>
  <c r="I133" i="9" s="1"/>
  <c r="C124" i="9" a="1"/>
  <c r="C124" i="9" s="1"/>
  <c r="D53" i="9" a="1"/>
  <c r="D53" i="9" s="1"/>
  <c r="I145" i="9" a="1"/>
  <c r="I145" i="9" s="1"/>
  <c r="I111" i="9" a="1"/>
  <c r="I111" i="9" s="1"/>
  <c r="C17" i="9" a="1"/>
  <c r="C17" i="9" s="1"/>
  <c r="C62" i="9" a="1"/>
  <c r="C62" i="9" s="1"/>
  <c r="I78" i="9" a="1"/>
  <c r="I78" i="9" s="1"/>
  <c r="I151" i="9" a="1"/>
  <c r="I151" i="9" s="1"/>
  <c r="C139" i="9" a="1"/>
  <c r="C139" i="9" s="1"/>
  <c r="I9" i="9" a="1"/>
  <c r="I9" i="9" s="1"/>
  <c r="C136" i="9" a="1"/>
  <c r="C136" i="9" s="1"/>
  <c r="I94" i="9" a="1"/>
  <c r="I94" i="9" s="1"/>
  <c r="D42" i="9" a="1"/>
  <c r="D42" i="9" s="1"/>
  <c r="C111" i="9" a="1"/>
  <c r="C111" i="9" s="1"/>
  <c r="I17" i="9" a="1"/>
  <c r="I17" i="9" s="1"/>
  <c r="C52" i="9" a="1"/>
  <c r="C52" i="9" s="1"/>
  <c r="D60" i="9" a="1"/>
  <c r="D60" i="9" s="1"/>
  <c r="I14" i="9" a="1"/>
  <c r="I14" i="9" s="1"/>
  <c r="D122" i="9" a="1"/>
  <c r="D122" i="9" s="1"/>
  <c r="C61" i="9" a="1"/>
  <c r="C61" i="9" s="1"/>
  <c r="I77" i="9" a="1"/>
  <c r="I77" i="9" s="1"/>
  <c r="C148" i="9" a="1"/>
  <c r="C148" i="9" s="1"/>
  <c r="C41" i="9" a="1"/>
  <c r="C41" i="9" s="1"/>
  <c r="I118" i="9" a="1"/>
  <c r="I118" i="9" s="1"/>
  <c r="C60" i="9" a="1"/>
  <c r="C60" i="9" s="1"/>
  <c r="I73" i="9" a="1"/>
  <c r="I73" i="9" s="1"/>
  <c r="D70" i="9" a="1"/>
  <c r="D70" i="9" s="1"/>
  <c r="D61" i="9" a="1"/>
  <c r="D61" i="9" s="1"/>
  <c r="D63" i="9" a="1"/>
  <c r="D63" i="9" s="1"/>
  <c r="I46" i="9" a="1"/>
  <c r="I46" i="9" s="1"/>
  <c r="D91" i="9" a="1"/>
  <c r="D91" i="9" s="1"/>
  <c r="I89" i="9" a="1"/>
  <c r="I89" i="9" s="1"/>
  <c r="I53" i="9" a="1"/>
  <c r="I53" i="9" s="1"/>
  <c r="C92" i="9" a="1"/>
  <c r="C92" i="9" s="1"/>
  <c r="D112" i="9" a="1"/>
  <c r="D112" i="9" s="1"/>
  <c r="I113" i="9" a="1"/>
  <c r="I113" i="9" s="1"/>
  <c r="I153" i="9" a="1"/>
  <c r="I153" i="9" s="1"/>
  <c r="C86" i="9" a="1"/>
  <c r="C86" i="9" s="1"/>
  <c r="C149" i="9" a="1"/>
  <c r="C149" i="9" s="1"/>
  <c r="I157" i="9" a="1"/>
  <c r="I157" i="9" s="1"/>
  <c r="I43" i="9" a="1"/>
  <c r="I43" i="9" s="1"/>
  <c r="I144" i="9" a="1"/>
  <c r="I144" i="9" s="1"/>
  <c r="I71" i="9" a="1"/>
  <c r="I71" i="9" s="1"/>
  <c r="C126" i="9" a="1"/>
  <c r="C126" i="9" s="1"/>
  <c r="I41" i="9" a="1"/>
  <c r="I41" i="9" s="1"/>
  <c r="D74" i="9" a="1"/>
  <c r="D74" i="9" s="1"/>
  <c r="D56" i="9" a="1"/>
  <c r="D56" i="9" s="1"/>
  <c r="D110" i="9" a="1"/>
  <c r="D110" i="9" s="1"/>
  <c r="D114" i="9" a="1"/>
  <c r="D114" i="9" s="1"/>
  <c r="D48" i="9" a="1"/>
  <c r="D48" i="9" s="1"/>
  <c r="I142" i="9" a="1"/>
  <c r="I142" i="9" s="1"/>
  <c r="C48" i="9" a="1"/>
  <c r="C48" i="9" s="1"/>
  <c r="I96" i="9" a="1"/>
  <c r="I96" i="9" s="1"/>
  <c r="C113" i="9" a="1"/>
  <c r="C113" i="9" s="1"/>
  <c r="I44" i="9" a="1"/>
  <c r="I44" i="9" s="1"/>
  <c r="D13" i="9" a="1"/>
  <c r="D13" i="9" s="1"/>
  <c r="I65" i="9" a="1"/>
  <c r="I65" i="9" s="1"/>
  <c r="C152" i="9" a="1"/>
  <c r="C152" i="9" s="1"/>
  <c r="D83" i="9" a="1"/>
  <c r="D83" i="9" s="1"/>
  <c r="I86" i="9" a="1"/>
  <c r="I86" i="9" s="1"/>
  <c r="D144" i="9" a="1"/>
  <c r="D144" i="9" s="1"/>
  <c r="I76" i="9" a="1"/>
  <c r="I76" i="9" s="1"/>
  <c r="I51" i="9" a="1"/>
  <c r="I51" i="9" s="1"/>
  <c r="D40" i="9" a="1"/>
  <c r="D40" i="9" s="1"/>
  <c r="I123" i="9" a="1"/>
  <c r="I123" i="9" s="1"/>
  <c r="I13" i="9" a="1"/>
  <c r="I13" i="9" s="1"/>
  <c r="I40" i="9" a="1"/>
  <c r="I40" i="9" s="1"/>
  <c r="I136" i="9" a="1"/>
  <c r="I136" i="9" s="1"/>
  <c r="D146" i="9" a="1"/>
  <c r="D146" i="9" s="1"/>
  <c r="D18" i="9" a="1"/>
  <c r="D18" i="9" s="1"/>
  <c r="D54" i="9" a="1"/>
  <c r="D54" i="9" s="1"/>
  <c r="C116" i="9" a="1"/>
  <c r="C116" i="9" s="1"/>
  <c r="I156" i="9" a="1"/>
  <c r="I156" i="9" s="1"/>
  <c r="I137" i="9" a="1"/>
  <c r="I137" i="9" s="1"/>
  <c r="C46" i="9" a="1"/>
  <c r="C46" i="9" s="1"/>
  <c r="C68" i="9" a="1"/>
  <c r="C68" i="9" s="1"/>
  <c r="C120" i="9" a="1"/>
  <c r="C120" i="9" s="1"/>
  <c r="D52" i="9" a="1"/>
  <c r="D52" i="9" s="1"/>
  <c r="C11" i="9" a="1"/>
  <c r="C11" i="9" s="1"/>
  <c r="D137" i="9" a="1"/>
  <c r="D137" i="9" s="1"/>
  <c r="C59" i="9" a="1"/>
  <c r="C59" i="9" s="1"/>
  <c r="I15" i="9" a="1"/>
  <c r="I15" i="9" s="1"/>
  <c r="I109" i="9" a="1"/>
  <c r="I109" i="9" s="1"/>
  <c r="F367" i="9" a="1"/>
  <c r="F367" i="9" s="1"/>
  <c r="H367" i="9" a="1"/>
  <c r="H367" i="9" s="1"/>
  <c r="D231" i="9" a="1"/>
  <c r="D231" i="9" s="1"/>
  <c r="I231" i="9" a="1"/>
  <c r="I231" i="9" s="1"/>
  <c r="C231" i="9" a="1"/>
  <c r="C231" i="9" s="1"/>
  <c r="K233" i="9"/>
  <c r="L232" i="9"/>
  <c r="G229" i="9" a="1"/>
  <c r="G229" i="9" s="1"/>
  <c r="E229" i="9" a="1"/>
  <c r="E229" i="9" s="1"/>
  <c r="H229" i="9" a="1"/>
  <c r="H229" i="9" s="1"/>
  <c r="G29" i="9" a="1"/>
  <c r="G29" i="9" s="1"/>
  <c r="H29" i="9" a="1"/>
  <c r="H29" i="9" s="1"/>
  <c r="C378" i="6"/>
  <c r="C486" i="6"/>
  <c r="C480" i="6"/>
  <c r="D128" i="5"/>
  <c r="C270" i="6"/>
  <c r="C372" i="6"/>
  <c r="C402" i="6"/>
  <c r="C444" i="6"/>
  <c r="C138" i="6"/>
  <c r="D74" i="5"/>
  <c r="D80" i="5"/>
  <c r="C342" i="6"/>
  <c r="C282" i="6"/>
  <c r="C456" i="6"/>
  <c r="C504" i="6"/>
  <c r="D140" i="5"/>
  <c r="D62" i="5"/>
  <c r="C366" i="6"/>
  <c r="C276" i="6"/>
  <c r="C144" i="6"/>
  <c r="D92" i="5"/>
  <c r="D188" i="5"/>
  <c r="C468" i="6"/>
  <c r="D104" i="5"/>
  <c r="D110" i="5"/>
  <c r="A42" i="1"/>
  <c r="C132" i="6"/>
  <c r="C210" i="6"/>
  <c r="C108" i="6"/>
  <c r="D68" i="5"/>
  <c r="C552" i="6"/>
  <c r="D134" i="5"/>
  <c r="C114" i="6"/>
  <c r="C570" i="6"/>
  <c r="C180" i="6"/>
  <c r="C432" i="6"/>
  <c r="C258" i="6"/>
  <c r="C252" i="6"/>
  <c r="C228" i="6"/>
  <c r="C420" i="6"/>
  <c r="C498" i="6"/>
  <c r="D122" i="5"/>
  <c r="C528" i="6"/>
  <c r="C174" i="6"/>
  <c r="C216" i="6"/>
  <c r="C540" i="6"/>
  <c r="D194" i="5"/>
  <c r="C474" i="6"/>
  <c r="C324" i="6"/>
  <c r="C330" i="6"/>
  <c r="C450" i="6"/>
  <c r="C162" i="6"/>
  <c r="D170" i="5"/>
  <c r="N41" i="1"/>
  <c r="C288" i="6"/>
  <c r="D146" i="5"/>
  <c r="C234" i="6"/>
  <c r="C438" i="6"/>
  <c r="C294" i="6"/>
  <c r="C462" i="6"/>
  <c r="C396" i="6"/>
  <c r="C204" i="6"/>
  <c r="D158" i="5"/>
  <c r="C564" i="6"/>
  <c r="D182" i="5"/>
  <c r="C102" i="6"/>
  <c r="C246" i="6"/>
  <c r="C126" i="6"/>
  <c r="C96" i="6"/>
  <c r="C240" i="6"/>
  <c r="C222" i="6"/>
  <c r="D164" i="5"/>
  <c r="C300" i="6"/>
  <c r="C336" i="6"/>
  <c r="C390" i="6"/>
  <c r="C318" i="6"/>
  <c r="D152" i="5"/>
  <c r="C516" i="6"/>
  <c r="C522" i="6"/>
  <c r="D98" i="5"/>
  <c r="C348" i="6"/>
  <c r="C186" i="6"/>
  <c r="C510" i="6"/>
  <c r="C360" i="6"/>
  <c r="D176" i="5"/>
  <c r="D44" i="5"/>
  <c r="C558" i="6"/>
  <c r="C534" i="6"/>
  <c r="C264" i="6"/>
  <c r="C156" i="6"/>
  <c r="D56" i="5"/>
  <c r="C150" i="6"/>
  <c r="T41" i="1"/>
  <c r="C384" i="6"/>
  <c r="C198" i="6"/>
  <c r="D50" i="5"/>
  <c r="C168" i="6"/>
  <c r="C408" i="6"/>
  <c r="D86" i="5"/>
  <c r="C492" i="6"/>
  <c r="C306" i="6"/>
  <c r="D18" i="21"/>
  <c r="C426" i="6"/>
  <c r="C354" i="6"/>
  <c r="C120" i="6"/>
  <c r="C414" i="6"/>
  <c r="C192" i="6"/>
  <c r="D116" i="5"/>
  <c r="C312" i="6"/>
  <c r="C546" i="6"/>
  <c r="E29" i="9" a="1"/>
  <c r="E29" i="9" s="1"/>
  <c r="E230" i="9" a="1"/>
  <c r="E230" i="9" s="1"/>
  <c r="F230" i="9" a="1"/>
  <c r="F230" i="9" s="1"/>
  <c r="G230" i="9" a="1"/>
  <c r="G230" i="9" s="1"/>
  <c r="H230" i="9" a="1"/>
  <c r="H230" i="9" s="1"/>
  <c r="K174" i="9"/>
  <c r="L173" i="9"/>
  <c r="G170" i="9" a="1"/>
  <c r="G170" i="9" s="1"/>
  <c r="E170" i="9" a="1"/>
  <c r="E170" i="9" s="1"/>
  <c r="F170" i="9" a="1"/>
  <c r="F170" i="9" s="1"/>
  <c r="H170" i="9" a="1"/>
  <c r="H170" i="9" s="1"/>
  <c r="M171" i="9"/>
  <c r="H20" i="9" a="1"/>
  <c r="H20" i="9" s="1"/>
  <c r="D172" i="9" a="1"/>
  <c r="D172" i="9" s="1"/>
  <c r="I172" i="9" a="1"/>
  <c r="I172" i="9" s="1"/>
  <c r="C172" i="9" a="1"/>
  <c r="C172" i="9" s="1"/>
  <c r="G529" i="9" a="1"/>
  <c r="G529" i="9" s="1"/>
  <c r="X369" i="9"/>
  <c r="F13" i="16" a="1"/>
  <c r="F13" i="16" s="1"/>
  <c r="F14" i="16" s="1" a="1"/>
  <c r="F14" i="16" s="1"/>
  <c r="Z381" i="9"/>
  <c r="Y382" i="9"/>
  <c r="Z371" i="9"/>
  <c r="Y372" i="9"/>
  <c r="H368" i="9" a="1"/>
  <c r="H368" i="9" s="1"/>
  <c r="F368" i="9" a="1"/>
  <c r="F368" i="9" s="1"/>
  <c r="G368" i="9" a="1"/>
  <c r="G368" i="9" s="1"/>
  <c r="D370" i="9" a="1"/>
  <c r="D370" i="9" s="1"/>
  <c r="AC370" i="9" a="1"/>
  <c r="AC370" i="9" s="1"/>
  <c r="C370" i="9" a="1"/>
  <c r="C370" i="9" s="1"/>
  <c r="G19" i="9" a="1"/>
  <c r="G19" i="9" s="1"/>
  <c r="M190" i="9"/>
  <c r="G190" i="9" s="1" a="1"/>
  <c r="G190" i="9" s="1"/>
  <c r="M199" i="9"/>
  <c r="F199" i="9" s="1" a="1"/>
  <c r="F199" i="9" s="1"/>
  <c r="F198" i="9" a="1"/>
  <c r="F198" i="9" s="1"/>
  <c r="H198" i="9" a="1"/>
  <c r="H198" i="9" s="1"/>
  <c r="G198" i="9" a="1"/>
  <c r="G198" i="9" s="1"/>
  <c r="E198" i="9" a="1"/>
  <c r="E198" i="9" s="1"/>
  <c r="F20" i="9" a="1"/>
  <c r="F20" i="9" s="1"/>
  <c r="E19" i="9" a="1"/>
  <c r="E19" i="9" s="1"/>
  <c r="G20" i="9" a="1"/>
  <c r="G20" i="9" s="1"/>
  <c r="M30" i="9"/>
  <c r="E30" i="9" s="1" a="1"/>
  <c r="E30" i="9" s="1"/>
  <c r="H19" i="9" a="1"/>
  <c r="H19" i="9" s="1"/>
  <c r="M21" i="9"/>
  <c r="E21" i="9" s="1" a="1"/>
  <c r="E21" i="9" s="1"/>
  <c r="E189" i="9" a="1"/>
  <c r="E189" i="9" s="1"/>
  <c r="G189" i="9" a="1"/>
  <c r="G189" i="9" s="1"/>
  <c r="F189" i="9" a="1"/>
  <c r="F189" i="9" s="1"/>
  <c r="H189" i="9" a="1"/>
  <c r="H189" i="9" s="1"/>
  <c r="C22" i="9" a="1"/>
  <c r="C22" i="9" s="1"/>
  <c r="D22" i="9" a="1"/>
  <c r="D22" i="9" s="1"/>
  <c r="I22" i="9" a="1"/>
  <c r="I22" i="9" s="1"/>
  <c r="L201" i="9"/>
  <c r="K202" i="9"/>
  <c r="D31" i="9" a="1"/>
  <c r="D31" i="9" s="1"/>
  <c r="C31" i="9" a="1"/>
  <c r="C31" i="9" s="1"/>
  <c r="I31" i="9" a="1"/>
  <c r="I31" i="9" s="1"/>
  <c r="D191" i="9" a="1"/>
  <c r="D191" i="9" s="1"/>
  <c r="C191" i="9" a="1"/>
  <c r="C191" i="9" s="1"/>
  <c r="I191" i="9" a="1"/>
  <c r="I191" i="9" s="1"/>
  <c r="L32" i="9"/>
  <c r="K33" i="9"/>
  <c r="K193" i="9"/>
  <c r="L192" i="9"/>
  <c r="L23" i="9"/>
  <c r="K24" i="9"/>
  <c r="C200" i="9" a="1"/>
  <c r="C200" i="9" s="1"/>
  <c r="D200" i="9" a="1"/>
  <c r="D200" i="9" s="1"/>
  <c r="I200" i="9" a="1"/>
  <c r="I200" i="9" s="1"/>
  <c r="Z362" i="9"/>
  <c r="Y363" i="9"/>
  <c r="Y483" i="9"/>
  <c r="Z482" i="9"/>
  <c r="B148" i="16" a="1"/>
  <c r="B148" i="16" s="1"/>
  <c r="B149" i="16" s="1" a="1"/>
  <c r="B149" i="16" s="1"/>
  <c r="B150" i="16" s="1" a="1"/>
  <c r="B150" i="16" s="1"/>
  <c r="B151" i="16" s="1" a="1"/>
  <c r="B151" i="16" s="1"/>
  <c r="B152" i="16" s="1" a="1"/>
  <c r="B152" i="16" s="1"/>
  <c r="B153" i="16" s="1" a="1"/>
  <c r="B153" i="16" s="1"/>
  <c r="B154" i="16" s="1" a="1"/>
  <c r="B154" i="16" s="1"/>
  <c r="B155" i="16" s="1" a="1"/>
  <c r="B155" i="16" s="1"/>
  <c r="B156" i="16" s="1" a="1"/>
  <c r="B156" i="16" s="1"/>
  <c r="B157" i="16" s="1" a="1"/>
  <c r="B157" i="16" s="1"/>
  <c r="B158" i="16" s="1" a="1"/>
  <c r="B158" i="16" s="1"/>
  <c r="B159" i="16" s="1" a="1"/>
  <c r="B159" i="16" s="1"/>
  <c r="B160" i="16" s="1" a="1"/>
  <c r="B160" i="16" s="1"/>
  <c r="B161" i="16" s="1" a="1"/>
  <c r="B161" i="16" s="1"/>
  <c r="B162" i="16" s="1" a="1"/>
  <c r="B162" i="16" s="1"/>
  <c r="B163" i="16" s="1" a="1"/>
  <c r="B163" i="16" s="1"/>
  <c r="B164" i="16" s="1" a="1"/>
  <c r="B164" i="16" s="1"/>
  <c r="B165" i="16" s="1" a="1"/>
  <c r="B165" i="16" s="1"/>
  <c r="H530" i="9" a="1"/>
  <c r="H530" i="9" s="1"/>
  <c r="F530" i="9" a="1"/>
  <c r="F530" i="9" s="1"/>
  <c r="V530" i="9" a="1"/>
  <c r="V530" i="9" s="1"/>
  <c r="E530" i="9" a="1"/>
  <c r="E530" i="9" s="1"/>
  <c r="C145" i="20"/>
  <c r="D144" i="20"/>
  <c r="Y534" i="9"/>
  <c r="Y492" i="9"/>
  <c r="Z491" i="9"/>
  <c r="I232" i="9" l="1" a="1"/>
  <c r="I232" i="9" s="1"/>
  <c r="D232" i="9" a="1"/>
  <c r="D232" i="9" s="1"/>
  <c r="C232" i="9" a="1"/>
  <c r="C232" i="9" s="1"/>
  <c r="L233" i="9"/>
  <c r="K234" i="9"/>
  <c r="M231" i="9"/>
  <c r="M172" i="9"/>
  <c r="H190" i="9" a="1"/>
  <c r="H190" i="9" s="1"/>
  <c r="B19" i="21"/>
  <c r="E42" i="1"/>
  <c r="E190" i="9" a="1"/>
  <c r="E190" i="9" s="1"/>
  <c r="F190" i="9" a="1"/>
  <c r="F190" i="9" s="1"/>
  <c r="H171" i="9" a="1"/>
  <c r="H171" i="9" s="1"/>
  <c r="E171" i="9" a="1"/>
  <c r="E171" i="9" s="1"/>
  <c r="G171" i="9" a="1"/>
  <c r="G171" i="9" s="1"/>
  <c r="F171" i="9" a="1"/>
  <c r="F171" i="9" s="1"/>
  <c r="X370" i="9"/>
  <c r="E370" i="9" s="1" a="1"/>
  <c r="E370" i="9" s="1"/>
  <c r="D173" i="9" a="1"/>
  <c r="D173" i="9" s="1"/>
  <c r="C173" i="9" a="1"/>
  <c r="C173" i="9" s="1"/>
  <c r="I173" i="9" a="1"/>
  <c r="I173" i="9" s="1"/>
  <c r="K175" i="9"/>
  <c r="L174" i="9"/>
  <c r="E199" i="9" a="1"/>
  <c r="E199" i="9" s="1"/>
  <c r="G530" i="9" a="1"/>
  <c r="G530" i="9" s="1"/>
  <c r="H199" i="9" a="1"/>
  <c r="H199" i="9" s="1"/>
  <c r="C371" i="9" a="1"/>
  <c r="C371" i="9" s="1"/>
  <c r="D371" i="9" a="1"/>
  <c r="D371" i="9" s="1"/>
  <c r="AC371" i="9" a="1"/>
  <c r="AC371" i="9" s="1"/>
  <c r="F15" i="16" a="1"/>
  <c r="F15" i="16" s="1"/>
  <c r="G199" i="9" a="1"/>
  <c r="G199" i="9" s="1"/>
  <c r="F21" i="9" a="1"/>
  <c r="F21" i="9" s="1"/>
  <c r="Z382" i="9"/>
  <c r="Y383" i="9"/>
  <c r="F369" i="9" a="1"/>
  <c r="F369" i="9" s="1"/>
  <c r="E369" i="9" a="1"/>
  <c r="E369" i="9" s="1"/>
  <c r="H369" i="9" a="1"/>
  <c r="H369" i="9" s="1"/>
  <c r="V369" i="9" a="1"/>
  <c r="V369" i="9" s="1"/>
  <c r="Z372" i="9"/>
  <c r="Y373" i="9"/>
  <c r="M191" i="9"/>
  <c r="G191" i="9" s="1" a="1"/>
  <c r="G191" i="9" s="1"/>
  <c r="G30" i="9" a="1"/>
  <c r="G30" i="9" s="1"/>
  <c r="F30" i="9" a="1"/>
  <c r="F30" i="9" s="1"/>
  <c r="H30" i="9" a="1"/>
  <c r="H30" i="9" s="1"/>
  <c r="G21" i="9" a="1"/>
  <c r="G21" i="9" s="1"/>
  <c r="H21" i="9" a="1"/>
  <c r="H21" i="9" s="1"/>
  <c r="M31" i="9"/>
  <c r="F31" i="9" s="1" a="1"/>
  <c r="F31" i="9" s="1"/>
  <c r="D23" i="9" a="1"/>
  <c r="D23" i="9" s="1"/>
  <c r="I23" i="9" a="1"/>
  <c r="I23" i="9" s="1"/>
  <c r="C23" i="9" a="1"/>
  <c r="C23" i="9" s="1"/>
  <c r="L33" i="9"/>
  <c r="K34" i="9"/>
  <c r="L202" i="9"/>
  <c r="K203" i="9"/>
  <c r="M22" i="9"/>
  <c r="D32" i="9" a="1"/>
  <c r="D32" i="9" s="1"/>
  <c r="C32" i="9" a="1"/>
  <c r="C32" i="9" s="1"/>
  <c r="I32" i="9" a="1"/>
  <c r="I32" i="9" s="1"/>
  <c r="C201" i="9" a="1"/>
  <c r="C201" i="9" s="1"/>
  <c r="D201" i="9" a="1"/>
  <c r="D201" i="9" s="1"/>
  <c r="I201" i="9" a="1"/>
  <c r="I201" i="9" s="1"/>
  <c r="M200" i="9"/>
  <c r="I192" i="9" a="1"/>
  <c r="I192" i="9" s="1"/>
  <c r="D192" i="9" a="1"/>
  <c r="D192" i="9" s="1"/>
  <c r="C192" i="9" a="1"/>
  <c r="C192" i="9" s="1"/>
  <c r="K25" i="9"/>
  <c r="L24" i="9"/>
  <c r="L193" i="9"/>
  <c r="K194" i="9"/>
  <c r="Z492" i="9"/>
  <c r="Y493" i="9"/>
  <c r="Z534" i="9"/>
  <c r="Y535" i="9"/>
  <c r="Y484" i="9"/>
  <c r="Z483" i="9"/>
  <c r="D145" i="20"/>
  <c r="C146" i="20"/>
  <c r="Y364" i="9"/>
  <c r="Z363" i="9"/>
  <c r="F370" i="9" l="1" a="1"/>
  <c r="F370" i="9" s="1"/>
  <c r="G370" i="9" s="1" a="1"/>
  <c r="G370" i="9" s="1"/>
  <c r="M232" i="9"/>
  <c r="E232" i="9" s="1" a="1"/>
  <c r="E232" i="9" s="1"/>
  <c r="D233" i="9" a="1"/>
  <c r="D233" i="9" s="1"/>
  <c r="I233" i="9" a="1"/>
  <c r="I233" i="9" s="1"/>
  <c r="C233" i="9" a="1"/>
  <c r="C233" i="9" s="1"/>
  <c r="H232" i="9" a="1"/>
  <c r="H232" i="9" s="1"/>
  <c r="G231" i="9" a="1"/>
  <c r="G231" i="9" s="1"/>
  <c r="F231" i="9" a="1"/>
  <c r="F231" i="9" s="1"/>
  <c r="E231" i="9" a="1"/>
  <c r="E231" i="9" s="1"/>
  <c r="H231" i="9" a="1"/>
  <c r="H231" i="9" s="1"/>
  <c r="L234" i="9"/>
  <c r="K235" i="9"/>
  <c r="G369" i="9" a="1"/>
  <c r="G369" i="9" s="1"/>
  <c r="M173" i="9"/>
  <c r="G172" i="9" a="1"/>
  <c r="G172" i="9" s="1"/>
  <c r="H172" i="9" a="1"/>
  <c r="H172" i="9" s="1"/>
  <c r="F172" i="9" a="1"/>
  <c r="F172" i="9" s="1"/>
  <c r="E172" i="9" a="1"/>
  <c r="E172" i="9" s="1"/>
  <c r="H370" i="9" a="1"/>
  <c r="H370" i="9" s="1"/>
  <c r="D159" i="5"/>
  <c r="C313" i="6"/>
  <c r="C283" i="6"/>
  <c r="C259" i="6"/>
  <c r="C301" i="6"/>
  <c r="C109" i="6"/>
  <c r="C397" i="6"/>
  <c r="C439" i="6"/>
  <c r="C277" i="6"/>
  <c r="D153" i="5"/>
  <c r="C553" i="6"/>
  <c r="C229" i="6"/>
  <c r="C505" i="6"/>
  <c r="C379" i="6"/>
  <c r="C139" i="6"/>
  <c r="C193" i="6"/>
  <c r="C445" i="6"/>
  <c r="D111" i="5"/>
  <c r="C541" i="6"/>
  <c r="C247" i="6"/>
  <c r="C205" i="6"/>
  <c r="C457" i="6"/>
  <c r="D69" i="5"/>
  <c r="C571" i="6"/>
  <c r="C487" i="6"/>
  <c r="C421" i="6"/>
  <c r="N42" i="1"/>
  <c r="C187" i="6"/>
  <c r="C565" i="6"/>
  <c r="D57" i="5"/>
  <c r="D129" i="5"/>
  <c r="D171" i="5"/>
  <c r="C337" i="6"/>
  <c r="C175" i="6"/>
  <c r="C319" i="6"/>
  <c r="D93" i="5"/>
  <c r="C265" i="6"/>
  <c r="C499" i="6"/>
  <c r="D189" i="5"/>
  <c r="C163" i="6"/>
  <c r="C529" i="6"/>
  <c r="C523" i="6"/>
  <c r="D117" i="5"/>
  <c r="D177" i="5"/>
  <c r="D81" i="5"/>
  <c r="C427" i="6"/>
  <c r="D183" i="5"/>
  <c r="C127" i="6"/>
  <c r="C535" i="6"/>
  <c r="C199" i="6"/>
  <c r="C403" i="6"/>
  <c r="C289" i="6"/>
  <c r="D63" i="5"/>
  <c r="C211" i="6"/>
  <c r="C133" i="6"/>
  <c r="D19" i="21"/>
  <c r="D147" i="5"/>
  <c r="C475" i="6"/>
  <c r="D165" i="5"/>
  <c r="C235" i="6"/>
  <c r="C385" i="6"/>
  <c r="C355" i="6"/>
  <c r="C325" i="6"/>
  <c r="C103" i="6"/>
  <c r="C559" i="6"/>
  <c r="C469" i="6"/>
  <c r="C349" i="6"/>
  <c r="C331" i="6"/>
  <c r="C361" i="6"/>
  <c r="D75" i="5"/>
  <c r="D87" i="5"/>
  <c r="C373" i="6"/>
  <c r="C181" i="6"/>
  <c r="C307" i="6"/>
  <c r="C547" i="6"/>
  <c r="C241" i="6"/>
  <c r="C481" i="6"/>
  <c r="C433" i="6"/>
  <c r="C463" i="6"/>
  <c r="C151" i="6"/>
  <c r="C223" i="6"/>
  <c r="C517" i="6"/>
  <c r="C157" i="6"/>
  <c r="D105" i="5"/>
  <c r="C295" i="6"/>
  <c r="D141" i="5"/>
  <c r="C121" i="6"/>
  <c r="D51" i="5"/>
  <c r="C451" i="6"/>
  <c r="C253" i="6"/>
  <c r="D45" i="5"/>
  <c r="C169" i="6"/>
  <c r="C343" i="6"/>
  <c r="T42" i="1"/>
  <c r="C97" i="6"/>
  <c r="D123" i="5"/>
  <c r="C145" i="6"/>
  <c r="C511" i="6"/>
  <c r="C409" i="6"/>
  <c r="C115" i="6"/>
  <c r="D99" i="5"/>
  <c r="C367" i="6"/>
  <c r="C493" i="6"/>
  <c r="D195" i="5"/>
  <c r="C217" i="6"/>
  <c r="C391" i="6"/>
  <c r="C271" i="6"/>
  <c r="C415" i="6"/>
  <c r="A43" i="1"/>
  <c r="D135" i="5"/>
  <c r="H31" i="9" a="1"/>
  <c r="H31" i="9" s="1"/>
  <c r="V370" i="9" a="1"/>
  <c r="V370" i="9" s="1"/>
  <c r="C174" i="9" a="1"/>
  <c r="C174" i="9" s="1"/>
  <c r="I174" i="9" a="1"/>
  <c r="I174" i="9" s="1"/>
  <c r="D174" i="9" a="1"/>
  <c r="D174" i="9" s="1"/>
  <c r="K176" i="9"/>
  <c r="L175" i="9"/>
  <c r="Z373" i="9"/>
  <c r="Y374" i="9"/>
  <c r="E31" i="9" a="1"/>
  <c r="E31" i="9" s="1"/>
  <c r="C372" i="9" a="1"/>
  <c r="C372" i="9" s="1"/>
  <c r="AC372" i="9" a="1"/>
  <c r="AC372" i="9" s="1"/>
  <c r="D372" i="9" a="1"/>
  <c r="D372" i="9" s="1"/>
  <c r="G31" i="9" a="1"/>
  <c r="G31" i="9" s="1"/>
  <c r="F16" i="16" a="1"/>
  <c r="F16" i="16" s="1"/>
  <c r="X371" i="9"/>
  <c r="Z383" i="9"/>
  <c r="Y384" i="9"/>
  <c r="H191" i="9" a="1"/>
  <c r="H191" i="9" s="1"/>
  <c r="F191" i="9" a="1"/>
  <c r="F191" i="9" s="1"/>
  <c r="E191" i="9" a="1"/>
  <c r="E191" i="9" s="1"/>
  <c r="M192" i="9"/>
  <c r="G192" i="9" s="1" a="1"/>
  <c r="G192" i="9" s="1"/>
  <c r="M32" i="9"/>
  <c r="H32" i="9" s="1" a="1"/>
  <c r="H32" i="9" s="1"/>
  <c r="I24" i="9" a="1"/>
  <c r="I24" i="9" s="1"/>
  <c r="D24" i="9" a="1"/>
  <c r="D24" i="9" s="1"/>
  <c r="C24" i="9" a="1"/>
  <c r="C24" i="9" s="1"/>
  <c r="M201" i="9"/>
  <c r="H22" i="9" a="1"/>
  <c r="H22" i="9" s="1"/>
  <c r="E22" i="9" a="1"/>
  <c r="E22" i="9" s="1"/>
  <c r="G22" i="9" a="1"/>
  <c r="G22" i="9" s="1"/>
  <c r="F22" i="9" a="1"/>
  <c r="F22" i="9" s="1"/>
  <c r="C33" i="9" a="1"/>
  <c r="C33" i="9" s="1"/>
  <c r="I33" i="9" a="1"/>
  <c r="I33" i="9" s="1"/>
  <c r="D33" i="9" a="1"/>
  <c r="D33" i="9" s="1"/>
  <c r="L25" i="9"/>
  <c r="K26" i="9"/>
  <c r="E200" i="9" a="1"/>
  <c r="E200" i="9" s="1"/>
  <c r="F200" i="9" a="1"/>
  <c r="F200" i="9" s="1"/>
  <c r="G200" i="9" a="1"/>
  <c r="G200" i="9" s="1"/>
  <c r="L203" i="9"/>
  <c r="K204" i="9"/>
  <c r="M23" i="9"/>
  <c r="K195" i="9"/>
  <c r="L194" i="9"/>
  <c r="C202" i="9" a="1"/>
  <c r="C202" i="9" s="1"/>
  <c r="I202" i="9" a="1"/>
  <c r="I202" i="9" s="1"/>
  <c r="D202" i="9" a="1"/>
  <c r="D202" i="9" s="1"/>
  <c r="I193" i="9" a="1"/>
  <c r="I193" i="9" s="1"/>
  <c r="C193" i="9" a="1"/>
  <c r="C193" i="9" s="1"/>
  <c r="D193" i="9" a="1"/>
  <c r="D193" i="9" s="1"/>
  <c r="K35" i="9"/>
  <c r="L34" i="9"/>
  <c r="Y536" i="9"/>
  <c r="Z535" i="9"/>
  <c r="C147" i="20"/>
  <c r="D146" i="20"/>
  <c r="Y485" i="9"/>
  <c r="Z484" i="9"/>
  <c r="Z493" i="9"/>
  <c r="Y494" i="9"/>
  <c r="Z364" i="9"/>
  <c r="Y365" i="9"/>
  <c r="F232" i="9" l="1" a="1"/>
  <c r="F232" i="9" s="1"/>
  <c r="Z536" i="9"/>
  <c r="Y537" i="9"/>
  <c r="M233" i="9"/>
  <c r="F233" i="9" s="1" a="1"/>
  <c r="F233" i="9" s="1"/>
  <c r="E192" i="9" a="1"/>
  <c r="E192" i="9" s="1"/>
  <c r="G232" i="9" a="1"/>
  <c r="G232" i="9" s="1"/>
  <c r="D234" i="9" a="1"/>
  <c r="D234" i="9" s="1"/>
  <c r="I234" i="9" a="1"/>
  <c r="I234" i="9" s="1"/>
  <c r="C234" i="9" a="1"/>
  <c r="C234" i="9" s="1"/>
  <c r="K236" i="9"/>
  <c r="L235" i="9"/>
  <c r="H192" i="9" a="1"/>
  <c r="H192" i="9" s="1"/>
  <c r="H173" i="9" a="1"/>
  <c r="H173" i="9" s="1"/>
  <c r="G173" i="9" a="1"/>
  <c r="G173" i="9" s="1"/>
  <c r="F173" i="9" a="1"/>
  <c r="F173" i="9" s="1"/>
  <c r="E32" i="9" a="1"/>
  <c r="E32" i="9" s="1"/>
  <c r="E43" i="1"/>
  <c r="D106" i="5" s="1"/>
  <c r="B20" i="21"/>
  <c r="L176" i="9"/>
  <c r="K177" i="9"/>
  <c r="L177" i="9" s="1"/>
  <c r="X372" i="9"/>
  <c r="D175" i="9" a="1"/>
  <c r="D175" i="9" s="1"/>
  <c r="C175" i="9" a="1"/>
  <c r="C175" i="9" s="1"/>
  <c r="I175" i="9" a="1"/>
  <c r="I175" i="9" s="1"/>
  <c r="M174" i="9"/>
  <c r="F192" i="9" a="1"/>
  <c r="F192" i="9" s="1"/>
  <c r="F17" i="16" a="1"/>
  <c r="F17" i="16" s="1"/>
  <c r="F32" i="9" a="1"/>
  <c r="F32" i="9" s="1"/>
  <c r="E372" i="9" a="1"/>
  <c r="E372" i="9" s="1"/>
  <c r="F371" i="9" a="1"/>
  <c r="F371" i="9" s="1"/>
  <c r="E371" i="9" a="1"/>
  <c r="E371" i="9" s="1"/>
  <c r="V371" i="9" a="1"/>
  <c r="V371" i="9" s="1"/>
  <c r="H371" i="9" a="1"/>
  <c r="H371" i="9" s="1"/>
  <c r="Z374" i="9"/>
  <c r="Y375" i="9"/>
  <c r="G32" i="9" a="1"/>
  <c r="G32" i="9" s="1"/>
  <c r="F372" i="9" a="1"/>
  <c r="F372" i="9" s="1"/>
  <c r="AC373" i="9" a="1"/>
  <c r="AC373" i="9" s="1"/>
  <c r="C373" i="9" a="1"/>
  <c r="C373" i="9" s="1"/>
  <c r="D373" i="9" a="1"/>
  <c r="D373" i="9" s="1"/>
  <c r="Y385" i="9"/>
  <c r="Z384" i="9"/>
  <c r="M193" i="9"/>
  <c r="E193" i="9" s="1" a="1"/>
  <c r="E193" i="9" s="1"/>
  <c r="M24" i="9"/>
  <c r="H24" i="9" s="1" a="1"/>
  <c r="H24" i="9" s="1"/>
  <c r="M33" i="9"/>
  <c r="H33" i="9" s="1" a="1"/>
  <c r="H33" i="9" s="1"/>
  <c r="G23" i="9" a="1"/>
  <c r="G23" i="9" s="1"/>
  <c r="F23" i="9" a="1"/>
  <c r="F23" i="9" s="1"/>
  <c r="E23" i="9" a="1"/>
  <c r="E23" i="9" s="1"/>
  <c r="H23" i="9" a="1"/>
  <c r="H23" i="9" s="1"/>
  <c r="D25" i="9" a="1"/>
  <c r="D25" i="9" s="1"/>
  <c r="C25" i="9" a="1"/>
  <c r="C25" i="9" s="1"/>
  <c r="I25" i="9" a="1"/>
  <c r="I25" i="9" s="1"/>
  <c r="E201" i="9" a="1"/>
  <c r="E201" i="9" s="1"/>
  <c r="G201" i="9" a="1"/>
  <c r="G201" i="9" s="1"/>
  <c r="F201" i="9" a="1"/>
  <c r="F201" i="9" s="1"/>
  <c r="M202" i="9"/>
  <c r="K205" i="9"/>
  <c r="L204" i="9"/>
  <c r="I34" i="9" a="1"/>
  <c r="I34" i="9" s="1"/>
  <c r="C34" i="9" a="1"/>
  <c r="C34" i="9" s="1"/>
  <c r="D34" i="9" a="1"/>
  <c r="D34" i="9" s="1"/>
  <c r="I194" i="9" a="1"/>
  <c r="I194" i="9" s="1"/>
  <c r="C194" i="9" a="1"/>
  <c r="C194" i="9" s="1"/>
  <c r="D194" i="9" a="1"/>
  <c r="D194" i="9" s="1"/>
  <c r="I203" i="9" a="1"/>
  <c r="I203" i="9" s="1"/>
  <c r="C203" i="9" a="1"/>
  <c r="C203" i="9" s="1"/>
  <c r="D203" i="9" a="1"/>
  <c r="D203" i="9" s="1"/>
  <c r="L35" i="9"/>
  <c r="K36" i="9"/>
  <c r="L195" i="9"/>
  <c r="K196" i="9"/>
  <c r="L26" i="9"/>
  <c r="K27" i="9"/>
  <c r="Z485" i="9"/>
  <c r="Y486" i="9"/>
  <c r="Z486" i="9" s="1"/>
  <c r="Z365" i="9"/>
  <c r="Y366" i="9"/>
  <c r="Z366" i="9" s="1"/>
  <c r="Y495" i="9"/>
  <c r="Z494" i="9"/>
  <c r="D147" i="20"/>
  <c r="C148" i="20"/>
  <c r="D148" i="20" s="1"/>
  <c r="C484" i="9" l="1" a="1"/>
  <c r="C484" i="9" s="1"/>
  <c r="H233" i="9" a="1"/>
  <c r="H233" i="9" s="1"/>
  <c r="E233" i="9" a="1"/>
  <c r="E233" i="9" s="1"/>
  <c r="G233" i="9" a="1"/>
  <c r="G233" i="9" s="1"/>
  <c r="G24" i="9" a="1"/>
  <c r="G24" i="9" s="1"/>
  <c r="C200" i="6"/>
  <c r="Z537" i="9"/>
  <c r="Y538" i="9"/>
  <c r="M234" i="9"/>
  <c r="E234" i="9" s="1" a="1"/>
  <c r="E234" i="9" s="1"/>
  <c r="K237" i="9"/>
  <c r="L237" i="9" s="1"/>
  <c r="L236" i="9"/>
  <c r="I235" i="9" a="1"/>
  <c r="I235" i="9" s="1"/>
  <c r="C235" i="9" a="1"/>
  <c r="C235" i="9" s="1"/>
  <c r="D235" i="9" a="1"/>
  <c r="D235" i="9" s="1"/>
  <c r="C358" i="9" a="1"/>
  <c r="C358" i="9" s="1"/>
  <c r="M175" i="9"/>
  <c r="D124" i="5"/>
  <c r="C350" i="6"/>
  <c r="C134" i="6"/>
  <c r="C458" i="6"/>
  <c r="D20" i="21"/>
  <c r="C140" i="6"/>
  <c r="D112" i="5"/>
  <c r="C266" i="6"/>
  <c r="D178" i="5"/>
  <c r="C392" i="6"/>
  <c r="C452" i="6"/>
  <c r="C290" i="6"/>
  <c r="D94" i="5"/>
  <c r="C500" i="6"/>
  <c r="C278" i="6"/>
  <c r="D118" i="5"/>
  <c r="D172" i="5"/>
  <c r="C566" i="6"/>
  <c r="C380" i="6"/>
  <c r="C212" i="6"/>
  <c r="C110" i="6"/>
  <c r="D148" i="5"/>
  <c r="A44" i="1"/>
  <c r="D82" i="5"/>
  <c r="C194" i="6"/>
  <c r="C248" i="6"/>
  <c r="C554" i="6"/>
  <c r="D166" i="5"/>
  <c r="C116" i="6"/>
  <c r="C404" i="6"/>
  <c r="D142" i="5"/>
  <c r="C128" i="6"/>
  <c r="C224" i="6"/>
  <c r="C164" i="6"/>
  <c r="C506" i="6"/>
  <c r="C98" i="6"/>
  <c r="C242" i="6"/>
  <c r="C422" i="6"/>
  <c r="N43" i="1"/>
  <c r="C470" i="6"/>
  <c r="D154" i="5"/>
  <c r="C296" i="6"/>
  <c r="D130" i="5"/>
  <c r="C254" i="6"/>
  <c r="T43" i="1"/>
  <c r="C272" i="6"/>
  <c r="C284" i="6"/>
  <c r="C434" i="6"/>
  <c r="C398" i="6"/>
  <c r="C122" i="6"/>
  <c r="C314" i="6"/>
  <c r="C356" i="6"/>
  <c r="C482" i="6"/>
  <c r="C170" i="6"/>
  <c r="C206" i="6"/>
  <c r="C152" i="6"/>
  <c r="C338" i="6"/>
  <c r="D58" i="5"/>
  <c r="C548" i="6"/>
  <c r="C560" i="6"/>
  <c r="C476" i="6"/>
  <c r="C188" i="6"/>
  <c r="D70" i="5"/>
  <c r="C530" i="6"/>
  <c r="C368" i="6"/>
  <c r="D100" i="5"/>
  <c r="D46" i="5"/>
  <c r="C374" i="6"/>
  <c r="C158" i="6"/>
  <c r="C362" i="6"/>
  <c r="D76" i="5"/>
  <c r="C146" i="6"/>
  <c r="C236" i="6"/>
  <c r="C494" i="6"/>
  <c r="D88" i="5"/>
  <c r="C320" i="6"/>
  <c r="C524" i="6"/>
  <c r="C446" i="6"/>
  <c r="C104" i="6"/>
  <c r="C464" i="6"/>
  <c r="C230" i="6"/>
  <c r="C542" i="6"/>
  <c r="C440" i="6"/>
  <c r="C182" i="6"/>
  <c r="D160" i="5"/>
  <c r="D64" i="5"/>
  <c r="D136" i="5"/>
  <c r="C344" i="6"/>
  <c r="C572" i="6"/>
  <c r="C308" i="6"/>
  <c r="C218" i="6"/>
  <c r="D364" i="9" a="1"/>
  <c r="D364" i="9" s="1"/>
  <c r="C488" i="6"/>
  <c r="C302" i="6"/>
  <c r="C176" i="6"/>
  <c r="C326" i="6"/>
  <c r="D190" i="5"/>
  <c r="D184" i="5"/>
  <c r="C410" i="6"/>
  <c r="D52" i="5"/>
  <c r="C386" i="6"/>
  <c r="C416" i="6"/>
  <c r="D196" i="5"/>
  <c r="C428" i="6"/>
  <c r="C536" i="6"/>
  <c r="C518" i="6"/>
  <c r="C260" i="6"/>
  <c r="C332" i="6"/>
  <c r="C512" i="6"/>
  <c r="X373" i="9"/>
  <c r="V373" i="9" s="1" a="1"/>
  <c r="V373" i="9" s="1"/>
  <c r="D484" i="9" a="1"/>
  <c r="D484" i="9" s="1"/>
  <c r="G371" i="9" a="1"/>
  <c r="G371" i="9" s="1"/>
  <c r="C488" i="9" a="1"/>
  <c r="C488" i="9" s="1"/>
  <c r="F174" i="9" a="1"/>
  <c r="F174" i="9" s="1"/>
  <c r="E174" i="9" a="1"/>
  <c r="E174" i="9" s="1"/>
  <c r="H174" i="9" a="1"/>
  <c r="H174" i="9" s="1"/>
  <c r="G174" i="9" a="1"/>
  <c r="G174" i="9" s="1"/>
  <c r="H372" i="9" a="1"/>
  <c r="H372" i="9" s="1"/>
  <c r="V372" i="9" a="1"/>
  <c r="V372" i="9" s="1"/>
  <c r="C490" i="9" a="1"/>
  <c r="C490" i="9" s="1"/>
  <c r="C177" i="9" a="1"/>
  <c r="C177" i="9" s="1"/>
  <c r="I177" i="9" a="1"/>
  <c r="I177" i="9" s="1"/>
  <c r="D177" i="9" a="1"/>
  <c r="D177" i="9" s="1"/>
  <c r="I176" i="9" a="1"/>
  <c r="I176" i="9" s="1"/>
  <c r="C176" i="9" a="1"/>
  <c r="C176" i="9" s="1"/>
  <c r="D176" i="9" a="1"/>
  <c r="D176" i="9" s="1"/>
  <c r="H193" i="9" a="1"/>
  <c r="H193" i="9" s="1"/>
  <c r="G193" i="9" a="1"/>
  <c r="G193" i="9" s="1"/>
  <c r="F193" i="9" a="1"/>
  <c r="F193" i="9" s="1"/>
  <c r="H373" i="9" a="1"/>
  <c r="H373" i="9" s="1"/>
  <c r="AC483" i="9" a="1"/>
  <c r="AC483" i="9" s="1"/>
  <c r="AC484" i="9" a="1"/>
  <c r="AC484" i="9" s="1"/>
  <c r="AC364" i="9" a="1"/>
  <c r="AC364" i="9" s="1"/>
  <c r="D491" i="9" a="1"/>
  <c r="D491" i="9" s="1"/>
  <c r="AC362" i="9" a="1"/>
  <c r="AC362" i="9" s="1"/>
  <c r="C361" i="9" a="1"/>
  <c r="C361" i="9" s="1"/>
  <c r="Z385" i="9"/>
  <c r="AC385" i="9" s="1" a="1"/>
  <c r="AC385" i="9" s="1"/>
  <c r="Y386" i="9"/>
  <c r="Z386" i="9" s="1"/>
  <c r="AC386" i="9" s="1" a="1"/>
  <c r="AC386" i="9" s="1"/>
  <c r="Z375" i="9"/>
  <c r="Y376" i="9"/>
  <c r="Z376" i="9" s="1"/>
  <c r="C376" i="9" s="1" a="1"/>
  <c r="C376" i="9" s="1"/>
  <c r="D384" i="9" a="1"/>
  <c r="D384" i="9" s="1"/>
  <c r="C491" i="9" a="1"/>
  <c r="C491" i="9" s="1"/>
  <c r="AC359" i="9" a="1"/>
  <c r="AC359" i="9" s="1"/>
  <c r="C364" i="9" a="1"/>
  <c r="C364" i="9" s="1"/>
  <c r="X364" i="9" s="1"/>
  <c r="F18" i="16" a="1"/>
  <c r="F18" i="16" s="1"/>
  <c r="F19" i="16" s="1" a="1"/>
  <c r="F19" i="16" s="1"/>
  <c r="C374" i="9" a="1"/>
  <c r="C374" i="9" s="1"/>
  <c r="AC374" i="9" a="1"/>
  <c r="AC374" i="9" s="1"/>
  <c r="D374" i="9" a="1"/>
  <c r="D374" i="9" s="1"/>
  <c r="F20" i="16" a="1"/>
  <c r="F20" i="16" s="1"/>
  <c r="D493" i="9" a="1"/>
  <c r="D493" i="9" s="1"/>
  <c r="G372" i="9" a="1"/>
  <c r="G372" i="9" s="1"/>
  <c r="E33" i="9" a="1"/>
  <c r="E33" i="9" s="1"/>
  <c r="M194" i="9"/>
  <c r="F194" i="9" s="1" a="1"/>
  <c r="F194" i="9" s="1"/>
  <c r="E24" i="9" a="1"/>
  <c r="E24" i="9" s="1"/>
  <c r="F24" i="9" a="1"/>
  <c r="F24" i="9" s="1"/>
  <c r="F33" i="9" a="1"/>
  <c r="F33" i="9" s="1"/>
  <c r="G33" i="9" a="1"/>
  <c r="G33" i="9" s="1"/>
  <c r="M25" i="9"/>
  <c r="G25" i="9" s="1" a="1"/>
  <c r="G25" i="9" s="1"/>
  <c r="C535" i="9" a="1"/>
  <c r="C535" i="9" s="1"/>
  <c r="D26" i="9" a="1"/>
  <c r="D26" i="9" s="1"/>
  <c r="I26" i="9" a="1"/>
  <c r="I26" i="9" s="1"/>
  <c r="C26" i="9" a="1"/>
  <c r="C26" i="9" s="1"/>
  <c r="I35" i="9" a="1"/>
  <c r="I35" i="9" s="1"/>
  <c r="C35" i="9" a="1"/>
  <c r="C35" i="9" s="1"/>
  <c r="D35" i="9" a="1"/>
  <c r="D35" i="9" s="1"/>
  <c r="M34" i="9"/>
  <c r="F202" i="9" a="1"/>
  <c r="F202" i="9" s="1"/>
  <c r="E202" i="9" a="1"/>
  <c r="E202" i="9" s="1"/>
  <c r="H202" i="9" a="1"/>
  <c r="H202" i="9" s="1"/>
  <c r="G202" i="9" a="1"/>
  <c r="G202" i="9" s="1"/>
  <c r="D535" i="9" a="1"/>
  <c r="D535" i="9" s="1"/>
  <c r="L196" i="9"/>
  <c r="K197" i="9"/>
  <c r="L197" i="9" s="1"/>
  <c r="D536" i="9" a="1"/>
  <c r="D536" i="9" s="1"/>
  <c r="AC493" i="9" a="1"/>
  <c r="AC493" i="9" s="1"/>
  <c r="C195" i="9" a="1"/>
  <c r="C195" i="9" s="1"/>
  <c r="I195" i="9" a="1"/>
  <c r="I195" i="9" s="1"/>
  <c r="D195" i="9" a="1"/>
  <c r="D195" i="9" s="1"/>
  <c r="M203" i="9"/>
  <c r="I204" i="9" a="1"/>
  <c r="I204" i="9" s="1"/>
  <c r="C204" i="9" a="1"/>
  <c r="C204" i="9" s="1"/>
  <c r="D204" i="9" a="1"/>
  <c r="D204" i="9" s="1"/>
  <c r="AC536" i="9" a="1"/>
  <c r="AC536" i="9" s="1"/>
  <c r="C493" i="9" a="1"/>
  <c r="C493" i="9" s="1"/>
  <c r="K28" i="9"/>
  <c r="L28" i="9" s="1"/>
  <c r="L27" i="9"/>
  <c r="L36" i="9"/>
  <c r="K37" i="9"/>
  <c r="K206" i="9"/>
  <c r="L205" i="9"/>
  <c r="D494" i="9" a="1"/>
  <c r="D494" i="9" s="1"/>
  <c r="C494" i="9" a="1"/>
  <c r="C494" i="9" s="1"/>
  <c r="AC494" i="9" a="1"/>
  <c r="AC494" i="9" s="1"/>
  <c r="AC365" i="9" a="1"/>
  <c r="AC365" i="9" s="1"/>
  <c r="C365" i="9" a="1"/>
  <c r="C365" i="9" s="1"/>
  <c r="D365" i="9" a="1"/>
  <c r="D365" i="9" s="1"/>
  <c r="AC522" i="9" a="1"/>
  <c r="AC522" i="9" s="1"/>
  <c r="AC474" i="9" a="1"/>
  <c r="AC474" i="9" s="1"/>
  <c r="D524" i="9" a="1"/>
  <c r="D524" i="9" s="1"/>
  <c r="AC398" i="9" a="1"/>
  <c r="AC398" i="9" s="1"/>
  <c r="D427" i="9" a="1"/>
  <c r="D427" i="9" s="1"/>
  <c r="C429" i="9" a="1"/>
  <c r="C429" i="9" s="1"/>
  <c r="C522" i="9" a="1"/>
  <c r="C522" i="9" s="1"/>
  <c r="D474" i="9" a="1"/>
  <c r="D474" i="9" s="1"/>
  <c r="C398" i="9" a="1"/>
  <c r="C398" i="9" s="1"/>
  <c r="D465" i="9" a="1"/>
  <c r="D465" i="9" s="1"/>
  <c r="D441" i="9" a="1"/>
  <c r="D441" i="9" s="1"/>
  <c r="C524" i="9" a="1"/>
  <c r="C524" i="9" s="1"/>
  <c r="C585" i="9" a="1"/>
  <c r="C585" i="9" s="1"/>
  <c r="D396" i="9" a="1"/>
  <c r="D396" i="9" s="1"/>
  <c r="D418" i="9" a="1"/>
  <c r="D418" i="9" s="1"/>
  <c r="D555" i="9" a="1"/>
  <c r="D555" i="9" s="1"/>
  <c r="D452" i="9" a="1"/>
  <c r="D452" i="9" s="1"/>
  <c r="AC473" i="9" a="1"/>
  <c r="AC473" i="9" s="1"/>
  <c r="C396" i="9" a="1"/>
  <c r="C396" i="9" s="1"/>
  <c r="C474" i="9" a="1"/>
  <c r="C474" i="9" s="1"/>
  <c r="D552" i="9" a="1"/>
  <c r="D552" i="9" s="1"/>
  <c r="AC549" i="9" a="1"/>
  <c r="AC549" i="9" s="1"/>
  <c r="C465" i="9" a="1"/>
  <c r="C465" i="9" s="1"/>
  <c r="AC397" i="9" a="1"/>
  <c r="AC397" i="9" s="1"/>
  <c r="C455" i="9" a="1"/>
  <c r="C455" i="9" s="1"/>
  <c r="D357" i="9" a="1"/>
  <c r="D357" i="9" s="1"/>
  <c r="D471" i="9" a="1"/>
  <c r="D471" i="9" s="1"/>
  <c r="C580" i="9" a="1"/>
  <c r="C580" i="9" s="1"/>
  <c r="D442" i="9" a="1"/>
  <c r="D442" i="9" s="1"/>
  <c r="D337" i="9" a="1"/>
  <c r="D337" i="9" s="1"/>
  <c r="C510" i="9" a="1"/>
  <c r="C510" i="9" s="1"/>
  <c r="C355" i="9" a="1"/>
  <c r="C355" i="9" s="1"/>
  <c r="C453" i="9" a="1"/>
  <c r="C453" i="9" s="1"/>
  <c r="AC390" i="9" a="1"/>
  <c r="AC390" i="9" s="1"/>
  <c r="AC518" i="9" a="1"/>
  <c r="AC518" i="9" s="1"/>
  <c r="C341" i="9" a="1"/>
  <c r="C341" i="9" s="1"/>
  <c r="D397" i="9" a="1"/>
  <c r="D397" i="9" s="1"/>
  <c r="AC396" i="9" a="1"/>
  <c r="AC396" i="9" s="1"/>
  <c r="C331" i="9" a="1"/>
  <c r="C331" i="9" s="1"/>
  <c r="D506" i="9" a="1"/>
  <c r="D506" i="9" s="1"/>
  <c r="AC395" i="9" a="1"/>
  <c r="AC395" i="9" s="1"/>
  <c r="D548" i="9" a="1"/>
  <c r="D548" i="9" s="1"/>
  <c r="D505" i="9" a="1"/>
  <c r="D505" i="9" s="1"/>
  <c r="AC468" i="9" a="1"/>
  <c r="AC468" i="9" s="1"/>
  <c r="AC464" i="9" a="1"/>
  <c r="AC464" i="9" s="1"/>
  <c r="AC574" i="9" a="1"/>
  <c r="AC574" i="9" s="1"/>
  <c r="AC457" i="9" a="1"/>
  <c r="AC457" i="9" s="1"/>
  <c r="D467" i="9" a="1"/>
  <c r="D467" i="9" s="1"/>
  <c r="C344" i="9" a="1"/>
  <c r="C344" i="9" s="1"/>
  <c r="AC560" i="9" a="1"/>
  <c r="AC560" i="9" s="1"/>
  <c r="C520" i="9" a="1"/>
  <c r="C520" i="9" s="1"/>
  <c r="AC427" i="9" a="1"/>
  <c r="AC427" i="9" s="1"/>
  <c r="D356" i="9" a="1"/>
  <c r="D356" i="9" s="1"/>
  <c r="AC517" i="9" a="1"/>
  <c r="AC517" i="9" s="1"/>
  <c r="D554" i="9" a="1"/>
  <c r="D554" i="9" s="1"/>
  <c r="D448" i="9" a="1"/>
  <c r="D448" i="9" s="1"/>
  <c r="AC327" i="9" a="1"/>
  <c r="AC327" i="9" s="1"/>
  <c r="AC510" i="9" a="1"/>
  <c r="AC510" i="9" s="1"/>
  <c r="AC428" i="9" a="1"/>
  <c r="AC428" i="9" s="1"/>
  <c r="C523" i="9" a="1"/>
  <c r="C523" i="9" s="1"/>
  <c r="D466" i="9" a="1"/>
  <c r="D466" i="9" s="1"/>
  <c r="C379" i="9" a="1"/>
  <c r="C379" i="9" s="1"/>
  <c r="D420" i="9" a="1"/>
  <c r="D420" i="9" s="1"/>
  <c r="AC458" i="9" a="1"/>
  <c r="AC458" i="9" s="1"/>
  <c r="C463" i="9" a="1"/>
  <c r="C463" i="9" s="1"/>
  <c r="C393" i="9" a="1"/>
  <c r="C393" i="9" s="1"/>
  <c r="D549" i="9" a="1"/>
  <c r="D549" i="9" s="1"/>
  <c r="AC429" i="9" a="1"/>
  <c r="AC429" i="9" s="1"/>
  <c r="C459" i="9" a="1"/>
  <c r="C459" i="9" s="1"/>
  <c r="D419" i="9" a="1"/>
  <c r="D419" i="9" s="1"/>
  <c r="D398" i="9" a="1"/>
  <c r="D398" i="9" s="1"/>
  <c r="D444" i="9" a="1"/>
  <c r="D444" i="9" s="1"/>
  <c r="AC550" i="9" a="1"/>
  <c r="AC550" i="9" s="1"/>
  <c r="D433" i="9" a="1"/>
  <c r="D433" i="9" s="1"/>
  <c r="AC436" i="9" a="1"/>
  <c r="AC436" i="9" s="1"/>
  <c r="C430" i="9" a="1"/>
  <c r="C430" i="9" s="1"/>
  <c r="C454" i="9" a="1"/>
  <c r="C454" i="9" s="1"/>
  <c r="D417" i="9" a="1"/>
  <c r="D417" i="9" s="1"/>
  <c r="C390" i="9" a="1"/>
  <c r="C390" i="9" s="1"/>
  <c r="C511" i="9" a="1"/>
  <c r="C511" i="9" s="1"/>
  <c r="C353" i="9" a="1"/>
  <c r="C353" i="9" s="1"/>
  <c r="D518" i="9" a="1"/>
  <c r="D518" i="9" s="1"/>
  <c r="D353" i="9" a="1"/>
  <c r="D353" i="9" s="1"/>
  <c r="C335" i="9" a="1"/>
  <c r="C335" i="9" s="1"/>
  <c r="C564" i="9" a="1"/>
  <c r="C564" i="9" s="1"/>
  <c r="D464" i="9" a="1"/>
  <c r="D464" i="9" s="1"/>
  <c r="AC441" i="9" a="1"/>
  <c r="AC441" i="9" s="1"/>
  <c r="AC466" i="9" a="1"/>
  <c r="AC466" i="9" s="1"/>
  <c r="D475" i="9" a="1"/>
  <c r="D475" i="9" s="1"/>
  <c r="C328" i="9" a="1"/>
  <c r="C328" i="9" s="1"/>
  <c r="D561" i="9" a="1"/>
  <c r="D561" i="9" s="1"/>
  <c r="D426" i="9" a="1"/>
  <c r="D426" i="9" s="1"/>
  <c r="D522" i="9" a="1"/>
  <c r="D522" i="9" s="1"/>
  <c r="AC520" i="9" a="1"/>
  <c r="AC520" i="9" s="1"/>
  <c r="C354" i="9" a="1"/>
  <c r="C354" i="9" s="1"/>
  <c r="C476" i="9" a="1"/>
  <c r="C476" i="9" s="1"/>
  <c r="C444" i="9" a="1"/>
  <c r="C444" i="9" s="1"/>
  <c r="AC465" i="9" a="1"/>
  <c r="AC465" i="9" s="1"/>
  <c r="C438" i="9" a="1"/>
  <c r="C438" i="9" s="1"/>
  <c r="AC505" i="9" a="1"/>
  <c r="AC505" i="9" s="1"/>
  <c r="AC512" i="9" a="1"/>
  <c r="AC512" i="9" s="1"/>
  <c r="C502" i="9" a="1"/>
  <c r="C502" i="9" s="1"/>
  <c r="AC551" i="9" a="1"/>
  <c r="AC551" i="9" s="1"/>
  <c r="D517" i="9" a="1"/>
  <c r="D517" i="9" s="1"/>
  <c r="C378" i="9" a="1"/>
  <c r="C378" i="9" s="1"/>
  <c r="C431" i="9" a="1"/>
  <c r="C431" i="9" s="1"/>
  <c r="C558" i="9" a="1"/>
  <c r="C558" i="9" s="1"/>
  <c r="C333" i="9" a="1"/>
  <c r="C333" i="9" s="1"/>
  <c r="D439" i="9" a="1"/>
  <c r="D439" i="9" s="1"/>
  <c r="D329" i="9" a="1"/>
  <c r="D329" i="9" s="1"/>
  <c r="C395" i="9" a="1"/>
  <c r="C395" i="9" s="1"/>
  <c r="AC524" i="9" a="1"/>
  <c r="AC524" i="9" s="1"/>
  <c r="C464" i="9" a="1"/>
  <c r="C464" i="9" s="1"/>
  <c r="AC559" i="9" a="1"/>
  <c r="AC559" i="9" s="1"/>
  <c r="D446" i="9" a="1"/>
  <c r="D446" i="9" s="1"/>
  <c r="C514" i="9" a="1"/>
  <c r="C514" i="9" s="1"/>
  <c r="D582" i="9" a="1"/>
  <c r="D582" i="9" s="1"/>
  <c r="AC459" i="9" a="1"/>
  <c r="AC459" i="9" s="1"/>
  <c r="C440" i="9" a="1"/>
  <c r="C440" i="9" s="1"/>
  <c r="D327" i="9" a="1"/>
  <c r="D327" i="9" s="1"/>
  <c r="C423" i="9" a="1"/>
  <c r="C423" i="9" s="1"/>
  <c r="D342" i="9" a="1"/>
  <c r="D342" i="9" s="1"/>
  <c r="C436" i="9" a="1"/>
  <c r="C436" i="9" s="1"/>
  <c r="AC511" i="9" a="1"/>
  <c r="AC511" i="9" s="1"/>
  <c r="D406" i="9" a="1"/>
  <c r="D406" i="9" s="1"/>
  <c r="AC573" i="9" a="1"/>
  <c r="AC573" i="9" s="1"/>
  <c r="D519" i="9" a="1"/>
  <c r="D519" i="9" s="1"/>
  <c r="C334" i="9" a="1"/>
  <c r="C334" i="9" s="1"/>
  <c r="AC562" i="9" a="1"/>
  <c r="AC562" i="9" s="1"/>
  <c r="D569" i="9" a="1"/>
  <c r="D569" i="9" s="1"/>
  <c r="D462" i="9" a="1"/>
  <c r="D462" i="9" s="1"/>
  <c r="C426" i="9" a="1"/>
  <c r="C426" i="9" s="1"/>
  <c r="D503" i="9" a="1"/>
  <c r="D503" i="9" s="1"/>
  <c r="AC439" i="9" a="1"/>
  <c r="AC439" i="9" s="1"/>
  <c r="AC554" i="9" a="1"/>
  <c r="AC554" i="9" s="1"/>
  <c r="C572" i="9" a="1"/>
  <c r="C572" i="9" s="1"/>
  <c r="D523" i="9" a="1"/>
  <c r="D523" i="9" s="1"/>
  <c r="C515" i="9" a="1"/>
  <c r="C515" i="9" s="1"/>
  <c r="D516" i="9" a="1"/>
  <c r="D516" i="9" s="1"/>
  <c r="AC349" i="9" a="1"/>
  <c r="AC349" i="9" s="1"/>
  <c r="D408" i="9" a="1"/>
  <c r="D408" i="9" s="1"/>
  <c r="AC330" i="9" a="1"/>
  <c r="AC330" i="9" s="1"/>
  <c r="AC580" i="9" a="1"/>
  <c r="AC580" i="9" s="1"/>
  <c r="C352" i="9" a="1"/>
  <c r="C352" i="9" s="1"/>
  <c r="C326" i="9" a="1"/>
  <c r="C326" i="9" s="1"/>
  <c r="C471" i="9" a="1"/>
  <c r="C471" i="9" s="1"/>
  <c r="C500" i="9" a="1"/>
  <c r="C500" i="9" s="1"/>
  <c r="AC356" i="9" a="1"/>
  <c r="AC356" i="9" s="1"/>
  <c r="D499" i="9" a="1"/>
  <c r="D499" i="9" s="1"/>
  <c r="D456" i="9" a="1"/>
  <c r="D456" i="9" s="1"/>
  <c r="AC407" i="9" a="1"/>
  <c r="AC407" i="9" s="1"/>
  <c r="AC475" i="9" a="1"/>
  <c r="AC475" i="9" s="1"/>
  <c r="D333" i="9" a="1"/>
  <c r="D333" i="9" s="1"/>
  <c r="C548" i="9" a="1"/>
  <c r="C548" i="9" s="1"/>
  <c r="C437" i="9" a="1"/>
  <c r="C437" i="9" s="1"/>
  <c r="D328" i="9" a="1"/>
  <c r="D328" i="9" s="1"/>
  <c r="D579" i="9" a="1"/>
  <c r="D579" i="9" s="1"/>
  <c r="C560" i="9" a="1"/>
  <c r="C560" i="9" s="1"/>
  <c r="D449" i="9" a="1"/>
  <c r="D449" i="9" s="1"/>
  <c r="D514" i="9" a="1"/>
  <c r="D514" i="9" s="1"/>
  <c r="D577" i="9" a="1"/>
  <c r="D577" i="9" s="1"/>
  <c r="AC447" i="9" a="1"/>
  <c r="AC447" i="9" s="1"/>
  <c r="AC406" i="9" a="1"/>
  <c r="AC406" i="9" s="1"/>
  <c r="AC402" i="9" a="1"/>
  <c r="AC402" i="9" s="1"/>
  <c r="C348" i="9" a="1"/>
  <c r="C348" i="9" s="1"/>
  <c r="D568" i="9" a="1"/>
  <c r="D568" i="9" s="1"/>
  <c r="C461" i="9" a="1"/>
  <c r="C461" i="9" s="1"/>
  <c r="C421" i="9" a="1"/>
  <c r="C421" i="9" s="1"/>
  <c r="D581" i="9" a="1"/>
  <c r="D581" i="9" s="1"/>
  <c r="AC558" i="9" a="1"/>
  <c r="AC558" i="9" s="1"/>
  <c r="AC563" i="9" a="1"/>
  <c r="AC563" i="9" s="1"/>
  <c r="D526" i="9" a="1"/>
  <c r="D526" i="9" s="1"/>
  <c r="D447" i="9" a="1"/>
  <c r="D447" i="9" s="1"/>
  <c r="C505" i="9" a="1"/>
  <c r="C505" i="9" s="1"/>
  <c r="AC389" i="9" a="1"/>
  <c r="AC389" i="9" s="1"/>
  <c r="AC454" i="9" a="1"/>
  <c r="AC454" i="9" s="1"/>
  <c r="AC503" i="9" a="1"/>
  <c r="AC503" i="9" s="1"/>
  <c r="AC431" i="9" a="1"/>
  <c r="AC431" i="9" s="1"/>
  <c r="AC586" i="9" a="1"/>
  <c r="AC586" i="9" s="1"/>
  <c r="C559" i="9" a="1"/>
  <c r="C559" i="9" s="1"/>
  <c r="C575" i="9" a="1"/>
  <c r="C575" i="9" s="1"/>
  <c r="AC523" i="9" a="1"/>
  <c r="AC523" i="9" s="1"/>
  <c r="D348" i="9" a="1"/>
  <c r="D348" i="9" s="1"/>
  <c r="D422" i="9" a="1"/>
  <c r="D422" i="9" s="1"/>
  <c r="AC346" i="9" a="1"/>
  <c r="AC346" i="9" s="1"/>
  <c r="C553" i="9" a="1"/>
  <c r="C553" i="9" s="1"/>
  <c r="D443" i="9" a="1"/>
  <c r="D443" i="9" s="1"/>
  <c r="AC352" i="9" a="1"/>
  <c r="AC352" i="9" s="1"/>
  <c r="AC357" i="9" a="1"/>
  <c r="AC357" i="9" s="1"/>
  <c r="AC433" i="9" a="1"/>
  <c r="AC433" i="9" s="1"/>
  <c r="C565" i="9" a="1"/>
  <c r="C565" i="9" s="1"/>
  <c r="D586" i="9" a="1"/>
  <c r="D586" i="9" s="1"/>
  <c r="AC455" i="9" a="1"/>
  <c r="AC455" i="9" s="1"/>
  <c r="D450" i="9" a="1"/>
  <c r="D450" i="9" s="1"/>
  <c r="C574" i="9" a="1"/>
  <c r="C574" i="9" s="1"/>
  <c r="AC525" i="9" a="1"/>
  <c r="AC525" i="9" s="1"/>
  <c r="AC430" i="9" a="1"/>
  <c r="AC430" i="9" s="1"/>
  <c r="D349" i="9" a="1"/>
  <c r="D349" i="9" s="1"/>
  <c r="AC416" i="9" a="1"/>
  <c r="AC416" i="9" s="1"/>
  <c r="D497" i="9" a="1"/>
  <c r="D497" i="9" s="1"/>
  <c r="D400" i="9" a="1"/>
  <c r="D400" i="9" s="1"/>
  <c r="D407" i="9" a="1"/>
  <c r="D407" i="9" s="1"/>
  <c r="C434" i="9" a="1"/>
  <c r="C434" i="9" s="1"/>
  <c r="C442" i="9" a="1"/>
  <c r="C442" i="9" s="1"/>
  <c r="D338" i="9" a="1"/>
  <c r="D338" i="9" s="1"/>
  <c r="AC516" i="9" a="1"/>
  <c r="AC516" i="9" s="1"/>
  <c r="AC339" i="9" a="1"/>
  <c r="AC339" i="9" s="1"/>
  <c r="C513" i="9" a="1"/>
  <c r="C513" i="9" s="1"/>
  <c r="C472" i="9" a="1"/>
  <c r="C472" i="9" s="1"/>
  <c r="AC445" i="9" a="1"/>
  <c r="AC445" i="9" s="1"/>
  <c r="D461" i="9" a="1"/>
  <c r="D461" i="9" s="1"/>
  <c r="AC440" i="9" a="1"/>
  <c r="AC440" i="9" s="1"/>
  <c r="C342" i="9" a="1"/>
  <c r="C342" i="9" s="1"/>
  <c r="D473" i="9" a="1"/>
  <c r="D473" i="9" s="1"/>
  <c r="D472" i="9" a="1"/>
  <c r="D472" i="9" s="1"/>
  <c r="AC388" i="9" a="1"/>
  <c r="AC388" i="9" s="1"/>
  <c r="D578" i="9" a="1"/>
  <c r="D578" i="9" s="1"/>
  <c r="AC353" i="9" a="1"/>
  <c r="AC353" i="9" s="1"/>
  <c r="C408" i="9" a="1"/>
  <c r="C408" i="9" s="1"/>
  <c r="D392" i="9" a="1"/>
  <c r="D392" i="9" s="1"/>
  <c r="AC377" i="9" a="1"/>
  <c r="AC377" i="9" s="1"/>
  <c r="C402" i="9" a="1"/>
  <c r="C402" i="9" s="1"/>
  <c r="C413" i="9" a="1"/>
  <c r="C413" i="9" s="1"/>
  <c r="D388" i="9" a="1"/>
  <c r="D388" i="9" s="1"/>
  <c r="AC463" i="9" a="1"/>
  <c r="AC463" i="9" s="1"/>
  <c r="AC547" i="9" a="1"/>
  <c r="AC547" i="9" s="1"/>
  <c r="C433" i="9" a="1"/>
  <c r="C433" i="9" s="1"/>
  <c r="D339" i="9" a="1"/>
  <c r="D339" i="9" s="1"/>
  <c r="C422" i="9" a="1"/>
  <c r="C422" i="9" s="1"/>
  <c r="C497" i="9" a="1"/>
  <c r="C497" i="9" s="1"/>
  <c r="C339" i="9" a="1"/>
  <c r="C339" i="9" s="1"/>
  <c r="AC338" i="9" a="1"/>
  <c r="AC338" i="9" s="1"/>
  <c r="D564" i="9" a="1"/>
  <c r="D564" i="9" s="1"/>
  <c r="AC471" i="9" a="1"/>
  <c r="AC471" i="9" s="1"/>
  <c r="D501" i="9" a="1"/>
  <c r="D501" i="9" s="1"/>
  <c r="D559" i="9" a="1"/>
  <c r="D559" i="9" s="1"/>
  <c r="C343" i="9" a="1"/>
  <c r="C343" i="9" s="1"/>
  <c r="D332" i="9" a="1"/>
  <c r="D332" i="9" s="1"/>
  <c r="AC572" i="9" a="1"/>
  <c r="AC572" i="9" s="1"/>
  <c r="D391" i="9" a="1"/>
  <c r="D391" i="9" s="1"/>
  <c r="AC329" i="9" a="1"/>
  <c r="AC329" i="9" s="1"/>
  <c r="C556" i="9" a="1"/>
  <c r="C556" i="9" s="1"/>
  <c r="C391" i="9" a="1"/>
  <c r="C391" i="9" s="1"/>
  <c r="D573" i="9" a="1"/>
  <c r="D573" i="9" s="1"/>
  <c r="D432" i="9" a="1"/>
  <c r="D432" i="9" s="1"/>
  <c r="D405" i="9" a="1"/>
  <c r="D405" i="9" s="1"/>
  <c r="AC393" i="9" a="1"/>
  <c r="AC393" i="9" s="1"/>
  <c r="C452" i="9" a="1"/>
  <c r="C452" i="9" s="1"/>
  <c r="D520" i="9" a="1"/>
  <c r="D520" i="9" s="1"/>
  <c r="D334" i="9" a="1"/>
  <c r="D334" i="9" s="1"/>
  <c r="AC498" i="9" a="1"/>
  <c r="AC498" i="9" s="1"/>
  <c r="D551" i="9" a="1"/>
  <c r="D551" i="9" s="1"/>
  <c r="D553" i="9" a="1"/>
  <c r="D553" i="9" s="1"/>
  <c r="D421" i="9" a="1"/>
  <c r="D421" i="9" s="1"/>
  <c r="C518" i="9" a="1"/>
  <c r="C518" i="9" s="1"/>
  <c r="C512" i="9" a="1"/>
  <c r="C512" i="9" s="1"/>
  <c r="D435" i="9" a="1"/>
  <c r="D435" i="9" s="1"/>
  <c r="D434" i="9" a="1"/>
  <c r="D434" i="9" s="1"/>
  <c r="D511" i="9" a="1"/>
  <c r="D511" i="9" s="1"/>
  <c r="AC500" i="9" a="1"/>
  <c r="AC500" i="9" s="1"/>
  <c r="AC513" i="9" a="1"/>
  <c r="AC513" i="9" s="1"/>
  <c r="C400" i="9" a="1"/>
  <c r="C400" i="9" s="1"/>
  <c r="C424" i="9" a="1"/>
  <c r="C424" i="9" s="1"/>
  <c r="D550" i="9" a="1"/>
  <c r="D550" i="9" s="1"/>
  <c r="AC348" i="9" a="1"/>
  <c r="AC348" i="9" s="1"/>
  <c r="D583" i="9" a="1"/>
  <c r="D583" i="9" s="1"/>
  <c r="D445" i="9" a="1"/>
  <c r="D445" i="9" s="1"/>
  <c r="AC548" i="9" a="1"/>
  <c r="AC548" i="9" s="1"/>
  <c r="D437" i="9" a="1"/>
  <c r="D437" i="9" s="1"/>
  <c r="C340" i="9" a="1"/>
  <c r="C340" i="9" s="1"/>
  <c r="C466" i="9" a="1"/>
  <c r="C466" i="9" s="1"/>
  <c r="C435" i="9" a="1"/>
  <c r="C435" i="9" s="1"/>
  <c r="AC401" i="9" a="1"/>
  <c r="AC401" i="9" s="1"/>
  <c r="AC515" i="9" a="1"/>
  <c r="AC515" i="9" s="1"/>
  <c r="AC469" i="9" a="1"/>
  <c r="AC469" i="9" s="1"/>
  <c r="AC355" i="9" a="1"/>
  <c r="AC355" i="9" s="1"/>
  <c r="C405" i="9" a="1"/>
  <c r="C405" i="9" s="1"/>
  <c r="C526" i="9" a="1"/>
  <c r="C526" i="9" s="1"/>
  <c r="AC462" i="9" a="1"/>
  <c r="AC462" i="9" s="1"/>
  <c r="D436" i="9" a="1"/>
  <c r="D436" i="9" s="1"/>
  <c r="AC379" i="9" a="1"/>
  <c r="AC379" i="9" s="1"/>
  <c r="C570" i="9" a="1"/>
  <c r="C570" i="9" s="1"/>
  <c r="C584" i="9" a="1"/>
  <c r="C584" i="9" s="1"/>
  <c r="AC343" i="9" a="1"/>
  <c r="AC343" i="9" s="1"/>
  <c r="C555" i="9" a="1"/>
  <c r="C555" i="9" s="1"/>
  <c r="C467" i="9" a="1"/>
  <c r="C467" i="9" s="1"/>
  <c r="D340" i="9" a="1"/>
  <c r="D340" i="9" s="1"/>
  <c r="AC575" i="9" a="1"/>
  <c r="AC575" i="9" s="1"/>
  <c r="D345" i="9" a="1"/>
  <c r="D345" i="9" s="1"/>
  <c r="C503" i="9" a="1"/>
  <c r="C503" i="9" s="1"/>
  <c r="AC499" i="9" a="1"/>
  <c r="AC499" i="9" s="1"/>
  <c r="D438" i="9" a="1"/>
  <c r="D438" i="9" s="1"/>
  <c r="C403" i="9" a="1"/>
  <c r="C403" i="9" s="1"/>
  <c r="D387" i="9" a="1"/>
  <c r="D387" i="9" s="1"/>
  <c r="D389" i="9" a="1"/>
  <c r="D389" i="9" s="1"/>
  <c r="AC526" i="9" a="1"/>
  <c r="AC526" i="9" s="1"/>
  <c r="C380" i="9" a="1"/>
  <c r="C380" i="9" s="1"/>
  <c r="AC351" i="9" a="1"/>
  <c r="AC351" i="9" s="1"/>
  <c r="C470" i="9" a="1"/>
  <c r="C470" i="9" s="1"/>
  <c r="D404" i="9" a="1"/>
  <c r="D404" i="9" s="1"/>
  <c r="D556" i="9" a="1"/>
  <c r="D556" i="9" s="1"/>
  <c r="AC501" i="9" a="1"/>
  <c r="AC501" i="9" s="1"/>
  <c r="D565" i="9" a="1"/>
  <c r="D565" i="9" s="1"/>
  <c r="C583" i="9" a="1"/>
  <c r="C583" i="9" s="1"/>
  <c r="AC565" i="9" a="1"/>
  <c r="AC565" i="9" s="1"/>
  <c r="AC504" i="9" a="1"/>
  <c r="AC504" i="9" s="1"/>
  <c r="D403" i="9" a="1"/>
  <c r="D403" i="9" s="1"/>
  <c r="AC449" i="9" a="1"/>
  <c r="AC449" i="9" s="1"/>
  <c r="D336" i="9" a="1"/>
  <c r="D336" i="9" s="1"/>
  <c r="C498" i="9" a="1"/>
  <c r="C498" i="9" s="1"/>
  <c r="D402" i="9" a="1"/>
  <c r="D402" i="9" s="1"/>
  <c r="D584" i="9" a="1"/>
  <c r="D584" i="9" s="1"/>
  <c r="D571" i="9" a="1"/>
  <c r="D571" i="9" s="1"/>
  <c r="AC508" i="9" a="1"/>
  <c r="AC508" i="9" s="1"/>
  <c r="D380" i="9" a="1"/>
  <c r="D380" i="9" s="1"/>
  <c r="D429" i="9" a="1"/>
  <c r="D429" i="9" s="1"/>
  <c r="D453" i="9" a="1"/>
  <c r="D453" i="9" s="1"/>
  <c r="D468" i="9" a="1"/>
  <c r="D468" i="9" s="1"/>
  <c r="D521" i="9" a="1"/>
  <c r="D521" i="9" s="1"/>
  <c r="AC568" i="9" a="1"/>
  <c r="AC568" i="9" s="1"/>
  <c r="AC425" i="9" a="1"/>
  <c r="AC425" i="9" s="1"/>
  <c r="AC452" i="9" a="1"/>
  <c r="AC452" i="9" s="1"/>
  <c r="C566" i="9" a="1"/>
  <c r="C566" i="9" s="1"/>
  <c r="C347" i="9" a="1"/>
  <c r="C347" i="9" s="1"/>
  <c r="AC418" i="9" a="1"/>
  <c r="AC418" i="9" s="1"/>
  <c r="AC578" i="9" a="1"/>
  <c r="AC578" i="9" s="1"/>
  <c r="C397" i="9" a="1"/>
  <c r="C397" i="9" s="1"/>
  <c r="AC577" i="9" a="1"/>
  <c r="AC577" i="9" s="1"/>
  <c r="AC432" i="9" a="1"/>
  <c r="AC432" i="9" s="1"/>
  <c r="C516" i="9" a="1"/>
  <c r="C516" i="9" s="1"/>
  <c r="AC423" i="9" a="1"/>
  <c r="AC423" i="9" s="1"/>
  <c r="AC345" i="9" a="1"/>
  <c r="AC345" i="9" s="1"/>
  <c r="AC557" i="9" a="1"/>
  <c r="AC557" i="9" s="1"/>
  <c r="C337" i="9" a="1"/>
  <c r="C337" i="9" s="1"/>
  <c r="C517" i="9" a="1"/>
  <c r="C517" i="9" s="1"/>
  <c r="AC552" i="9" a="1"/>
  <c r="AC552" i="9" s="1"/>
  <c r="AC450" i="9" a="1"/>
  <c r="AC450" i="9" s="1"/>
  <c r="D454" i="9" a="1"/>
  <c r="D454" i="9" s="1"/>
  <c r="C336" i="9" a="1"/>
  <c r="C336" i="9" s="1"/>
  <c r="C351" i="9" a="1"/>
  <c r="C351" i="9" s="1"/>
  <c r="C550" i="9" a="1"/>
  <c r="C550" i="9" s="1"/>
  <c r="AC470" i="9" a="1"/>
  <c r="AC470" i="9" s="1"/>
  <c r="C350" i="9" a="1"/>
  <c r="C350" i="9" s="1"/>
  <c r="AC350" i="9" a="1"/>
  <c r="AC350" i="9" s="1"/>
  <c r="C475" i="9" a="1"/>
  <c r="C475" i="9" s="1"/>
  <c r="C451" i="9" a="1"/>
  <c r="C451" i="9" s="1"/>
  <c r="C389" i="9" a="1"/>
  <c r="C389" i="9" s="1"/>
  <c r="AC448" i="9" a="1"/>
  <c r="AC448" i="9" s="1"/>
  <c r="AC404" i="9" a="1"/>
  <c r="AC404" i="9" s="1"/>
  <c r="AC553" i="9" a="1"/>
  <c r="AC553" i="9" s="1"/>
  <c r="AC331" i="9" a="1"/>
  <c r="AC331" i="9" s="1"/>
  <c r="C427" i="9" a="1"/>
  <c r="C427" i="9" s="1"/>
  <c r="D451" i="9" a="1"/>
  <c r="D451" i="9" s="1"/>
  <c r="C562" i="9" a="1"/>
  <c r="C562" i="9" s="1"/>
  <c r="D412" i="9" a="1"/>
  <c r="D412" i="9" s="1"/>
  <c r="D585" i="9" a="1"/>
  <c r="D585" i="9" s="1"/>
  <c r="C499" i="9" a="1"/>
  <c r="C499" i="9" s="1"/>
  <c r="D463" i="9" a="1"/>
  <c r="D463" i="9" s="1"/>
  <c r="D457" i="9" a="1"/>
  <c r="D457" i="9" s="1"/>
  <c r="D354" i="9" a="1"/>
  <c r="D354" i="9" s="1"/>
  <c r="AC399" i="9" a="1"/>
  <c r="AC399" i="9" s="1"/>
  <c r="D513" i="9" a="1"/>
  <c r="D513" i="9" s="1"/>
  <c r="AC514" i="9" a="1"/>
  <c r="AC514" i="9" s="1"/>
  <c r="AC519" i="9" a="1"/>
  <c r="AC519" i="9" s="1"/>
  <c r="D476" i="9" a="1"/>
  <c r="D476" i="9" s="1"/>
  <c r="D335" i="9" a="1"/>
  <c r="D335" i="9" s="1"/>
  <c r="C561" i="9" a="1"/>
  <c r="C561" i="9" s="1"/>
  <c r="C377" i="9" a="1"/>
  <c r="C377" i="9" s="1"/>
  <c r="AC394" i="9" a="1"/>
  <c r="AC394" i="9" s="1"/>
  <c r="D377" i="9" a="1"/>
  <c r="D377" i="9" s="1"/>
  <c r="C406" i="9" a="1"/>
  <c r="C406" i="9" s="1"/>
  <c r="C447" i="9" a="1"/>
  <c r="C447" i="9" s="1"/>
  <c r="C552" i="9" a="1"/>
  <c r="C552" i="9" s="1"/>
  <c r="AC434" i="9" a="1"/>
  <c r="AC434" i="9" s="1"/>
  <c r="D350" i="9" a="1"/>
  <c r="D350" i="9" s="1"/>
  <c r="C456" i="9" a="1"/>
  <c r="C456" i="9" s="1"/>
  <c r="C345" i="9" a="1"/>
  <c r="C345" i="9" s="1"/>
  <c r="AC564" i="9" a="1"/>
  <c r="AC564" i="9" s="1"/>
  <c r="D560" i="9" a="1"/>
  <c r="D560" i="9" s="1"/>
  <c r="C576" i="9" a="1"/>
  <c r="C576" i="9" s="1"/>
  <c r="D557" i="9" a="1"/>
  <c r="D557" i="9" s="1"/>
  <c r="AC451" i="9" a="1"/>
  <c r="AC451" i="9" s="1"/>
  <c r="C357" i="9" a="1"/>
  <c r="C357" i="9" s="1"/>
  <c r="C458" i="9" a="1"/>
  <c r="C458" i="9" s="1"/>
  <c r="D394" i="9" a="1"/>
  <c r="D394" i="9" s="1"/>
  <c r="C509" i="9" a="1"/>
  <c r="C509" i="9" s="1"/>
  <c r="AC344" i="9" a="1"/>
  <c r="AC344" i="9" s="1"/>
  <c r="D575" i="9" a="1"/>
  <c r="D575" i="9" s="1"/>
  <c r="C547" i="9" a="1"/>
  <c r="C547" i="9" s="1"/>
  <c r="AC400" i="9" a="1"/>
  <c r="AC400" i="9" s="1"/>
  <c r="D326" i="9" a="1"/>
  <c r="D326" i="9" s="1"/>
  <c r="AC461" i="9" a="1"/>
  <c r="AC461" i="9" s="1"/>
  <c r="C410" i="9" a="1"/>
  <c r="C410" i="9" s="1"/>
  <c r="AC417" i="9" a="1"/>
  <c r="AC417" i="9" s="1"/>
  <c r="C508" i="9" a="1"/>
  <c r="C508" i="9" s="1"/>
  <c r="D500" i="9" a="1"/>
  <c r="D500" i="9" s="1"/>
  <c r="C581" i="9" a="1"/>
  <c r="C581" i="9" s="1"/>
  <c r="C446" i="9" a="1"/>
  <c r="C446" i="9" s="1"/>
  <c r="AC476" i="9" a="1"/>
  <c r="AC476" i="9" s="1"/>
  <c r="AC583" i="9" a="1"/>
  <c r="AC583" i="9" s="1"/>
  <c r="AC442" i="9" a="1"/>
  <c r="AC442" i="9" s="1"/>
  <c r="AC410" i="9" a="1"/>
  <c r="AC410" i="9" s="1"/>
  <c r="D507" i="9" a="1"/>
  <c r="D507" i="9" s="1"/>
  <c r="AC328" i="9" a="1"/>
  <c r="AC328" i="9" s="1"/>
  <c r="C573" i="9" a="1"/>
  <c r="C573" i="9" s="1"/>
  <c r="D440" i="9" a="1"/>
  <c r="D440" i="9" s="1"/>
  <c r="D331" i="9" a="1"/>
  <c r="D331" i="9" s="1"/>
  <c r="AC340" i="9" a="1"/>
  <c r="AC340" i="9" s="1"/>
  <c r="C469" i="9" a="1"/>
  <c r="C469" i="9" s="1"/>
  <c r="D401" i="9" a="1"/>
  <c r="D401" i="9" s="1"/>
  <c r="AC576" i="9" a="1"/>
  <c r="AC576" i="9" s="1"/>
  <c r="C416" i="9" a="1"/>
  <c r="C416" i="9" s="1"/>
  <c r="D558" i="9" a="1"/>
  <c r="D558" i="9" s="1"/>
  <c r="C439" i="9" a="1"/>
  <c r="C439" i="9" s="1"/>
  <c r="C425" i="9" a="1"/>
  <c r="C425" i="9" s="1"/>
  <c r="AC392" i="9" a="1"/>
  <c r="AC392" i="9" s="1"/>
  <c r="AC460" i="9" a="1"/>
  <c r="AC460" i="9" s="1"/>
  <c r="C507" i="9" a="1"/>
  <c r="C507" i="9" s="1"/>
  <c r="AC438" i="9" a="1"/>
  <c r="AC438" i="9" s="1"/>
  <c r="AC414" i="9" a="1"/>
  <c r="AC414" i="9" s="1"/>
  <c r="AC333" i="9" a="1"/>
  <c r="AC333" i="9" s="1"/>
  <c r="C419" i="9" a="1"/>
  <c r="C419" i="9" s="1"/>
  <c r="D347" i="9" a="1"/>
  <c r="D347" i="9" s="1"/>
  <c r="C460" i="9" a="1"/>
  <c r="C460" i="9" s="1"/>
  <c r="D562" i="9" a="1"/>
  <c r="D562" i="9" s="1"/>
  <c r="C557" i="9" a="1"/>
  <c r="C557" i="9" s="1"/>
  <c r="AC437" i="9" a="1"/>
  <c r="AC437" i="9" s="1"/>
  <c r="D458" i="9" a="1"/>
  <c r="D458" i="9" s="1"/>
  <c r="D469" i="9" a="1"/>
  <c r="D469" i="9" s="1"/>
  <c r="D428" i="9" a="1"/>
  <c r="D428" i="9" s="1"/>
  <c r="C504" i="9" a="1"/>
  <c r="C504" i="9" s="1"/>
  <c r="D344" i="9" a="1"/>
  <c r="D344" i="9" s="1"/>
  <c r="D515" i="9" a="1"/>
  <c r="D515" i="9" s="1"/>
  <c r="C330" i="9" a="1"/>
  <c r="C330" i="9" s="1"/>
  <c r="D460" i="9" a="1"/>
  <c r="D460" i="9" s="1"/>
  <c r="C569" i="9" a="1"/>
  <c r="C569" i="9" s="1"/>
  <c r="D430" i="9" a="1"/>
  <c r="D430" i="9" s="1"/>
  <c r="AC426" i="9" a="1"/>
  <c r="AC426" i="9" s="1"/>
  <c r="AC444" i="9" a="1"/>
  <c r="AC444" i="9" s="1"/>
  <c r="D566" i="9" a="1"/>
  <c r="D566" i="9" s="1"/>
  <c r="AC347" i="9" a="1"/>
  <c r="AC347" i="9" s="1"/>
  <c r="C457" i="9" a="1"/>
  <c r="C457" i="9" s="1"/>
  <c r="D510" i="9" a="1"/>
  <c r="D510" i="9" s="1"/>
  <c r="AC391" i="9" a="1"/>
  <c r="AC391" i="9" s="1"/>
  <c r="C404" i="9" a="1"/>
  <c r="C404" i="9" s="1"/>
  <c r="D399" i="9" a="1"/>
  <c r="D399" i="9" s="1"/>
  <c r="AC332" i="9" a="1"/>
  <c r="AC332" i="9" s="1"/>
  <c r="AC579" i="9" a="1"/>
  <c r="AC579" i="9" s="1"/>
  <c r="C332" i="9" a="1"/>
  <c r="C332" i="9" s="1"/>
  <c r="C506" i="9" a="1"/>
  <c r="C506" i="9" s="1"/>
  <c r="C399" i="9" a="1"/>
  <c r="C399" i="9" s="1"/>
  <c r="C418" i="9" a="1"/>
  <c r="C418" i="9" s="1"/>
  <c r="D574" i="9" a="1"/>
  <c r="D574" i="9" s="1"/>
  <c r="AC443" i="9" a="1"/>
  <c r="AC443" i="9" s="1"/>
  <c r="AC435" i="9" a="1"/>
  <c r="AC435" i="9" s="1"/>
  <c r="AC422" i="9" a="1"/>
  <c r="AC422" i="9" s="1"/>
  <c r="AC336" i="9" a="1"/>
  <c r="AC336" i="9" s="1"/>
  <c r="D395" i="9" a="1"/>
  <c r="D395" i="9" s="1"/>
  <c r="C462" i="9" a="1"/>
  <c r="C462" i="9" s="1"/>
  <c r="D393" i="9" a="1"/>
  <c r="D393" i="9" s="1"/>
  <c r="AC507" i="9" a="1"/>
  <c r="AC507" i="9" s="1"/>
  <c r="AC521" i="9" a="1"/>
  <c r="AC521" i="9" s="1"/>
  <c r="C432" i="9" a="1"/>
  <c r="C432" i="9" s="1"/>
  <c r="C521" i="9" a="1"/>
  <c r="C521" i="9" s="1"/>
  <c r="D547" i="9" a="1"/>
  <c r="D547" i="9" s="1"/>
  <c r="AC502" i="9" a="1"/>
  <c r="AC502" i="9" s="1"/>
  <c r="AC387" i="9" a="1"/>
  <c r="AC387" i="9" s="1"/>
  <c r="D351" i="9" a="1"/>
  <c r="D351" i="9" s="1"/>
  <c r="D423" i="9" a="1"/>
  <c r="D423" i="9" s="1"/>
  <c r="AC326" i="9" a="1"/>
  <c r="AC326" i="9" s="1"/>
  <c r="C441" i="9" a="1"/>
  <c r="C441" i="9" s="1"/>
  <c r="C501" i="9" a="1"/>
  <c r="C501" i="9" s="1"/>
  <c r="C338" i="9" a="1"/>
  <c r="C338" i="9" s="1"/>
  <c r="C563" i="9" a="1"/>
  <c r="C563" i="9" s="1"/>
  <c r="D504" i="9" a="1"/>
  <c r="D504" i="9" s="1"/>
  <c r="C443" i="9" a="1"/>
  <c r="C443" i="9" s="1"/>
  <c r="AC506" i="9" a="1"/>
  <c r="AC506" i="9" s="1"/>
  <c r="AC378" i="9" a="1"/>
  <c r="AC378" i="9" s="1"/>
  <c r="AC472" i="9" a="1"/>
  <c r="AC472" i="9" s="1"/>
  <c r="C549" i="9" a="1"/>
  <c r="C549" i="9" s="1"/>
  <c r="D355" i="9" a="1"/>
  <c r="D355" i="9" s="1"/>
  <c r="D390" i="9" a="1"/>
  <c r="D390" i="9" s="1"/>
  <c r="D431" i="9" a="1"/>
  <c r="D431" i="9" s="1"/>
  <c r="C468" i="9" a="1"/>
  <c r="C468" i="9" s="1"/>
  <c r="D525" i="9" a="1"/>
  <c r="D525" i="9" s="1"/>
  <c r="AC555" i="9" a="1"/>
  <c r="AC555" i="9" s="1"/>
  <c r="AC335" i="9" a="1"/>
  <c r="AC335" i="9" s="1"/>
  <c r="C551" i="9" a="1"/>
  <c r="C551" i="9" s="1"/>
  <c r="AC581" i="9" a="1"/>
  <c r="AC581" i="9" s="1"/>
  <c r="C414" i="9" a="1"/>
  <c r="C414" i="9" s="1"/>
  <c r="AC341" i="9" a="1"/>
  <c r="AC341" i="9" s="1"/>
  <c r="AC582" i="9" a="1"/>
  <c r="AC582" i="9" s="1"/>
  <c r="C401" i="9" a="1"/>
  <c r="C401" i="9" s="1"/>
  <c r="AC561" i="9" a="1"/>
  <c r="AC561" i="9" s="1"/>
  <c r="AC467" i="9" a="1"/>
  <c r="AC467" i="9" s="1"/>
  <c r="D410" i="9" a="1"/>
  <c r="D410" i="9" s="1"/>
  <c r="C577" i="9" a="1"/>
  <c r="C577" i="9" s="1"/>
  <c r="D379" i="9" a="1"/>
  <c r="D379" i="9" s="1"/>
  <c r="D343" i="9" a="1"/>
  <c r="D343" i="9" s="1"/>
  <c r="AC584" i="9" a="1"/>
  <c r="AC584" i="9" s="1"/>
  <c r="D341" i="9" a="1"/>
  <c r="D341" i="9" s="1"/>
  <c r="AC566" i="9" a="1"/>
  <c r="AC566" i="9" s="1"/>
  <c r="C356" i="9" a="1"/>
  <c r="C356" i="9" s="1"/>
  <c r="AC556" i="9" a="1"/>
  <c r="AC556" i="9" s="1"/>
  <c r="C420" i="9" a="1"/>
  <c r="C420" i="9" s="1"/>
  <c r="AC421" i="9" a="1"/>
  <c r="AC421" i="9" s="1"/>
  <c r="AC354" i="9" a="1"/>
  <c r="AC354" i="9" s="1"/>
  <c r="D470" i="9" a="1"/>
  <c r="D470" i="9" s="1"/>
  <c r="AC412" i="9" a="1"/>
  <c r="AC412" i="9" s="1"/>
  <c r="D508" i="9" a="1"/>
  <c r="D508" i="9" s="1"/>
  <c r="C579" i="9" a="1"/>
  <c r="C579" i="9" s="1"/>
  <c r="AC408" i="9" a="1"/>
  <c r="AC408" i="9" s="1"/>
  <c r="C346" i="9" a="1"/>
  <c r="C346" i="9" s="1"/>
  <c r="C349" i="9" a="1"/>
  <c r="C349" i="9" s="1"/>
  <c r="AC446" i="9" a="1"/>
  <c r="AC446" i="9" s="1"/>
  <c r="D415" i="9" a="1"/>
  <c r="D415" i="9" s="1"/>
  <c r="D478" i="9" a="1"/>
  <c r="D478" i="9" s="1"/>
  <c r="AC409" i="9" a="1"/>
  <c r="AC409" i="9" s="1"/>
  <c r="C409" i="9" a="1"/>
  <c r="C409" i="9" s="1"/>
  <c r="C407" i="9" a="1"/>
  <c r="C407" i="9" s="1"/>
  <c r="AC424" i="9" a="1"/>
  <c r="AC424" i="9" s="1"/>
  <c r="D563" i="9" a="1"/>
  <c r="D563" i="9" s="1"/>
  <c r="AC380" i="9" a="1"/>
  <c r="AC380" i="9" s="1"/>
  <c r="C554" i="9" a="1"/>
  <c r="C554" i="9" s="1"/>
  <c r="D509" i="9" a="1"/>
  <c r="D509" i="9" s="1"/>
  <c r="C417" i="9" a="1"/>
  <c r="C417" i="9" s="1"/>
  <c r="C571" i="9" a="1"/>
  <c r="C571" i="9" s="1"/>
  <c r="D425" i="9" a="1"/>
  <c r="D425" i="9" s="1"/>
  <c r="D502" i="9" a="1"/>
  <c r="D502" i="9" s="1"/>
  <c r="C586" i="9" a="1"/>
  <c r="C586" i="9" s="1"/>
  <c r="AC334" i="9" a="1"/>
  <c r="AC334" i="9" s="1"/>
  <c r="D570" i="9" a="1"/>
  <c r="D570" i="9" s="1"/>
  <c r="D455" i="9" a="1"/>
  <c r="D455" i="9" s="1"/>
  <c r="AC456" i="9" a="1"/>
  <c r="AC456" i="9" s="1"/>
  <c r="AC405" i="9" a="1"/>
  <c r="AC405" i="9" s="1"/>
  <c r="AC413" i="9" a="1"/>
  <c r="AC413" i="9" s="1"/>
  <c r="C388" i="9" a="1"/>
  <c r="C388" i="9" s="1"/>
  <c r="C450" i="9" a="1"/>
  <c r="C450" i="9" s="1"/>
  <c r="C387" i="9" a="1"/>
  <c r="C387" i="9" s="1"/>
  <c r="C412" i="9" a="1"/>
  <c r="C412" i="9" s="1"/>
  <c r="C448" i="9" a="1"/>
  <c r="C448" i="9" s="1"/>
  <c r="AC453" i="9" a="1"/>
  <c r="AC453" i="9" s="1"/>
  <c r="AC382" i="9" a="1"/>
  <c r="AC382" i="9" s="1"/>
  <c r="AC567" i="9" a="1"/>
  <c r="AC567" i="9" s="1"/>
  <c r="C568" i="9" a="1"/>
  <c r="C568" i="9" s="1"/>
  <c r="C449" i="9" a="1"/>
  <c r="C449" i="9" s="1"/>
  <c r="AC403" i="9" a="1"/>
  <c r="AC403" i="9" s="1"/>
  <c r="D330" i="9" a="1"/>
  <c r="D330" i="9" s="1"/>
  <c r="AC358" i="9" a="1"/>
  <c r="AC358" i="9" s="1"/>
  <c r="C487" i="9" a="1"/>
  <c r="C487" i="9" s="1"/>
  <c r="C381" i="9" a="1"/>
  <c r="C381" i="9" s="1"/>
  <c r="D358" i="9" a="1"/>
  <c r="D358" i="9" s="1"/>
  <c r="D487" i="9" a="1"/>
  <c r="D487" i="9" s="1"/>
  <c r="AC489" i="9" a="1"/>
  <c r="AC489" i="9" s="1"/>
  <c r="AC415" i="9" a="1"/>
  <c r="AC415" i="9" s="1"/>
  <c r="AC478" i="9" a="1"/>
  <c r="AC478" i="9" s="1"/>
  <c r="C477" i="9" a="1"/>
  <c r="C477" i="9" s="1"/>
  <c r="D411" i="9" a="1"/>
  <c r="D411" i="9" s="1"/>
  <c r="D409" i="9" a="1"/>
  <c r="D409" i="9" s="1"/>
  <c r="D477" i="9" a="1"/>
  <c r="D477" i="9" s="1"/>
  <c r="C519" i="9" a="1"/>
  <c r="C519" i="9" s="1"/>
  <c r="D416" i="9" a="1"/>
  <c r="D416" i="9" s="1"/>
  <c r="D498" i="9" a="1"/>
  <c r="D498" i="9" s="1"/>
  <c r="C327" i="9" a="1"/>
  <c r="C327" i="9" s="1"/>
  <c r="D580" i="9" a="1"/>
  <c r="D580" i="9" s="1"/>
  <c r="D413" i="9" a="1"/>
  <c r="D413" i="9" s="1"/>
  <c r="D459" i="9" a="1"/>
  <c r="D459" i="9" s="1"/>
  <c r="AC337" i="9" a="1"/>
  <c r="AC337" i="9" s="1"/>
  <c r="AC585" i="9" a="1"/>
  <c r="AC585" i="9" s="1"/>
  <c r="D572" i="9" a="1"/>
  <c r="D572" i="9" s="1"/>
  <c r="D352" i="9" a="1"/>
  <c r="D352" i="9" s="1"/>
  <c r="C428" i="9" a="1"/>
  <c r="C428" i="9" s="1"/>
  <c r="D512" i="9" a="1"/>
  <c r="D512" i="9" s="1"/>
  <c r="AC411" i="9" a="1"/>
  <c r="AC411" i="9" s="1"/>
  <c r="C411" i="9" a="1"/>
  <c r="C411" i="9" s="1"/>
  <c r="AC381" i="9" a="1"/>
  <c r="AC381" i="9" s="1"/>
  <c r="C478" i="9" a="1"/>
  <c r="C478" i="9" s="1"/>
  <c r="X478" i="9" s="1"/>
  <c r="C473" i="9" a="1"/>
  <c r="C473" i="9" s="1"/>
  <c r="D424" i="9" a="1"/>
  <c r="D424" i="9" s="1"/>
  <c r="C394" i="9" a="1"/>
  <c r="C394" i="9" s="1"/>
  <c r="C525" i="9" a="1"/>
  <c r="C525" i="9" s="1"/>
  <c r="C392" i="9" a="1"/>
  <c r="C392" i="9" s="1"/>
  <c r="D414" i="9" a="1"/>
  <c r="D414" i="9" s="1"/>
  <c r="C329" i="9" a="1"/>
  <c r="C329" i="9" s="1"/>
  <c r="D378" i="9" a="1"/>
  <c r="D378" i="9" s="1"/>
  <c r="C582" i="9" a="1"/>
  <c r="C582" i="9" s="1"/>
  <c r="C445" i="9" a="1"/>
  <c r="C445" i="9" s="1"/>
  <c r="AC570" i="9" a="1"/>
  <c r="AC570" i="9" s="1"/>
  <c r="AC342" i="9" a="1"/>
  <c r="AC342" i="9" s="1"/>
  <c r="AC569" i="9" a="1"/>
  <c r="AC569" i="9" s="1"/>
  <c r="AC571" i="9" a="1"/>
  <c r="AC571" i="9" s="1"/>
  <c r="D567" i="9" a="1"/>
  <c r="D567" i="9" s="1"/>
  <c r="D479" i="9" a="1"/>
  <c r="D479" i="9" s="1"/>
  <c r="AC477" i="9" a="1"/>
  <c r="AC477" i="9" s="1"/>
  <c r="AC497" i="9" a="1"/>
  <c r="AC497" i="9" s="1"/>
  <c r="AC420" i="9" a="1"/>
  <c r="AC420" i="9" s="1"/>
  <c r="D346" i="9" a="1"/>
  <c r="D346" i="9" s="1"/>
  <c r="AC487" i="9" a="1"/>
  <c r="AC487" i="9" s="1"/>
  <c r="C567" i="9" a="1"/>
  <c r="C567" i="9" s="1"/>
  <c r="D576" i="9" a="1"/>
  <c r="D576" i="9" s="1"/>
  <c r="AC509" i="9" a="1"/>
  <c r="AC509" i="9" s="1"/>
  <c r="C578" i="9" a="1"/>
  <c r="C578" i="9" s="1"/>
  <c r="AC419" i="9" a="1"/>
  <c r="AC419" i="9" s="1"/>
  <c r="C415" i="9" a="1"/>
  <c r="C415" i="9" s="1"/>
  <c r="D483" i="9" a="1"/>
  <c r="D483" i="9" s="1"/>
  <c r="AC486" i="9" a="1"/>
  <c r="AC486" i="9" s="1"/>
  <c r="D486" i="9" a="1"/>
  <c r="D486" i="9" s="1"/>
  <c r="C486" i="9" a="1"/>
  <c r="C486" i="9" s="1"/>
  <c r="AC366" i="9" a="1"/>
  <c r="AC366" i="9" s="1"/>
  <c r="D366" i="9" a="1"/>
  <c r="D366" i="9" s="1"/>
  <c r="C366" i="9" a="1"/>
  <c r="C366" i="9" s="1"/>
  <c r="Z495" i="9"/>
  <c r="Y496" i="9"/>
  <c r="Z496" i="9" s="1"/>
  <c r="AC479" i="9" a="1"/>
  <c r="AC479" i="9" s="1"/>
  <c r="C362" i="9" a="1"/>
  <c r="C362" i="9" s="1"/>
  <c r="C533" i="9" a="1"/>
  <c r="C533" i="9" s="1"/>
  <c r="C383" i="9" a="1"/>
  <c r="C383" i="9" s="1"/>
  <c r="C386" i="9" a="1"/>
  <c r="C386" i="9" s="1"/>
  <c r="D362" i="9" a="1"/>
  <c r="D362" i="9" s="1"/>
  <c r="D532" i="9" a="1"/>
  <c r="D532" i="9" s="1"/>
  <c r="AC481" i="9" a="1"/>
  <c r="AC481" i="9" s="1"/>
  <c r="AC361" i="9" a="1"/>
  <c r="AC361" i="9" s="1"/>
  <c r="AC490" i="9" a="1"/>
  <c r="AC490" i="9" s="1"/>
  <c r="AC531" i="9" a="1"/>
  <c r="AC531" i="9" s="1"/>
  <c r="D490" i="9" a="1"/>
  <c r="D490" i="9" s="1"/>
  <c r="D359" i="9" a="1"/>
  <c r="D359" i="9" s="1"/>
  <c r="C483" i="9" a="1"/>
  <c r="C483" i="9" s="1"/>
  <c r="C359" i="9" a="1"/>
  <c r="C359" i="9" s="1"/>
  <c r="D360" i="9" a="1"/>
  <c r="D360" i="9" s="1"/>
  <c r="C531" i="9" a="1"/>
  <c r="C531" i="9" s="1"/>
  <c r="C534" i="9" a="1"/>
  <c r="C534" i="9" s="1"/>
  <c r="C481" i="9" a="1"/>
  <c r="C481" i="9" s="1"/>
  <c r="AC363" i="9" a="1"/>
  <c r="AC363" i="9" s="1"/>
  <c r="D381" i="9" a="1"/>
  <c r="D381" i="9" s="1"/>
  <c r="C489" i="9" a="1"/>
  <c r="C489" i="9" s="1"/>
  <c r="C384" i="9" a="1"/>
  <c r="C384" i="9" s="1"/>
  <c r="D383" i="9" a="1"/>
  <c r="D383" i="9" s="1"/>
  <c r="C492" i="9" a="1"/>
  <c r="C492" i="9" s="1"/>
  <c r="D482" i="9" a="1"/>
  <c r="D482" i="9" s="1"/>
  <c r="AC534" i="9" a="1"/>
  <c r="AC534" i="9" s="1"/>
  <c r="C382" i="9" a="1"/>
  <c r="C382" i="9" s="1"/>
  <c r="C480" i="9" a="1"/>
  <c r="C480" i="9" s="1"/>
  <c r="D363" i="9" a="1"/>
  <c r="D363" i="9" s="1"/>
  <c r="AC532" i="9" a="1"/>
  <c r="AC532" i="9" s="1"/>
  <c r="AC488" i="9" a="1"/>
  <c r="AC488" i="9" s="1"/>
  <c r="D382" i="9" a="1"/>
  <c r="D382" i="9" s="1"/>
  <c r="AC533" i="9" a="1"/>
  <c r="AC533" i="9" s="1"/>
  <c r="D488" i="9" a="1"/>
  <c r="D488" i="9" s="1"/>
  <c r="D533" i="9" a="1"/>
  <c r="D533" i="9" s="1"/>
  <c r="AC360" i="9" a="1"/>
  <c r="AC360" i="9" s="1"/>
  <c r="C363" i="9" a="1"/>
  <c r="C363" i="9" s="1"/>
  <c r="X363" i="9" s="1"/>
  <c r="AC383" i="9" a="1"/>
  <c r="AC383" i="9" s="1"/>
  <c r="D492" i="9" a="1"/>
  <c r="D492" i="9" s="1"/>
  <c r="AC480" i="9" a="1"/>
  <c r="AC480" i="9" s="1"/>
  <c r="D361" i="9" a="1"/>
  <c r="D361" i="9" s="1"/>
  <c r="C360" i="9" a="1"/>
  <c r="C360" i="9" s="1"/>
  <c r="D480" i="9" a="1"/>
  <c r="D480" i="9" s="1"/>
  <c r="C482" i="9" a="1"/>
  <c r="C482" i="9" s="1"/>
  <c r="D489" i="9" a="1"/>
  <c r="D489" i="9" s="1"/>
  <c r="D481" i="9" a="1"/>
  <c r="D481" i="9" s="1"/>
  <c r="C479" i="9" a="1"/>
  <c r="C479" i="9" s="1"/>
  <c r="AC482" i="9" a="1"/>
  <c r="AC482" i="9" s="1"/>
  <c r="D531" i="9" a="1"/>
  <c r="D531" i="9" s="1"/>
  <c r="AC492" i="9" a="1"/>
  <c r="AC492" i="9" s="1"/>
  <c r="D534" i="9" a="1"/>
  <c r="D534" i="9" s="1"/>
  <c r="AC384" i="9" a="1"/>
  <c r="AC384" i="9" s="1"/>
  <c r="C532" i="9" a="1"/>
  <c r="C532" i="9" s="1"/>
  <c r="AC491" i="9" a="1"/>
  <c r="AC491" i="9" s="1"/>
  <c r="C536" i="9" a="1"/>
  <c r="C536" i="9" s="1"/>
  <c r="AC535" i="9" a="1"/>
  <c r="AC535" i="9" s="1"/>
  <c r="C485" i="9" a="1"/>
  <c r="C485" i="9" s="1"/>
  <c r="AC485" i="9" a="1"/>
  <c r="AC485" i="9" s="1"/>
  <c r="D485" i="9" a="1"/>
  <c r="D485" i="9" s="1"/>
  <c r="X484" i="9" l="1"/>
  <c r="H484" i="9" s="1" a="1"/>
  <c r="H484" i="9" s="1"/>
  <c r="D386" i="9" a="1"/>
  <c r="D386" i="9" s="1"/>
  <c r="X386" i="9" s="1"/>
  <c r="X357" i="9"/>
  <c r="H357" i="9" s="1" a="1"/>
  <c r="H357" i="9" s="1"/>
  <c r="C385" i="9" a="1"/>
  <c r="C385" i="9" s="1"/>
  <c r="D376" i="9" a="1"/>
  <c r="D376" i="9" s="1"/>
  <c r="X376" i="9" s="1"/>
  <c r="E376" i="9" s="1" a="1"/>
  <c r="E376" i="9" s="1"/>
  <c r="X358" i="9"/>
  <c r="V358" i="9" s="1" a="1"/>
  <c r="V358" i="9" s="1"/>
  <c r="D385" i="9" a="1"/>
  <c r="D385" i="9" s="1"/>
  <c r="X488" i="9"/>
  <c r="H488" i="9" s="1" a="1"/>
  <c r="H488" i="9" s="1"/>
  <c r="X384" i="9"/>
  <c r="U384" i="9" s="1" a="1"/>
  <c r="U384" i="9" s="1"/>
  <c r="L36" i="12"/>
  <c r="M55" i="10"/>
  <c r="L30" i="12"/>
  <c r="M61" i="10"/>
  <c r="M31" i="10"/>
  <c r="M79" i="10"/>
  <c r="M49" i="10"/>
  <c r="L62" i="12"/>
  <c r="M85" i="10"/>
  <c r="L55" i="12"/>
  <c r="L56" i="12"/>
  <c r="L54" i="12"/>
  <c r="L42" i="12"/>
  <c r="M73" i="10"/>
  <c r="L60" i="12"/>
  <c r="L61" i="12"/>
  <c r="L48" i="12"/>
  <c r="M43" i="10"/>
  <c r="E373" i="9" a="1"/>
  <c r="E373" i="9" s="1"/>
  <c r="E194" i="9" a="1"/>
  <c r="E194" i="9" s="1"/>
  <c r="F373" i="9" a="1"/>
  <c r="F373" i="9" s="1"/>
  <c r="X491" i="9"/>
  <c r="V491" i="9" s="1" a="1"/>
  <c r="V491" i="9" s="1"/>
  <c r="Y539" i="9"/>
  <c r="Z538" i="9"/>
  <c r="AC537" i="9" a="1"/>
  <c r="AC537" i="9" s="1"/>
  <c r="C537" i="9" a="1"/>
  <c r="C537" i="9" s="1"/>
  <c r="D537" i="9" a="1"/>
  <c r="D537" i="9" s="1"/>
  <c r="H234" i="9" a="1"/>
  <c r="H234" i="9" s="1"/>
  <c r="G234" i="9" a="1"/>
  <c r="G234" i="9" s="1"/>
  <c r="M235" i="9"/>
  <c r="G235" i="9" s="1" a="1"/>
  <c r="G235" i="9" s="1"/>
  <c r="H194" i="9" a="1"/>
  <c r="H194" i="9" s="1"/>
  <c r="F234" i="9" a="1"/>
  <c r="F234" i="9" s="1"/>
  <c r="G194" i="9" a="1"/>
  <c r="G194" i="9" s="1"/>
  <c r="I236" i="9" a="1"/>
  <c r="I236" i="9" s="1"/>
  <c r="C236" i="9" a="1"/>
  <c r="C236" i="9" s="1"/>
  <c r="D236" i="9" a="1"/>
  <c r="D236" i="9" s="1"/>
  <c r="D237" i="9" a="1"/>
  <c r="D237" i="9" s="1"/>
  <c r="C237" i="9" a="1"/>
  <c r="C237" i="9" s="1"/>
  <c r="I237" i="9" a="1"/>
  <c r="I237" i="9" s="1"/>
  <c r="V364" i="9" a="1"/>
  <c r="V364" i="9" s="1"/>
  <c r="H364" i="9" a="1"/>
  <c r="H364" i="9" s="1"/>
  <c r="F364" i="9" a="1"/>
  <c r="F364" i="9" s="1"/>
  <c r="AC376" i="9" a="1"/>
  <c r="AC376" i="9" s="1"/>
  <c r="X493" i="9"/>
  <c r="E493" i="9" s="1" a="1"/>
  <c r="E493" i="9" s="1"/>
  <c r="H25" i="9" a="1"/>
  <c r="H25" i="9" s="1"/>
  <c r="F175" i="9" a="1"/>
  <c r="F175" i="9" s="1"/>
  <c r="E175" i="9" a="1"/>
  <c r="E175" i="9" s="1"/>
  <c r="G175" i="9" a="1"/>
  <c r="G175" i="9" s="1"/>
  <c r="H175" i="9" a="1"/>
  <c r="H175" i="9" s="1"/>
  <c r="X361" i="9"/>
  <c r="F361" i="9" s="1" a="1"/>
  <c r="F361" i="9" s="1"/>
  <c r="E364" i="9" a="1"/>
  <c r="E364" i="9" s="1"/>
  <c r="U364" i="9" a="1"/>
  <c r="U364" i="9" s="1"/>
  <c r="X490" i="9"/>
  <c r="F490" i="9" s="1" a="1"/>
  <c r="F490" i="9" s="1"/>
  <c r="X536" i="9"/>
  <c r="H536" i="9" s="1" a="1"/>
  <c r="H536" i="9" s="1"/>
  <c r="X479" i="9"/>
  <c r="H479" i="9" s="1" a="1"/>
  <c r="H479" i="9" s="1"/>
  <c r="M50" i="10"/>
  <c r="L43" i="12"/>
  <c r="Q51" i="21" s="1" a="1"/>
  <c r="Q51" i="21" s="1"/>
  <c r="L50" i="12"/>
  <c r="U53" i="21" s="1" a="1"/>
  <c r="U53" i="21" s="1"/>
  <c r="M30" i="10"/>
  <c r="L31" i="12"/>
  <c r="M63" i="10"/>
  <c r="M87" i="10"/>
  <c r="M62" i="10"/>
  <c r="M45" i="10"/>
  <c r="L37" i="12"/>
  <c r="Q49" i="21" s="1" a="1"/>
  <c r="Q49" i="21" s="1"/>
  <c r="L49" i="12"/>
  <c r="Q53" i="21" s="1" a="1"/>
  <c r="Q53" i="21" s="1"/>
  <c r="M67" i="10"/>
  <c r="M80" i="10"/>
  <c r="B21" i="21"/>
  <c r="M75" i="10"/>
  <c r="M69" i="10"/>
  <c r="M51" i="10"/>
  <c r="M32" i="10"/>
  <c r="M56" i="10"/>
  <c r="E44" i="1"/>
  <c r="C207" i="6" s="1"/>
  <c r="M44" i="10"/>
  <c r="L38" i="12"/>
  <c r="U49" i="21" s="1" a="1"/>
  <c r="U49" i="21" s="1"/>
  <c r="M57" i="10"/>
  <c r="L29" i="12"/>
  <c r="M74" i="10"/>
  <c r="L32" i="12"/>
  <c r="M68" i="10"/>
  <c r="M81" i="10"/>
  <c r="L44" i="12"/>
  <c r="U51" i="21" s="1" a="1"/>
  <c r="U51" i="21" s="1"/>
  <c r="M86" i="10"/>
  <c r="M33" i="10"/>
  <c r="F25" i="9" a="1"/>
  <c r="F25" i="9" s="1"/>
  <c r="M176" i="9"/>
  <c r="M177" i="9"/>
  <c r="E25" i="9" a="1"/>
  <c r="E25" i="9" s="1"/>
  <c r="F21" i="16" a="1"/>
  <c r="F21" i="16" s="1"/>
  <c r="F22" i="16" s="1" a="1"/>
  <c r="F22" i="16" s="1"/>
  <c r="F23" i="16" s="1" a="1"/>
  <c r="F23" i="16" s="1"/>
  <c r="F24" i="16" s="1" a="1"/>
  <c r="F24" i="16" s="1"/>
  <c r="F25" i="16" s="1" a="1"/>
  <c r="F25" i="16" s="1"/>
  <c r="F26" i="16" s="1" a="1"/>
  <c r="F26" i="16" s="1"/>
  <c r="F27" i="16" s="1" a="1"/>
  <c r="F27" i="16" s="1"/>
  <c r="F28" i="16" s="1" a="1"/>
  <c r="F28" i="16" s="1"/>
  <c r="X374" i="9"/>
  <c r="AC375" i="9" a="1"/>
  <c r="AC375" i="9" s="1"/>
  <c r="D375" i="9" a="1"/>
  <c r="D375" i="9" s="1"/>
  <c r="C375" i="9" a="1"/>
  <c r="C375" i="9" s="1"/>
  <c r="X483" i="9"/>
  <c r="H483" i="9" s="1" a="1"/>
  <c r="H483" i="9" s="1"/>
  <c r="X494" i="9"/>
  <c r="V494" i="9" s="1" a="1"/>
  <c r="V494" i="9" s="1"/>
  <c r="M26" i="9"/>
  <c r="H26" i="9" s="1" a="1"/>
  <c r="H26" i="9" s="1"/>
  <c r="X366" i="9"/>
  <c r="E366" i="9" s="1" a="1"/>
  <c r="E366" i="9" s="1"/>
  <c r="I36" i="9" a="1"/>
  <c r="I36" i="9" s="1"/>
  <c r="D36" i="9" a="1"/>
  <c r="D36" i="9" s="1"/>
  <c r="C36" i="9" a="1"/>
  <c r="C36" i="9" s="1"/>
  <c r="G203" i="9" a="1"/>
  <c r="G203" i="9" s="1"/>
  <c r="F203" i="9" a="1"/>
  <c r="F203" i="9" s="1"/>
  <c r="E203" i="9" a="1"/>
  <c r="E203" i="9" s="1"/>
  <c r="H203" i="9" a="1"/>
  <c r="H203" i="9" s="1"/>
  <c r="M35" i="9"/>
  <c r="I205" i="9" a="1"/>
  <c r="I205" i="9" s="1"/>
  <c r="C205" i="9" a="1"/>
  <c r="C205" i="9" s="1"/>
  <c r="D205" i="9" a="1"/>
  <c r="D205" i="9" s="1"/>
  <c r="I27" i="9" a="1"/>
  <c r="I27" i="9" s="1"/>
  <c r="C27" i="9" a="1"/>
  <c r="C27" i="9" s="1"/>
  <c r="D27" i="9" a="1"/>
  <c r="D27" i="9" s="1"/>
  <c r="X535" i="9"/>
  <c r="X532" i="9"/>
  <c r="E532" i="9" s="1" a="1"/>
  <c r="E532" i="9" s="1"/>
  <c r="X481" i="9"/>
  <c r="V481" i="9" s="1" a="1"/>
  <c r="V481" i="9" s="1"/>
  <c r="X533" i="9"/>
  <c r="U533" i="9" s="1" a="1"/>
  <c r="U533" i="9" s="1"/>
  <c r="X487" i="9"/>
  <c r="V487" i="9" s="1" a="1"/>
  <c r="V487" i="9" s="1"/>
  <c r="L206" i="9"/>
  <c r="K207" i="9"/>
  <c r="L207" i="9" s="1"/>
  <c r="D28" i="9" a="1"/>
  <c r="D28" i="9" s="1"/>
  <c r="I28" i="9" a="1"/>
  <c r="I28" i="9" s="1"/>
  <c r="C28" i="9" a="1"/>
  <c r="C28" i="9" s="1"/>
  <c r="M204" i="9"/>
  <c r="D197" i="9" a="1"/>
  <c r="D197" i="9" s="1"/>
  <c r="C197" i="9" a="1"/>
  <c r="C197" i="9" s="1"/>
  <c r="I197" i="9" a="1"/>
  <c r="I197" i="9" s="1"/>
  <c r="H34" i="9" a="1"/>
  <c r="H34" i="9" s="1"/>
  <c r="F34" i="9" a="1"/>
  <c r="F34" i="9" s="1"/>
  <c r="E34" i="9" a="1"/>
  <c r="E34" i="9" s="1"/>
  <c r="G34" i="9" a="1"/>
  <c r="G34" i="9" s="1"/>
  <c r="X480" i="9"/>
  <c r="X492" i="9"/>
  <c r="X534" i="9"/>
  <c r="H534" i="9" s="1" a="1"/>
  <c r="H534" i="9" s="1"/>
  <c r="X362" i="9"/>
  <c r="H362" i="9" s="1" a="1"/>
  <c r="H362" i="9" s="1"/>
  <c r="X477" i="9"/>
  <c r="H477" i="9" s="1" a="1"/>
  <c r="H477" i="9" s="1"/>
  <c r="K38" i="9"/>
  <c r="L38" i="9" s="1"/>
  <c r="L37" i="9"/>
  <c r="M195" i="9"/>
  <c r="C196" i="9" a="1"/>
  <c r="C196" i="9" s="1"/>
  <c r="D196" i="9" a="1"/>
  <c r="D196" i="9" s="1"/>
  <c r="I196" i="9" a="1"/>
  <c r="I196" i="9" s="1"/>
  <c r="X489" i="9"/>
  <c r="D496" i="9" a="1"/>
  <c r="D496" i="9" s="1"/>
  <c r="C496" i="9" a="1"/>
  <c r="C496" i="9" s="1"/>
  <c r="AC496" i="9" a="1"/>
  <c r="AC496" i="9" s="1"/>
  <c r="X381" i="9"/>
  <c r="X531" i="9"/>
  <c r="C495" i="9" a="1"/>
  <c r="C495" i="9" s="1"/>
  <c r="AC495" i="9" a="1"/>
  <c r="AC495" i="9" s="1"/>
  <c r="D495" i="9" a="1"/>
  <c r="D495" i="9" s="1"/>
  <c r="X365" i="9"/>
  <c r="X482" i="9"/>
  <c r="X382" i="9"/>
  <c r="V478" i="9" a="1"/>
  <c r="V478" i="9" s="1"/>
  <c r="G478" i="9" a="1"/>
  <c r="G478" i="9" s="1"/>
  <c r="H478" i="9" a="1"/>
  <c r="H478" i="9" s="1"/>
  <c r="X380" i="9"/>
  <c r="X378" i="9"/>
  <c r="X379" i="9"/>
  <c r="H363" i="9" a="1"/>
  <c r="H363" i="9" s="1"/>
  <c r="E363" i="9" a="1"/>
  <c r="E363" i="9" s="1"/>
  <c r="V363" i="9" a="1"/>
  <c r="V363" i="9" s="1"/>
  <c r="U363" i="9" a="1"/>
  <c r="U363" i="9" s="1"/>
  <c r="F363" i="9" a="1"/>
  <c r="F363" i="9" s="1"/>
  <c r="X485" i="9"/>
  <c r="X360" i="9"/>
  <c r="X359" i="9"/>
  <c r="X383" i="9"/>
  <c r="X486" i="9"/>
  <c r="X377" i="9"/>
  <c r="V484" i="9" l="1" a="1"/>
  <c r="V484" i="9" s="1"/>
  <c r="F484" i="9" a="1"/>
  <c r="F484" i="9" s="1"/>
  <c r="G484" i="9" s="1" a="1"/>
  <c r="G484" i="9" s="1"/>
  <c r="E235" i="9" a="1"/>
  <c r="E235" i="9" s="1"/>
  <c r="F357" i="9" a="1"/>
  <c r="F357" i="9" s="1"/>
  <c r="V357" i="9" a="1"/>
  <c r="V357" i="9" s="1"/>
  <c r="E357" i="9" a="1"/>
  <c r="E357" i="9" s="1"/>
  <c r="V493" i="9" a="1"/>
  <c r="V493" i="9" s="1"/>
  <c r="E26" i="9" a="1"/>
  <c r="E26" i="9" s="1"/>
  <c r="E384" i="9" a="1"/>
  <c r="E384" i="9" s="1"/>
  <c r="E358" i="9" a="1"/>
  <c r="E358" i="9" s="1"/>
  <c r="U493" i="9" a="1"/>
  <c r="U493" i="9" s="1"/>
  <c r="F358" i="9" a="1"/>
  <c r="F358" i="9" s="1"/>
  <c r="F493" i="9" a="1"/>
  <c r="F493" i="9" s="1"/>
  <c r="G493" i="9" s="1" a="1"/>
  <c r="G493" i="9" s="1"/>
  <c r="H493" i="9" a="1"/>
  <c r="H493" i="9" s="1"/>
  <c r="G376" i="9" a="1"/>
  <c r="G376" i="9" s="1"/>
  <c r="H358" i="9" a="1"/>
  <c r="H358" i="9" s="1"/>
  <c r="G373" i="9" a="1"/>
  <c r="G373" i="9" s="1"/>
  <c r="H361" i="9" a="1"/>
  <c r="H361" i="9" s="1"/>
  <c r="X385" i="9"/>
  <c r="V385" i="9" s="1" a="1"/>
  <c r="V385" i="9" s="1"/>
  <c r="V536" i="9" a="1"/>
  <c r="V536" i="9" s="1"/>
  <c r="E536" i="9" a="1"/>
  <c r="E536" i="9" s="1"/>
  <c r="U536" i="9" a="1"/>
  <c r="U536" i="9" s="1"/>
  <c r="F488" i="9" a="1"/>
  <c r="F488" i="9" s="1"/>
  <c r="F491" i="9" a="1"/>
  <c r="F491" i="9" s="1"/>
  <c r="V480" i="9" a="1"/>
  <c r="V480" i="9" s="1"/>
  <c r="F480" i="9" a="1"/>
  <c r="F480" i="9" s="1"/>
  <c r="G480" i="9" s="1" a="1"/>
  <c r="G480" i="9" s="1"/>
  <c r="V477" i="9" a="1"/>
  <c r="V477" i="9" s="1"/>
  <c r="V384" i="9" a="1"/>
  <c r="V384" i="9" s="1"/>
  <c r="H480" i="9" a="1"/>
  <c r="H480" i="9" s="1"/>
  <c r="H384" i="9" a="1"/>
  <c r="H384" i="9" s="1"/>
  <c r="G477" i="9" a="1"/>
  <c r="G477" i="9" s="1"/>
  <c r="H491" i="9" a="1"/>
  <c r="H491" i="9" s="1"/>
  <c r="E534" i="9" a="1"/>
  <c r="E534" i="9" s="1"/>
  <c r="U532" i="9" a="1"/>
  <c r="U532" i="9" s="1"/>
  <c r="U494" i="9" a="1"/>
  <c r="U494" i="9" s="1"/>
  <c r="V488" i="9" a="1"/>
  <c r="V488" i="9" s="1"/>
  <c r="G364" i="9" a="1"/>
  <c r="G364" i="9" s="1"/>
  <c r="F532" i="9" a="1"/>
  <c r="F532" i="9" s="1"/>
  <c r="G532" i="9" s="1" a="1"/>
  <c r="G532" i="9" s="1"/>
  <c r="F494" i="9" a="1"/>
  <c r="F494" i="9" s="1"/>
  <c r="F534" i="9" a="1"/>
  <c r="F534" i="9" s="1"/>
  <c r="V532" i="9" a="1"/>
  <c r="V532" i="9" s="1"/>
  <c r="V479" i="9" a="1"/>
  <c r="V479" i="9" s="1"/>
  <c r="F384" i="9" a="1"/>
  <c r="F384" i="9" s="1"/>
  <c r="F536" i="9" a="1"/>
  <c r="F536" i="9" s="1"/>
  <c r="F479" i="9" a="1"/>
  <c r="F479" i="9" s="1"/>
  <c r="G479" i="9" s="1" a="1"/>
  <c r="G479" i="9" s="1"/>
  <c r="U534" i="9" a="1"/>
  <c r="U534" i="9" s="1"/>
  <c r="V534" i="9" a="1"/>
  <c r="V534" i="9" s="1"/>
  <c r="H532" i="9" a="1"/>
  <c r="H532" i="9" s="1"/>
  <c r="H494" i="9" a="1"/>
  <c r="H494" i="9" s="1"/>
  <c r="E494" i="9" a="1"/>
  <c r="E494" i="9" s="1"/>
  <c r="H481" i="9" a="1"/>
  <c r="H481" i="9" s="1"/>
  <c r="F492" i="9" a="1"/>
  <c r="F492" i="9" s="1"/>
  <c r="H235" i="9" a="1"/>
  <c r="H235" i="9" s="1"/>
  <c r="F235" i="9" a="1"/>
  <c r="F235" i="9" s="1"/>
  <c r="H492" i="9" a="1"/>
  <c r="H492" i="9" s="1"/>
  <c r="H487" i="9" a="1"/>
  <c r="H487" i="9" s="1"/>
  <c r="F487" i="9" a="1"/>
  <c r="F487" i="9" s="1"/>
  <c r="V492" i="9" a="1"/>
  <c r="V492" i="9" s="1"/>
  <c r="V483" i="9" a="1"/>
  <c r="V483" i="9" s="1"/>
  <c r="F483" i="9" a="1"/>
  <c r="F483" i="9" s="1"/>
  <c r="G483" i="9" s="1" a="1"/>
  <c r="G483" i="9" s="1"/>
  <c r="F481" i="9" a="1"/>
  <c r="F481" i="9" s="1"/>
  <c r="G481" i="9" s="1" a="1"/>
  <c r="G481" i="9" s="1"/>
  <c r="X537" i="9"/>
  <c r="D538" i="9" a="1"/>
  <c r="D538" i="9" s="1"/>
  <c r="AC538" i="9" a="1"/>
  <c r="AC538" i="9" s="1"/>
  <c r="C538" i="9" a="1"/>
  <c r="C538" i="9" s="1"/>
  <c r="Z539" i="9"/>
  <c r="Y540" i="9"/>
  <c r="M236" i="9"/>
  <c r="G236" i="9" s="1" a="1"/>
  <c r="G236" i="9" s="1"/>
  <c r="M237" i="9"/>
  <c r="V366" i="9" a="1"/>
  <c r="V366" i="9" s="1"/>
  <c r="F362" i="9" a="1"/>
  <c r="F362" i="9" s="1"/>
  <c r="U366" i="9" a="1"/>
  <c r="U366" i="9" s="1"/>
  <c r="F533" i="9" a="1"/>
  <c r="F533" i="9" s="1"/>
  <c r="H366" i="9" a="1"/>
  <c r="H366" i="9" s="1"/>
  <c r="U362" i="9" a="1"/>
  <c r="U362" i="9" s="1"/>
  <c r="E362" i="9" a="1"/>
  <c r="E362" i="9" s="1"/>
  <c r="E533" i="9" a="1"/>
  <c r="E533" i="9" s="1"/>
  <c r="G533" i="9" s="1" a="1"/>
  <c r="G533" i="9" s="1"/>
  <c r="F366" i="9" a="1"/>
  <c r="F366" i="9" s="1"/>
  <c r="G366" i="9" s="1" a="1"/>
  <c r="G366" i="9" s="1"/>
  <c r="V362" i="9" a="1"/>
  <c r="V362" i="9" s="1"/>
  <c r="H533" i="9" a="1"/>
  <c r="H533" i="9" s="1"/>
  <c r="V533" i="9" a="1"/>
  <c r="V533" i="9" s="1"/>
  <c r="H490" i="9" a="1"/>
  <c r="H490" i="9" s="1"/>
  <c r="X375" i="9"/>
  <c r="E375" i="9" s="1" a="1"/>
  <c r="E375" i="9" s="1"/>
  <c r="C327" i="6"/>
  <c r="V376" i="9" a="1"/>
  <c r="V376" i="9" s="1"/>
  <c r="E490" i="9" a="1"/>
  <c r="E490" i="9" s="1"/>
  <c r="G490" i="9" s="1" a="1"/>
  <c r="G490" i="9" s="1"/>
  <c r="U361" i="9" a="1"/>
  <c r="U361" i="9" s="1"/>
  <c r="V361" i="9" a="1"/>
  <c r="V361" i="9" s="1"/>
  <c r="H376" i="9" a="1"/>
  <c r="H376" i="9" s="1"/>
  <c r="F376" i="9" a="1"/>
  <c r="F376" i="9" s="1"/>
  <c r="V490" i="9" a="1"/>
  <c r="V490" i="9" s="1"/>
  <c r="E361" i="9" a="1"/>
  <c r="E361" i="9" s="1"/>
  <c r="G361" i="9" s="1" a="1"/>
  <c r="G361" i="9" s="1"/>
  <c r="U385" i="9" a="1"/>
  <c r="U385" i="9" s="1"/>
  <c r="C273" i="6"/>
  <c r="D197" i="5"/>
  <c r="C381" i="6"/>
  <c r="C489" i="6"/>
  <c r="C309" i="6"/>
  <c r="D53" i="5"/>
  <c r="D119" i="5"/>
  <c r="C243" i="6"/>
  <c r="C393" i="6"/>
  <c r="D131" i="5"/>
  <c r="D125" i="5"/>
  <c r="C369" i="6"/>
  <c r="D149" i="5"/>
  <c r="C543" i="6"/>
  <c r="C279" i="6"/>
  <c r="C483" i="6"/>
  <c r="C99" i="6"/>
  <c r="T44" i="1"/>
  <c r="C399" i="6"/>
  <c r="C105" i="6"/>
  <c r="C153" i="6"/>
  <c r="D83" i="5"/>
  <c r="C525" i="6"/>
  <c r="C363" i="6"/>
  <c r="C171" i="6"/>
  <c r="C165" i="6"/>
  <c r="C183" i="6"/>
  <c r="D167" i="5"/>
  <c r="D47" i="5"/>
  <c r="C159" i="6"/>
  <c r="D155" i="5"/>
  <c r="D161" i="5"/>
  <c r="D101" i="5"/>
  <c r="C237" i="6"/>
  <c r="C501" i="6"/>
  <c r="C225" i="6"/>
  <c r="C249" i="6"/>
  <c r="C429" i="6"/>
  <c r="C477" i="6"/>
  <c r="C453" i="6"/>
  <c r="C117" i="6"/>
  <c r="C507" i="6"/>
  <c r="C459" i="6"/>
  <c r="D89" i="5"/>
  <c r="D107" i="5"/>
  <c r="C141" i="6"/>
  <c r="C189" i="6"/>
  <c r="C513" i="6"/>
  <c r="C195" i="6"/>
  <c r="C423" i="6"/>
  <c r="C213" i="6"/>
  <c r="C375" i="6"/>
  <c r="C291" i="6"/>
  <c r="C573" i="6"/>
  <c r="C531" i="6"/>
  <c r="C495" i="6"/>
  <c r="C219" i="6"/>
  <c r="C435" i="6"/>
  <c r="C567" i="6"/>
  <c r="D65" i="5"/>
  <c r="D173" i="5"/>
  <c r="C339" i="6"/>
  <c r="D113" i="5"/>
  <c r="D71" i="5"/>
  <c r="D179" i="5"/>
  <c r="C147" i="6"/>
  <c r="C471" i="6"/>
  <c r="C465" i="6"/>
  <c r="C123" i="6"/>
  <c r="C357" i="6"/>
  <c r="D21" i="21"/>
  <c r="C129" i="6"/>
  <c r="C417" i="6"/>
  <c r="C405" i="6"/>
  <c r="C315" i="6"/>
  <c r="C267" i="6"/>
  <c r="C303" i="6"/>
  <c r="D191" i="5"/>
  <c r="C111" i="6"/>
  <c r="C333" i="6"/>
  <c r="C135" i="6"/>
  <c r="C555" i="6"/>
  <c r="C447" i="6"/>
  <c r="C387" i="6"/>
  <c r="D59" i="5"/>
  <c r="C255" i="6"/>
  <c r="C285" i="6"/>
  <c r="C231" i="6"/>
  <c r="C537" i="6"/>
  <c r="C441" i="6"/>
  <c r="C201" i="6"/>
  <c r="D137" i="5"/>
  <c r="C351" i="6"/>
  <c r="C519" i="6"/>
  <c r="D143" i="5"/>
  <c r="C261" i="6"/>
  <c r="C561" i="6"/>
  <c r="N44" i="1"/>
  <c r="C297" i="6"/>
  <c r="C411" i="6"/>
  <c r="D185" i="5"/>
  <c r="D95" i="5"/>
  <c r="C345" i="6"/>
  <c r="D77" i="5"/>
  <c r="C321" i="6"/>
  <c r="C177" i="6"/>
  <c r="C549" i="6"/>
  <c r="E385" i="9" a="1"/>
  <c r="E385" i="9" s="1"/>
  <c r="H177" i="9" a="1"/>
  <c r="H177" i="9" s="1"/>
  <c r="G177" i="9" a="1"/>
  <c r="G177" i="9" s="1"/>
  <c r="E177" i="9" a="1"/>
  <c r="E177" i="9" s="1"/>
  <c r="F177" i="9" a="1"/>
  <c r="F177" i="9" s="1"/>
  <c r="E176" i="9" a="1"/>
  <c r="E176" i="9" s="1"/>
  <c r="G176" i="9" a="1"/>
  <c r="G176" i="9" s="1"/>
  <c r="H176" i="9" a="1"/>
  <c r="H176" i="9" s="1"/>
  <c r="F176" i="9" a="1"/>
  <c r="F176" i="9" s="1"/>
  <c r="H374" i="9" a="1"/>
  <c r="H374" i="9" s="1"/>
  <c r="F374" i="9" a="1"/>
  <c r="F374" i="9" s="1"/>
  <c r="E374" i="9" a="1"/>
  <c r="E374" i="9" s="1"/>
  <c r="V374" i="9" a="1"/>
  <c r="V374" i="9" s="1"/>
  <c r="G26" i="9" a="1"/>
  <c r="G26" i="9" s="1"/>
  <c r="F26" i="9" a="1"/>
  <c r="F26" i="9" s="1"/>
  <c r="M197" i="9"/>
  <c r="H197" i="9" s="1" a="1"/>
  <c r="H197" i="9" s="1"/>
  <c r="M196" i="9"/>
  <c r="G196" i="9" s="1" a="1"/>
  <c r="G196" i="9" s="1"/>
  <c r="M36" i="9"/>
  <c r="H36" i="9" s="1" a="1"/>
  <c r="H36" i="9" s="1"/>
  <c r="M28" i="9"/>
  <c r="F28" i="9" s="1" a="1"/>
  <c r="F28" i="9" s="1"/>
  <c r="X495" i="9"/>
  <c r="E495" i="9" s="1" a="1"/>
  <c r="E495" i="9" s="1"/>
  <c r="E195" i="9" a="1"/>
  <c r="E195" i="9" s="1"/>
  <c r="F195" i="9" a="1"/>
  <c r="F195" i="9" s="1"/>
  <c r="G195" i="9" a="1"/>
  <c r="G195" i="9" s="1"/>
  <c r="H195" i="9" a="1"/>
  <c r="H195" i="9" s="1"/>
  <c r="C206" i="9" a="1"/>
  <c r="C206" i="9" s="1"/>
  <c r="I206" i="9" a="1"/>
  <c r="I206" i="9" s="1"/>
  <c r="D206" i="9" a="1"/>
  <c r="D206" i="9" s="1"/>
  <c r="M205" i="9"/>
  <c r="G363" i="9" a="1"/>
  <c r="G363" i="9" s="1"/>
  <c r="I37" i="9" a="1"/>
  <c r="I37" i="9" s="1"/>
  <c r="C37" i="9" a="1"/>
  <c r="C37" i="9" s="1"/>
  <c r="D37" i="9" a="1"/>
  <c r="D37" i="9" s="1"/>
  <c r="M27" i="9"/>
  <c r="D38" i="9" a="1"/>
  <c r="D38" i="9" s="1"/>
  <c r="C38" i="9" a="1"/>
  <c r="C38" i="9" s="1"/>
  <c r="I38" i="9" a="1"/>
  <c r="I38" i="9" s="1"/>
  <c r="G204" i="9" a="1"/>
  <c r="G204" i="9" s="1"/>
  <c r="E204" i="9" a="1"/>
  <c r="E204" i="9" s="1"/>
  <c r="H204" i="9" a="1"/>
  <c r="H204" i="9" s="1"/>
  <c r="F204" i="9" a="1"/>
  <c r="F204" i="9" s="1"/>
  <c r="D207" i="9" a="1"/>
  <c r="D207" i="9" s="1"/>
  <c r="I207" i="9" a="1"/>
  <c r="I207" i="9" s="1"/>
  <c r="C207" i="9" a="1"/>
  <c r="C207" i="9" s="1"/>
  <c r="U535" i="9" a="1"/>
  <c r="U535" i="9" s="1"/>
  <c r="V535" i="9" a="1"/>
  <c r="V535" i="9" s="1"/>
  <c r="E535" i="9" a="1"/>
  <c r="E535" i="9" s="1"/>
  <c r="F535" i="9" a="1"/>
  <c r="F535" i="9" s="1"/>
  <c r="H535" i="9" a="1"/>
  <c r="H535" i="9" s="1"/>
  <c r="E35" i="9" a="1"/>
  <c r="E35" i="9" s="1"/>
  <c r="G35" i="9" a="1"/>
  <c r="G35" i="9" s="1"/>
  <c r="H35" i="9" a="1"/>
  <c r="H35" i="9" s="1"/>
  <c r="F35" i="9" a="1"/>
  <c r="F35" i="9" s="1"/>
  <c r="E377" i="9" a="1"/>
  <c r="E377" i="9" s="1"/>
  <c r="F377" i="9" a="1"/>
  <c r="F377" i="9" s="1"/>
  <c r="H377" i="9" a="1"/>
  <c r="H377" i="9" s="1"/>
  <c r="V377" i="9" a="1"/>
  <c r="V377" i="9" s="1"/>
  <c r="V531" i="9" a="1"/>
  <c r="V531" i="9" s="1"/>
  <c r="H531" i="9" a="1"/>
  <c r="H531" i="9" s="1"/>
  <c r="F531" i="9" a="1"/>
  <c r="F531" i="9" s="1"/>
  <c r="E531" i="9" a="1"/>
  <c r="E531" i="9" s="1"/>
  <c r="U531" i="9" a="1"/>
  <c r="U531" i="9" s="1"/>
  <c r="H359" i="9" a="1"/>
  <c r="H359" i="9" s="1"/>
  <c r="E359" i="9" a="1"/>
  <c r="E359" i="9" s="1"/>
  <c r="V359" i="9" a="1"/>
  <c r="V359" i="9" s="1"/>
  <c r="F359" i="9" a="1"/>
  <c r="F359" i="9" s="1"/>
  <c r="V383" i="9" a="1"/>
  <c r="V383" i="9" s="1"/>
  <c r="H383" i="9" a="1"/>
  <c r="H383" i="9" s="1"/>
  <c r="F383" i="9" a="1"/>
  <c r="F383" i="9" s="1"/>
  <c r="U383" i="9" a="1"/>
  <c r="U383" i="9" s="1"/>
  <c r="E383" i="9" a="1"/>
  <c r="E383" i="9" s="1"/>
  <c r="H379" i="9" a="1"/>
  <c r="H379" i="9" s="1"/>
  <c r="F379" i="9" a="1"/>
  <c r="F379" i="9" s="1"/>
  <c r="V379" i="9" a="1"/>
  <c r="V379" i="9" s="1"/>
  <c r="E379" i="9" a="1"/>
  <c r="E379" i="9" s="1"/>
  <c r="H381" i="9" a="1"/>
  <c r="H381" i="9" s="1"/>
  <c r="V381" i="9" a="1"/>
  <c r="V381" i="9" s="1"/>
  <c r="U381" i="9" a="1"/>
  <c r="U381" i="9" s="1"/>
  <c r="F381" i="9" a="1"/>
  <c r="F381" i="9" s="1"/>
  <c r="E381" i="9" a="1"/>
  <c r="E381" i="9" s="1"/>
  <c r="X496" i="9"/>
  <c r="H489" i="9" a="1"/>
  <c r="H489" i="9" s="1"/>
  <c r="F489" i="9" a="1"/>
  <c r="F489" i="9" s="1"/>
  <c r="V489" i="9" a="1"/>
  <c r="V489" i="9" s="1"/>
  <c r="E489" i="9" a="1"/>
  <c r="E489" i="9" s="1"/>
  <c r="F360" i="9" a="1"/>
  <c r="F360" i="9" s="1"/>
  <c r="E360" i="9" a="1"/>
  <c r="E360" i="9" s="1"/>
  <c r="H360" i="9" a="1"/>
  <c r="H360" i="9" s="1"/>
  <c r="V360" i="9" a="1"/>
  <c r="V360" i="9" s="1"/>
  <c r="E378" i="9" a="1"/>
  <c r="E378" i="9" s="1"/>
  <c r="F378" i="9" a="1"/>
  <c r="F378" i="9" s="1"/>
  <c r="V378" i="9" a="1"/>
  <c r="V378" i="9" s="1"/>
  <c r="H378" i="9" a="1"/>
  <c r="H378" i="9" s="1"/>
  <c r="H482" i="9" a="1"/>
  <c r="H482" i="9" s="1"/>
  <c r="V482" i="9" a="1"/>
  <c r="V482" i="9" s="1"/>
  <c r="F482" i="9" a="1"/>
  <c r="F482" i="9" s="1"/>
  <c r="G482" i="9" s="1" a="1"/>
  <c r="G482" i="9" s="1"/>
  <c r="U486" i="9" a="1"/>
  <c r="U486" i="9" s="1"/>
  <c r="F486" i="9" a="1"/>
  <c r="F486" i="9" s="1"/>
  <c r="H486" i="9" a="1"/>
  <c r="H486" i="9" s="1"/>
  <c r="E486" i="9" a="1"/>
  <c r="E486" i="9" s="1"/>
  <c r="V486" i="9" a="1"/>
  <c r="V486" i="9" s="1"/>
  <c r="E386" i="9" a="1"/>
  <c r="E386" i="9" s="1"/>
  <c r="U386" i="9" a="1"/>
  <c r="U386" i="9" s="1"/>
  <c r="H386" i="9" a="1"/>
  <c r="H386" i="9" s="1"/>
  <c r="F386" i="9" a="1"/>
  <c r="F386" i="9" s="1"/>
  <c r="V386" i="9" a="1"/>
  <c r="V386" i="9" s="1"/>
  <c r="V485" i="9" a="1"/>
  <c r="V485" i="9" s="1"/>
  <c r="E485" i="9" a="1"/>
  <c r="E485" i="9" s="1"/>
  <c r="H485" i="9" a="1"/>
  <c r="H485" i="9" s="1"/>
  <c r="F485" i="9" a="1"/>
  <c r="F485" i="9" s="1"/>
  <c r="U485" i="9" a="1"/>
  <c r="U485" i="9" s="1"/>
  <c r="E380" i="9" a="1"/>
  <c r="E380" i="9" s="1"/>
  <c r="V380" i="9" a="1"/>
  <c r="V380" i="9" s="1"/>
  <c r="H380" i="9" a="1"/>
  <c r="H380" i="9" s="1"/>
  <c r="F380" i="9" a="1"/>
  <c r="F380" i="9" s="1"/>
  <c r="F382" i="9" a="1"/>
  <c r="F382" i="9" s="1"/>
  <c r="U382" i="9" a="1"/>
  <c r="U382" i="9" s="1"/>
  <c r="E382" i="9" a="1"/>
  <c r="E382" i="9" s="1"/>
  <c r="V382" i="9" a="1"/>
  <c r="V382" i="9" s="1"/>
  <c r="H382" i="9" a="1"/>
  <c r="H382" i="9" s="1"/>
  <c r="V365" i="9" a="1"/>
  <c r="V365" i="9" s="1"/>
  <c r="U365" i="9" a="1"/>
  <c r="U365" i="9" s="1"/>
  <c r="E365" i="9" a="1"/>
  <c r="E365" i="9" s="1"/>
  <c r="F365" i="9" a="1"/>
  <c r="F365" i="9" s="1"/>
  <c r="H365" i="9" a="1"/>
  <c r="H365" i="9" s="1"/>
  <c r="G494" i="9" l="1" a="1"/>
  <c r="G494" i="9" s="1"/>
  <c r="G357" i="9" a="1"/>
  <c r="G357" i="9" s="1"/>
  <c r="F495" i="9" a="1"/>
  <c r="F495" i="9" s="1"/>
  <c r="G495" i="9" s="1" a="1"/>
  <c r="G495" i="9" s="1"/>
  <c r="G384" i="9" a="1"/>
  <c r="G384" i="9" s="1"/>
  <c r="G534" i="9" a="1"/>
  <c r="G534" i="9" s="1"/>
  <c r="G362" i="9" a="1"/>
  <c r="G362" i="9" s="1"/>
  <c r="G358" i="9" a="1"/>
  <c r="G358" i="9" s="1"/>
  <c r="G536" i="9" a="1"/>
  <c r="G536" i="9" s="1"/>
  <c r="H495" i="9" a="1"/>
  <c r="H495" i="9" s="1"/>
  <c r="V495" i="9" a="1"/>
  <c r="V495" i="9" s="1"/>
  <c r="F385" i="9" a="1"/>
  <c r="F385" i="9" s="1"/>
  <c r="G385" i="9" s="1" a="1"/>
  <c r="G385" i="9" s="1"/>
  <c r="H385" i="9" a="1"/>
  <c r="H385" i="9" s="1"/>
  <c r="G375" i="9" a="1"/>
  <c r="G375" i="9" s="1"/>
  <c r="U495" i="9" a="1"/>
  <c r="U495" i="9" s="1"/>
  <c r="F375" i="9" a="1"/>
  <c r="F375" i="9" s="1"/>
  <c r="G380" i="9" a="1"/>
  <c r="G380" i="9" s="1"/>
  <c r="X538" i="9"/>
  <c r="E538" i="9" s="1" a="1"/>
  <c r="E538" i="9" s="1"/>
  <c r="Y541" i="9"/>
  <c r="Z540" i="9"/>
  <c r="C539" i="9" a="1"/>
  <c r="C539" i="9" s="1"/>
  <c r="D539" i="9" a="1"/>
  <c r="D539" i="9" s="1"/>
  <c r="AC539" i="9" a="1"/>
  <c r="AC539" i="9" s="1"/>
  <c r="E537" i="9" a="1"/>
  <c r="E537" i="9" s="1"/>
  <c r="H537" i="9" a="1"/>
  <c r="H537" i="9" s="1"/>
  <c r="U537" i="9" a="1"/>
  <c r="U537" i="9" s="1"/>
  <c r="F537" i="9" a="1"/>
  <c r="F537" i="9" s="1"/>
  <c r="G365" i="9" a="1"/>
  <c r="G365" i="9" s="1"/>
  <c r="G386" i="9" a="1"/>
  <c r="G386" i="9" s="1"/>
  <c r="G379" i="9" a="1"/>
  <c r="G379" i="9" s="1"/>
  <c r="F236" i="9" a="1"/>
  <c r="F236" i="9" s="1"/>
  <c r="E236" i="9" a="1"/>
  <c r="E236" i="9" s="1"/>
  <c r="H236" i="9" a="1"/>
  <c r="H236" i="9" s="1"/>
  <c r="E237" i="9" a="1"/>
  <c r="E237" i="9" s="1"/>
  <c r="F237" i="9" a="1"/>
  <c r="F237" i="9" s="1"/>
  <c r="G237" i="9" a="1"/>
  <c r="G237" i="9" s="1"/>
  <c r="H237" i="9" a="1"/>
  <c r="H237" i="9" s="1"/>
  <c r="G382" i="9" a="1"/>
  <c r="G382" i="9" s="1"/>
  <c r="E197" i="9" a="1"/>
  <c r="E197" i="9" s="1"/>
  <c r="G485" i="9" a="1"/>
  <c r="G485" i="9" s="1"/>
  <c r="H375" i="9" a="1"/>
  <c r="H375" i="9" s="1"/>
  <c r="V375" i="9" a="1"/>
  <c r="V375" i="9" s="1"/>
  <c r="G197" i="9" a="1"/>
  <c r="G197" i="9" s="1"/>
  <c r="F197" i="9" a="1"/>
  <c r="F197" i="9" s="1"/>
  <c r="G359" i="9" a="1"/>
  <c r="G359" i="9" s="1"/>
  <c r="G374" i="9" a="1"/>
  <c r="G374" i="9" s="1"/>
  <c r="G383" i="9" a="1"/>
  <c r="G383" i="9" s="1"/>
  <c r="H28" i="9" a="1"/>
  <c r="H28" i="9" s="1"/>
  <c r="G377" i="9" a="1"/>
  <c r="G377" i="9" s="1"/>
  <c r="G535" i="9" a="1"/>
  <c r="G535" i="9" s="1"/>
  <c r="G378" i="9" a="1"/>
  <c r="G378" i="9" s="1"/>
  <c r="H196" i="9" a="1"/>
  <c r="H196" i="9" s="1"/>
  <c r="E196" i="9" a="1"/>
  <c r="E196" i="9" s="1"/>
  <c r="F196" i="9" a="1"/>
  <c r="F196" i="9" s="1"/>
  <c r="M207" i="9"/>
  <c r="F207" i="9" s="1" a="1"/>
  <c r="F207" i="9" s="1"/>
  <c r="E36" i="9" a="1"/>
  <c r="E36" i="9" s="1"/>
  <c r="G36" i="9" a="1"/>
  <c r="G36" i="9" s="1"/>
  <c r="F36" i="9" a="1"/>
  <c r="F36" i="9" s="1"/>
  <c r="G28" i="9" a="1"/>
  <c r="G28" i="9" s="1"/>
  <c r="E28" i="9" a="1"/>
  <c r="E28" i="9" s="1"/>
  <c r="M37" i="9"/>
  <c r="H37" i="9" s="1" a="1"/>
  <c r="H37" i="9" s="1"/>
  <c r="G489" i="9" a="1"/>
  <c r="G489" i="9" s="1"/>
  <c r="H27" i="9" a="1"/>
  <c r="H27" i="9" s="1"/>
  <c r="E27" i="9" a="1"/>
  <c r="E27" i="9" s="1"/>
  <c r="F27" i="9" a="1"/>
  <c r="F27" i="9" s="1"/>
  <c r="G27" i="9" a="1"/>
  <c r="G27" i="9" s="1"/>
  <c r="M206" i="9"/>
  <c r="G486" i="9" a="1"/>
  <c r="G486" i="9" s="1"/>
  <c r="G381" i="9" a="1"/>
  <c r="G381" i="9" s="1"/>
  <c r="M38" i="9"/>
  <c r="G205" i="9" a="1"/>
  <c r="G205" i="9" s="1"/>
  <c r="E205" i="9" a="1"/>
  <c r="E205" i="9" s="1"/>
  <c r="F205" i="9" a="1"/>
  <c r="F205" i="9" s="1"/>
  <c r="H205" i="9" a="1"/>
  <c r="H205" i="9" s="1"/>
  <c r="G360" i="9" a="1"/>
  <c r="G360" i="9" s="1"/>
  <c r="G531" i="9" a="1"/>
  <c r="G531" i="9" s="1"/>
  <c r="G37" i="9" a="1"/>
  <c r="G37" i="9" s="1"/>
  <c r="V496" i="9" a="1"/>
  <c r="V496" i="9" s="1"/>
  <c r="U496" i="9" a="1"/>
  <c r="U496" i="9" s="1"/>
  <c r="E496" i="9" a="1"/>
  <c r="E496" i="9" s="1"/>
  <c r="F496" i="9" a="1"/>
  <c r="F496" i="9" s="1"/>
  <c r="H496" i="9" a="1"/>
  <c r="H496" i="9" s="1"/>
  <c r="G537" i="9" l="1" a="1"/>
  <c r="G537" i="9" s="1"/>
  <c r="V538" i="9" a="1"/>
  <c r="V538" i="9" s="1"/>
  <c r="U538" i="9" a="1"/>
  <c r="U538" i="9" s="1"/>
  <c r="F538" i="9" a="1"/>
  <c r="F538" i="9" s="1"/>
  <c r="G538" i="9" s="1" a="1"/>
  <c r="G538" i="9" s="1"/>
  <c r="H538" i="9" a="1"/>
  <c r="H538" i="9" s="1"/>
  <c r="X539" i="9"/>
  <c r="U539" i="9" s="1" a="1"/>
  <c r="U539" i="9" s="1"/>
  <c r="C540" i="9" a="1"/>
  <c r="C540" i="9" s="1"/>
  <c r="AC540" i="9" a="1"/>
  <c r="AC540" i="9" s="1"/>
  <c r="D540" i="9" a="1"/>
  <c r="D540" i="9" s="1"/>
  <c r="Y542" i="9"/>
  <c r="Z541" i="9"/>
  <c r="E37" i="9" a="1"/>
  <c r="E37" i="9" s="1"/>
  <c r="F37" i="9" a="1"/>
  <c r="F37" i="9" s="1"/>
  <c r="H207" i="9" a="1"/>
  <c r="H207" i="9" s="1"/>
  <c r="E207" i="9" a="1"/>
  <c r="E207" i="9" s="1"/>
  <c r="G207" i="9" a="1"/>
  <c r="G207" i="9" s="1"/>
  <c r="G496" i="9" a="1"/>
  <c r="G496" i="9" s="1"/>
  <c r="H206" i="9" a="1"/>
  <c r="H206" i="9" s="1"/>
  <c r="E206" i="9" a="1"/>
  <c r="E206" i="9" s="1"/>
  <c r="G206" i="9" a="1"/>
  <c r="G206" i="9" s="1"/>
  <c r="F206" i="9" a="1"/>
  <c r="F206" i="9" s="1"/>
  <c r="G38" i="9" a="1"/>
  <c r="G38" i="9" s="1"/>
  <c r="F38" i="9" a="1"/>
  <c r="F38" i="9" s="1"/>
  <c r="E38" i="9" a="1"/>
  <c r="E38" i="9" s="1"/>
  <c r="H38" i="9" a="1"/>
  <c r="H38" i="9" s="1"/>
  <c r="V539" i="9" l="1" a="1"/>
  <c r="V539" i="9" s="1"/>
  <c r="H539" i="9" a="1"/>
  <c r="H539" i="9" s="1"/>
  <c r="F539" i="9" a="1"/>
  <c r="F539" i="9" s="1"/>
  <c r="E539" i="9" a="1"/>
  <c r="E539" i="9" s="1"/>
  <c r="X540" i="9"/>
  <c r="H540" i="9" s="1" a="1"/>
  <c r="H540" i="9" s="1"/>
  <c r="Z542" i="9"/>
  <c r="Y543" i="9"/>
  <c r="D541" i="9" a="1"/>
  <c r="D541" i="9" s="1"/>
  <c r="AC541" i="9" a="1"/>
  <c r="AC541" i="9" s="1"/>
  <c r="C541" i="9" a="1"/>
  <c r="C541" i="9" s="1"/>
  <c r="G539" i="9" l="1" a="1"/>
  <c r="G539" i="9" s="1"/>
  <c r="E540" i="9" a="1"/>
  <c r="E540" i="9" s="1"/>
  <c r="V540" i="9" a="1"/>
  <c r="V540" i="9" s="1"/>
  <c r="F540" i="9" a="1"/>
  <c r="F540" i="9" s="1"/>
  <c r="U540" i="9" a="1"/>
  <c r="U540" i="9" s="1"/>
  <c r="Y544" i="9"/>
  <c r="Z543" i="9"/>
  <c r="X541" i="9"/>
  <c r="D542" i="9" a="1"/>
  <c r="D542" i="9" s="1"/>
  <c r="AC542" i="9" a="1"/>
  <c r="AC542" i="9" s="1"/>
  <c r="C542" i="9" a="1"/>
  <c r="C542" i="9" s="1"/>
  <c r="G540" i="9" l="1" a="1"/>
  <c r="G540" i="9" s="1"/>
  <c r="X542" i="9"/>
  <c r="H542" i="9" s="1" a="1"/>
  <c r="H542" i="9" s="1"/>
  <c r="F541" i="9" a="1"/>
  <c r="F541" i="9" s="1"/>
  <c r="V541" i="9" a="1"/>
  <c r="V541" i="9" s="1"/>
  <c r="H541" i="9" a="1"/>
  <c r="H541" i="9" s="1"/>
  <c r="U541" i="9" a="1"/>
  <c r="U541" i="9" s="1"/>
  <c r="E541" i="9" a="1"/>
  <c r="E541" i="9" s="1"/>
  <c r="G541" i="9" s="1" a="1"/>
  <c r="G541" i="9" s="1"/>
  <c r="C543" i="9" a="1"/>
  <c r="C543" i="9" s="1"/>
  <c r="D543" i="9" a="1"/>
  <c r="D543" i="9" s="1"/>
  <c r="AC543" i="9" a="1"/>
  <c r="AC543" i="9" s="1"/>
  <c r="Y545" i="9"/>
  <c r="Z544" i="9"/>
  <c r="U542" i="9" l="1" a="1"/>
  <c r="U542" i="9" s="1"/>
  <c r="F542" i="9" a="1"/>
  <c r="F542" i="9" s="1"/>
  <c r="E542" i="9" a="1"/>
  <c r="E542" i="9" s="1"/>
  <c r="AC544" i="9" a="1"/>
  <c r="AC544" i="9" s="1"/>
  <c r="D544" i="9" a="1"/>
  <c r="D544" i="9" s="1"/>
  <c r="C544" i="9" a="1"/>
  <c r="C544" i="9" s="1"/>
  <c r="X543" i="9"/>
  <c r="Y546" i="9"/>
  <c r="Z546" i="9" s="1"/>
  <c r="Z545" i="9"/>
  <c r="G542" i="9" l="1" a="1"/>
  <c r="G542" i="9" s="1"/>
  <c r="X544" i="9"/>
  <c r="E544" i="9" s="1" a="1"/>
  <c r="E544" i="9" s="1"/>
  <c r="D545" i="9" a="1"/>
  <c r="D545" i="9" s="1"/>
  <c r="C545" i="9" a="1"/>
  <c r="C545" i="9" s="1"/>
  <c r="AC545" i="9" a="1"/>
  <c r="AC545" i="9" s="1"/>
  <c r="D546" i="9" a="1"/>
  <c r="D546" i="9" s="1"/>
  <c r="AC546" i="9" a="1"/>
  <c r="AC546" i="9" s="1"/>
  <c r="C546" i="9" a="1"/>
  <c r="C546" i="9" s="1"/>
  <c r="V543" i="9" a="1"/>
  <c r="V543" i="9" s="1"/>
  <c r="H543" i="9" a="1"/>
  <c r="H543" i="9" s="1"/>
  <c r="E543" i="9" a="1"/>
  <c r="E543" i="9" s="1"/>
  <c r="F543" i="9" a="1"/>
  <c r="F543" i="9" s="1"/>
  <c r="U543" i="9" a="1"/>
  <c r="U543" i="9" s="1"/>
  <c r="H544" i="9" a="1"/>
  <c r="H544" i="9" s="1"/>
  <c r="V544" i="9" l="1" a="1"/>
  <c r="V544" i="9" s="1"/>
  <c r="U544" i="9" a="1"/>
  <c r="U544" i="9" s="1"/>
  <c r="X546" i="9"/>
  <c r="U546" i="9" s="1" a="1"/>
  <c r="U546" i="9" s="1"/>
  <c r="F544" i="9" a="1"/>
  <c r="F544" i="9" s="1"/>
  <c r="G544" i="9" s="1" a="1"/>
  <c r="G544" i="9" s="1"/>
  <c r="G543" i="9" a="1"/>
  <c r="G543" i="9" s="1"/>
  <c r="X545" i="9"/>
  <c r="F545" i="9" s="1" a="1"/>
  <c r="F545" i="9" s="1"/>
  <c r="E546" i="9" a="1"/>
  <c r="E546" i="9" s="1"/>
  <c r="H546" i="9" l="1" a="1"/>
  <c r="H546" i="9" s="1"/>
  <c r="V546" i="9" a="1"/>
  <c r="V546" i="9" s="1"/>
  <c r="F546" i="9" a="1"/>
  <c r="F546" i="9" s="1"/>
  <c r="G546" i="9" s="1" a="1"/>
  <c r="G546" i="9" s="1"/>
  <c r="V545" i="9" a="1"/>
  <c r="V545" i="9" s="1"/>
  <c r="E545" i="9" a="1"/>
  <c r="E545" i="9" s="1"/>
  <c r="G545" i="9" s="1" a="1"/>
  <c r="G545" i="9" s="1"/>
  <c r="H545" i="9" a="1"/>
  <c r="H545" i="9" s="1"/>
  <c r="U545" i="9" a="1"/>
  <c r="U545" i="9" s="1"/>
</calcChain>
</file>

<file path=xl/sharedStrings.xml><?xml version="1.0" encoding="utf-8"?>
<sst xmlns="http://schemas.openxmlformats.org/spreadsheetml/2006/main" count="10422" uniqueCount="4222">
  <si>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</si>
  <si>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</si>
  <si>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</si>
  <si>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</si>
  <si>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</si>
  <si>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</si>
  <si>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</si>
  <si>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</si>
  <si>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</si>
  <si>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</si>
  <si>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</si>
  <si>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</si>
  <si>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</si>
  <si>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</si>
  <si>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</si>
  <si>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</si>
  <si>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</si>
  <si>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</si>
  <si>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</si>
  <si>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</si>
  <si>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</si>
  <si>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</si>
  <si>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</si>
  <si>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</si>
  <si>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</si>
  <si>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</si>
  <si>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</si>
  <si>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</si>
  <si>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</si>
  <si>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</si>
  <si>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</si>
  <si>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</si>
  <si>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</si>
  <si>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</si>
  <si>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</si>
  <si>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</si>
  <si>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</si>
  <si>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</si>
  <si>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</si>
  <si>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</si>
  <si>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</si>
  <si>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</si>
  <si>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</si>
  <si>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</si>
  <si>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</si>
  <si>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</si>
  <si>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</si>
  <si>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</si>
  <si>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</si>
  <si>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</si>
  <si>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</si>
  <si>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</si>
  <si>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</si>
  <si>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</si>
  <si>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</si>
  <si>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</si>
  <si>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</si>
  <si>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</si>
  <si>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</si>
  <si>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</si>
  <si>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</si>
  <si>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</si>
  <si>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</si>
  <si>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</si>
  <si>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</si>
  <si>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</si>
  <si>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</si>
  <si>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</si>
  <si>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</si>
  <si>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</si>
  <si>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</si>
  <si>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</si>
  <si>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</si>
  <si>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</si>
  <si>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</si>
  <si>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</si>
  <si>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</si>
  <si>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</si>
  <si>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</si>
  <si>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</si>
  <si>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</si>
  <si>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</si>
  <si>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</si>
  <si>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</si>
  <si>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</si>
  <si>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</si>
  <si>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</si>
  <si>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</si>
  <si>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</si>
  <si>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</si>
  <si>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</si>
  <si>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</si>
  <si>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</si>
  <si>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</si>
  <si>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</si>
  <si>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</si>
  <si>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</si>
  <si>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</si>
  <si>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</si>
  <si>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</si>
  <si>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</si>
  <si>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</si>
  <si>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</si>
  <si>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</si>
  <si>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</si>
  <si>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</si>
  <si>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</si>
  <si>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</si>
  <si>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</si>
  <si>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</si>
  <si>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</si>
  <si>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</si>
  <si>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</si>
  <si>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</si>
  <si>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</si>
  <si>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</si>
  <si>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</si>
  <si>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</si>
  <si>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</si>
  <si>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</si>
  <si>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</si>
  <si>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</si>
  <si>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</si>
  <si>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</si>
  <si>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</si>
  <si>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</si>
  <si>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</si>
  <si>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</si>
  <si>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</si>
  <si>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</si>
  <si>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</si>
  <si>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</si>
  <si>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</si>
  <si>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</si>
  <si>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</si>
  <si>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</si>
  <si>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</si>
  <si>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</si>
  <si>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</si>
  <si>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</si>
  <si>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</si>
  <si>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</si>
  <si>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</si>
  <si>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</si>
  <si>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</si>
  <si>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</si>
  <si>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</si>
  <si>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</si>
  <si>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</si>
  <si>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</si>
  <si>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</si>
  <si>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</si>
  <si>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</si>
  <si>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</si>
  <si>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</si>
  <si>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</si>
  <si>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</si>
  <si>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</si>
  <si>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</si>
  <si>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</si>
  <si>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</si>
  <si>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</si>
  <si>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</si>
  <si>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</si>
  <si>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</si>
  <si>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</si>
  <si>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</si>
  <si>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</si>
  <si>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</si>
  <si>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</si>
  <si>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</si>
  <si>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</si>
  <si>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</si>
  <si>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</si>
  <si>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</si>
  <si>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</si>
  <si>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</si>
  <si>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</si>
  <si>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</si>
  <si>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</si>
  <si>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</si>
  <si>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</si>
  <si>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</si>
  <si>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</si>
  <si>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mona'WPTM - Section F (2)'!$C$92</t>
  </si>
  <si>
    <t>mona'WPTM - Section F (2)'!$D$92</t>
  </si>
  <si>
    <t>Unique Name</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</si>
  <si>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</si>
  <si>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</si>
  <si>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</si>
  <si>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</si>
  <si>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</si>
  <si>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</si>
  <si>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</si>
  <si>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</si>
  <si>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</si>
  <si>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</si>
  <si>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</si>
  <si>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</si>
  <si>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</si>
  <si>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</si>
  <si>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</si>
  <si>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</si>
  <si>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</si>
  <si>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</si>
  <si>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</si>
  <si>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</si>
  <si>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</si>
  <si>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</si>
  <si>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</si>
  <si>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</si>
  <si>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</si>
  <si>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</si>
  <si>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</si>
  <si>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</si>
  <si>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</si>
  <si>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</si>
  <si>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</si>
  <si>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</si>
  <si>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</si>
  <si>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</si>
  <si>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</si>
  <si>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</si>
  <si>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</si>
  <si>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</si>
  <si>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</si>
  <si>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</si>
  <si>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</si>
  <si>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</si>
  <si>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</si>
  <si>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</si>
  <si>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</si>
  <si>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</si>
  <si>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</si>
  <si>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</si>
  <si>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</si>
  <si>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</si>
  <si>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</si>
  <si>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</si>
  <si>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</si>
  <si>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</si>
  <si>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</si>
  <si>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</si>
  <si>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</si>
  <si>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</si>
  <si>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</si>
  <si>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</si>
  <si>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</si>
  <si>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</si>
  <si>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</si>
  <si>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</si>
  <si>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</si>
  <si>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</si>
  <si>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</si>
  <si>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</si>
  <si>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</si>
  <si>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</si>
  <si>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</si>
  <si>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</si>
  <si>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</si>
  <si>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</si>
  <si>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</si>
  <si>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</si>
  <si>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</si>
  <si>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[Custom Intervention]</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</si>
  <si>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</si>
  <si>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</si>
  <si>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</si>
  <si>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</si>
  <si>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</si>
  <si>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</si>
  <si>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</si>
  <si>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</si>
  <si>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</si>
  <si>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</si>
  <si>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</si>
  <si>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IP End date will not be saved back to GOS</t>
  </si>
  <si>
    <t>[Reporting Period Start Date]</t>
  </si>
  <si>
    <t>Reporting Period Start Date</t>
  </si>
  <si>
    <t>IP Record ID</t>
  </si>
  <si>
    <t>Impact Indicator Record ID</t>
  </si>
  <si>
    <t>Outcome Indicator Record ID</t>
  </si>
  <si>
    <t xml:space="preserve">Version </t>
  </si>
  <si>
    <t>Version 2 - 03-May-17</t>
  </si>
  <si>
    <t xml:space="preserve">Reporting Period </t>
  </si>
  <si>
    <t>Custom Intervention (only if "Other" intervention is chosen)</t>
  </si>
  <si>
    <t>Target N# &amp; Target D#</t>
  </si>
  <si>
    <t/>
  </si>
  <si>
    <t>Column18</t>
  </si>
  <si>
    <t>Column19</t>
  </si>
  <si>
    <t>Column20</t>
  </si>
  <si>
    <t>Column21</t>
  </si>
  <si>
    <t>Column22</t>
  </si>
  <si>
    <t>Column23</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</si>
  <si>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</si>
  <si>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</si>
  <si>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</si>
  <si>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</si>
  <si>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</si>
  <si>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</si>
  <si>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</si>
  <si>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</si>
  <si>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</si>
  <si>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</si>
  <si>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</si>
  <si>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</si>
  <si>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</si>
  <si>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</si>
  <si>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Custom Outcome Indicator</t>
  </si>
  <si>
    <t>et</t>
  </si>
  <si>
    <t>Disbursement Request(Display)</t>
  </si>
  <si>
    <t>[Disbursement Request]</t>
  </si>
  <si>
    <t>Being uploaded from PF</t>
  </si>
  <si>
    <t>Save Map Field</t>
  </si>
  <si>
    <t>3712945e-de2c-4c10-ba52-5a8a26502e21</t>
  </si>
  <si>
    <t xml:space="preserve">     </t>
  </si>
  <si>
    <t>AIM_Key_Activity_Milestone__c.AIM_De_activate_Key_Activity__c</t>
  </si>
  <si>
    <t>Deactivate</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</si>
  <si>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</si>
  <si>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</si>
  <si>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</si>
  <si>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</si>
  <si>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</si>
  <si>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</si>
  <si>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</si>
  <si>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</si>
  <si>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</si>
  <si>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</si>
  <si>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</si>
  <si>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</si>
  <si>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</si>
  <si>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</si>
  <si>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</si>
  <si>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</si>
  <si>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</si>
  <si>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</si>
  <si>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</si>
  <si>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</si>
  <si>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</si>
  <si>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</si>
  <si>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</si>
  <si>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</si>
  <si>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</si>
  <si>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</si>
  <si>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</si>
  <si>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</si>
  <si>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</si>
  <si>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</si>
  <si>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</si>
  <si>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</si>
  <si>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</si>
  <si>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</si>
  <si>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</si>
  <si>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</si>
  <si>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</si>
  <si>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</si>
  <si>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</si>
  <si>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</si>
  <si>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</si>
  <si>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</si>
  <si>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</si>
  <si>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</si>
  <si>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</si>
  <si>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</si>
  <si>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</si>
  <si>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</si>
  <si>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</si>
  <si>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</si>
  <si>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</si>
  <si>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</si>
  <si>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</si>
  <si>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Other Revision</t>
  </si>
  <si>
    <t>Grant Making</t>
  </si>
  <si>
    <t>a1K360000062sfDEAQ</t>
  </si>
  <si>
    <t>FR222-GHA-C</t>
  </si>
  <si>
    <t>Ghana</t>
  </si>
  <si>
    <t>a1A360000013M3HEAU</t>
  </si>
  <si>
    <t>GHA-C-MOH</t>
  </si>
  <si>
    <t>12%</t>
  </si>
  <si>
    <t>HMIS</t>
  </si>
  <si>
    <t>a1I36000005R5ujEAC</t>
  </si>
  <si>
    <t>a1J36000002m4EVEAY</t>
  </si>
  <si>
    <t>IOR-00033</t>
  </si>
  <si>
    <t>a1236000008Hb5UAAS</t>
  </si>
  <si>
    <t>17.5%</t>
  </si>
  <si>
    <t>IBBSS</t>
  </si>
  <si>
    <t>a1I36000005R5ukEAC</t>
  </si>
  <si>
    <t>a1J36000002m4EWEAY</t>
  </si>
  <si>
    <t>IOR-00034</t>
  </si>
  <si>
    <t>a1236000008Hb5VAAS</t>
  </si>
  <si>
    <t>7%</t>
  </si>
  <si>
    <t>a1I36000005R5ulEAC</t>
  </si>
  <si>
    <t>a1J36000002m4EYEAY</t>
  </si>
  <si>
    <t>IOR-00036</t>
  </si>
  <si>
    <t>a1I36000005R5umEAC</t>
  </si>
  <si>
    <t>a1J36000002m4EjEAI</t>
  </si>
  <si>
    <t>IOR-00047</t>
  </si>
  <si>
    <t>a1I36000005R5unEAC</t>
  </si>
  <si>
    <t>a1J36000002m4EkEAI</t>
  </si>
  <si>
    <t>IOR-00048</t>
  </si>
  <si>
    <t>a1I36000005R5uoEAC</t>
  </si>
  <si>
    <t>a1J36000002m4EnEAI</t>
  </si>
  <si>
    <t>IOR-00051</t>
  </si>
  <si>
    <t>a1I36000005R5v4EAC</t>
  </si>
  <si>
    <t>a1I36000005R5v5EAC</t>
  </si>
  <si>
    <t>a1I36000005R5v6EAC</t>
  </si>
  <si>
    <t>a1I36000005R5v7EAC</t>
  </si>
  <si>
    <t>a1I36000005R5v8EAC</t>
  </si>
  <si>
    <t>a1I36000005R5v9EAC</t>
  </si>
  <si>
    <t>a1I36000005R5vAEAS</t>
  </si>
  <si>
    <t>a1I36000005R5vBEAS</t>
  </si>
  <si>
    <t>a1I36000005R5vCEAS</t>
  </si>
  <si>
    <t>a1Y36000002qElgEAE</t>
  </si>
  <si>
    <t>a1W36000003SDdzEAG</t>
  </si>
  <si>
    <t>a1Y36000002qElhEAE</t>
  </si>
  <si>
    <t>a1W36000003SDeEEAW</t>
  </si>
  <si>
    <t>a1Y36000002qEliEAE</t>
  </si>
  <si>
    <t>a1W36000003SDeTEAW</t>
  </si>
  <si>
    <t>a1Y36000002qEljEAE</t>
  </si>
  <si>
    <t>a1W36000003SDeiEAG</t>
  </si>
  <si>
    <t>a1Y36000002qElkEAE</t>
  </si>
  <si>
    <t>a1W36000003SDexEAG</t>
  </si>
  <si>
    <t>a1Y36000002qEllEAE</t>
  </si>
  <si>
    <t>a1W36000003SDfCEAW</t>
  </si>
  <si>
    <t>a1W36000003SDe0EAG</t>
  </si>
  <si>
    <t>a1W36000003SDeFEAW</t>
  </si>
  <si>
    <t>a1W36000003SDeUEAW</t>
  </si>
  <si>
    <t>a1W36000003SDejEAG</t>
  </si>
  <si>
    <t>a1W36000003SDeyEAG</t>
  </si>
  <si>
    <t>a1W36000003SDfDEAW</t>
  </si>
  <si>
    <t>a1W36000003SDe1EAG</t>
  </si>
  <si>
    <t>a1W36000003SDeGEAW</t>
  </si>
  <si>
    <t>a1W36000003SDeVEAW</t>
  </si>
  <si>
    <t>a1W36000003SDekEAG</t>
  </si>
  <si>
    <t>a1W36000003SDezEAG</t>
  </si>
  <si>
    <t>a1W36000003SDfEEAW</t>
  </si>
  <si>
    <t>a1W36000003SDe2EAG</t>
  </si>
  <si>
    <t>a1W36000003SDeHEAW</t>
  </si>
  <si>
    <t>a1W36000003SDeWEAW</t>
  </si>
  <si>
    <t>a1W36000003SDelEAG</t>
  </si>
  <si>
    <t>a1W36000003SDf0EAG</t>
  </si>
  <si>
    <t>a1W36000003SDfFEAW</t>
  </si>
  <si>
    <t>a1W36000003SDe3EAG</t>
  </si>
  <si>
    <t>a1W36000003SDeIEAW</t>
  </si>
  <si>
    <t>a1W36000003SDeXEAW</t>
  </si>
  <si>
    <t>a1W36000003SDemEAG</t>
  </si>
  <si>
    <t>a1W36000003SDf1EAG</t>
  </si>
  <si>
    <t>a1W36000003SDfGEAW</t>
  </si>
  <si>
    <t>a1W36000003SDe4EAG</t>
  </si>
  <si>
    <t>a1W36000003SDeJEAW</t>
  </si>
  <si>
    <t>a1W36000003SDeYEAW</t>
  </si>
  <si>
    <t>a1W36000003SDenEAG</t>
  </si>
  <si>
    <t>a1W36000003SDf2EAG</t>
  </si>
  <si>
    <t>a1W36000003SDfHEAW</t>
  </si>
  <si>
    <t>a1W36000003SDe5EAG</t>
  </si>
  <si>
    <t>a1W36000003SDeKEAW</t>
  </si>
  <si>
    <t>a1W36000003SDeZEAW</t>
  </si>
  <si>
    <t>a1W36000003SDeoEAG</t>
  </si>
  <si>
    <t>a1W36000003SDf3EAG</t>
  </si>
  <si>
    <t>a1W36000003SDfIEAW</t>
  </si>
  <si>
    <t>a1W36000003SDe6EAG</t>
  </si>
  <si>
    <t>a1W36000003SDeLEAW</t>
  </si>
  <si>
    <t>a1W36000003SDeaEAG</t>
  </si>
  <si>
    <t>a1W36000003SDepEAG</t>
  </si>
  <si>
    <t>a1W36000003SDf4EAG</t>
  </si>
  <si>
    <t>a1W36000003SDfJEAW</t>
  </si>
  <si>
    <t>a1W36000003SDe7EAG</t>
  </si>
  <si>
    <t>a1W36000003SDeMEAW</t>
  </si>
  <si>
    <t>a1W36000003SDebEAG</t>
  </si>
  <si>
    <t>a1W36000003SDeqEAG</t>
  </si>
  <si>
    <t>a1W36000003SDf5EAG</t>
  </si>
  <si>
    <t>a1W36000003SDfKEAW</t>
  </si>
  <si>
    <t>a1W36000003SDe8EAG</t>
  </si>
  <si>
    <t>a1W36000003SDeNEAW</t>
  </si>
  <si>
    <t>a1W36000003SDecEAG</t>
  </si>
  <si>
    <t>a1W36000003SDerEAG</t>
  </si>
  <si>
    <t>a1W36000003SDf6EAG</t>
  </si>
  <si>
    <t>a1W36000003SDfLEAW</t>
  </si>
  <si>
    <t>a1W36000003SDe9EAG</t>
  </si>
  <si>
    <t>a1W36000003SDeOEAW</t>
  </si>
  <si>
    <t>a1W36000003SDedEAG</t>
  </si>
  <si>
    <t>a1W36000003SDesEAG</t>
  </si>
  <si>
    <t>a1W36000003SDf7EAG</t>
  </si>
  <si>
    <t>a1W36000003SDfMEAW</t>
  </si>
  <si>
    <t>a1W36000003SDeAEAW</t>
  </si>
  <si>
    <t>a1W36000003SDePEAW</t>
  </si>
  <si>
    <t>a1W36000003SDeeEAG</t>
  </si>
  <si>
    <t>a1W36000003SDetEAG</t>
  </si>
  <si>
    <t>a1W36000003SDf8EAG</t>
  </si>
  <si>
    <t>a1W36000003SDfNEAW</t>
  </si>
  <si>
    <t>a1W36000003SDeBEAW</t>
  </si>
  <si>
    <t>a1W36000003SDeQEAW</t>
  </si>
  <si>
    <t>a1W36000003SDefEAG</t>
  </si>
  <si>
    <t>a1W36000003SDeuEAG</t>
  </si>
  <si>
    <t>a1W36000003SDf9EAG</t>
  </si>
  <si>
    <t>a1W36000003SDfOEAW</t>
  </si>
  <si>
    <t>a1W36000003SDeCEAW</t>
  </si>
  <si>
    <t>a1W36000003SDeREAW</t>
  </si>
  <si>
    <t>a1W36000003SDegEAG</t>
  </si>
  <si>
    <t>a1W36000003SDevEAG</t>
  </si>
  <si>
    <t>a1W36000003SDfAEAW</t>
  </si>
  <si>
    <t>a1W36000003SDfPEAW</t>
  </si>
  <si>
    <t>a1W36000003SDeDEAW</t>
  </si>
  <si>
    <t>a1W36000003SDeSEAW</t>
  </si>
  <si>
    <t>a1W36000003SDehEAG</t>
  </si>
  <si>
    <t>a1W36000003SDewEAG</t>
  </si>
  <si>
    <t>a1W36000003SDfBEAW</t>
  </si>
  <si>
    <t>a1W36000003SDfQEAW</t>
  </si>
  <si>
    <t>Ministry of Health of the Republic of Ghana</t>
  </si>
  <si>
    <t>a123600000B8JF7AAN</t>
  </si>
  <si>
    <t>To reduce new HIV infections and AIDS-related deaths through the delivery of a comprehensive package of care to PLHIV including pregnant women and KPs.</t>
  </si>
  <si>
    <t>a1C360000053bIsEAI</t>
  </si>
  <si>
    <t>To reduce by 20% the 2013 TB  prevalence baseline level of 264 per 100,000 population by 2020 in line with post 2015 Global TB control strategy</t>
  </si>
  <si>
    <t>a1C360000053bItEAI</t>
  </si>
  <si>
    <t>To reduce by 35% the 2012 TB mortality rate baseline of 4 deaths per 100,000 population by 2020 in line with post 2015 Global TB control strategy</t>
  </si>
  <si>
    <t>a1C360000053bIuEAI</t>
  </si>
  <si>
    <t>To end the TB epidemic in Ghana by 2035 without catastrophic cost due to TB affected families</t>
  </si>
  <si>
    <t>a1C360000053bIvEAI</t>
  </si>
  <si>
    <t>a1C360000053bKOEAY</t>
  </si>
  <si>
    <t>a1C360000053bKPEAY</t>
  </si>
  <si>
    <t>a1C360000053bKQEAY</t>
  </si>
  <si>
    <t>a1C360000053bKREAY</t>
  </si>
  <si>
    <t>a1C360000053bKSEAY</t>
  </si>
  <si>
    <t>a1C360000053bKTEAY</t>
  </si>
  <si>
    <t>a1C360000053bKUEAY</t>
  </si>
  <si>
    <t>a1C360000053bKVEAY</t>
  </si>
  <si>
    <t>Increase the estimated PLHIV who know their status annually from 40% in 2016 to 90% by 2020.</t>
  </si>
  <si>
    <t>a1R360000025M7lEAE</t>
  </si>
  <si>
    <t>Increase PMTCT-ARV coverage from 36% in 2016 to 82% in 2020</t>
  </si>
  <si>
    <t>a1R360000025M7mEAE</t>
  </si>
  <si>
    <t>Increase ART initiation among HIV-positive KP from 29% among MSM and 35% among FSW in 2016 to 82% in both groups in selected districts in 2020</t>
  </si>
  <si>
    <t>a1R360000025M7nEAE</t>
  </si>
  <si>
    <t>a1R360000025M7oEAE</t>
  </si>
  <si>
    <t>Increase the proportion of clients on ART who are virally suppressed from the projected baseline of 85% of PLHIV on ART in 2017 to 90% by 2020.</t>
  </si>
  <si>
    <t>a1R360000025M7pEAE</t>
  </si>
  <si>
    <t>To early screen, detect  and enrol into treatment  all forms of notified (new cases) from 15,606 in 2013 to 37,302 by 2020, while increasing the proportion of bacteriologically confirmed pulmonary TB from 49% in 2013 to 60% by 2020</t>
  </si>
  <si>
    <t>a1R360000025M7qEAE</t>
  </si>
  <si>
    <t>To early detect and enrol into treatment at least 85% of confirmed MDR-TB cases among new and previously treated cases by 2020.</t>
  </si>
  <si>
    <t>a1R360000025M7rEAE</t>
  </si>
  <si>
    <t>To attain higher treatment success for all forms of TB from 84% in 2012 to at least 91% by 2020  through improved quality clinical care and community TB care</t>
  </si>
  <si>
    <t>a1R360000025M7sEAE</t>
  </si>
  <si>
    <t>a1R360000025M7tEAE</t>
  </si>
  <si>
    <t>To improve Programme management; coordination Monitoring &amp; Evaluation and operations research to support treatment and screening strategies for TB/HIV</t>
  </si>
  <si>
    <t>a1R360000025M7uEAE</t>
  </si>
  <si>
    <t>a1R360000025M7vEAE</t>
  </si>
  <si>
    <t>a1R360000025M7wEAE</t>
  </si>
  <si>
    <t>MCI-00533</t>
  </si>
  <si>
    <t>a1P36000002M5QTEA0</t>
  </si>
  <si>
    <t>a1O36000001qZ7uEAE</t>
  </si>
  <si>
    <t>MCI-00006</t>
  </si>
  <si>
    <t>a1P36000002M5QUEA0</t>
  </si>
  <si>
    <t>a1O36000001EGFGEA4</t>
  </si>
  <si>
    <t>MCI-00007</t>
  </si>
  <si>
    <t>a1P36000002M5QVEA0</t>
  </si>
  <si>
    <t>a1O36000001EGFHEA4</t>
  </si>
  <si>
    <t>MCI-00009</t>
  </si>
  <si>
    <t>a1P36000002M5QWEA0</t>
  </si>
  <si>
    <t>a1O36000001EGFJEA4</t>
  </si>
  <si>
    <t>MCI-00534</t>
  </si>
  <si>
    <t>a1P36000002M5QXEA0</t>
  </si>
  <si>
    <t>a1O36000001qZ7vEAE</t>
  </si>
  <si>
    <t>MCI-00002</t>
  </si>
  <si>
    <t>a1P36000002M5QYEA0</t>
  </si>
  <si>
    <t>a1O36000001EGFCEA4</t>
  </si>
  <si>
    <t>MCI-00004</t>
  </si>
  <si>
    <t>a1P36000002M5QZEA0</t>
  </si>
  <si>
    <t>a1O36000001EGFEEA4</t>
  </si>
  <si>
    <t>MCI-00008</t>
  </si>
  <si>
    <t>a1P36000002M5QaEAK</t>
  </si>
  <si>
    <t>a1O36000001EGFIEA4</t>
  </si>
  <si>
    <t>MCI-00010</t>
  </si>
  <si>
    <t>a1P36000002M5QbEAK</t>
  </si>
  <si>
    <t>a1O36000001EGFKEA4</t>
  </si>
  <si>
    <t>MCI-00022</t>
  </si>
  <si>
    <t>a1P36000002M5QcEAK</t>
  </si>
  <si>
    <t>a1O36000001EGFWEA4</t>
  </si>
  <si>
    <t>a1P36000002M5QdEAK</t>
  </si>
  <si>
    <t>a1P36000002M5QeEAK</t>
  </si>
  <si>
    <t>a1P36000002M5QfEAK</t>
  </si>
  <si>
    <t>a1P36000002M5QgEAK</t>
  </si>
  <si>
    <t>a1P36000002M5QhEAK</t>
  </si>
  <si>
    <t>MCI-00126</t>
  </si>
  <si>
    <t>a1O36000001EGHCEA4</t>
  </si>
  <si>
    <t>a1M36000004b8eyEAA</t>
  </si>
  <si>
    <t>MCI-00127</t>
  </si>
  <si>
    <t>a1O36000001EGHDEA4</t>
  </si>
  <si>
    <t>a1M36000004b8ezEAA</t>
  </si>
  <si>
    <t>MCI-00130</t>
  </si>
  <si>
    <t>a1O36000001EGHGEA4</t>
  </si>
  <si>
    <t>a1M36000004b8f0EAA</t>
  </si>
  <si>
    <t>MCI-00140</t>
  </si>
  <si>
    <t>a1O36000001EGHQEA4</t>
  </si>
  <si>
    <t>a1M36000004b8f1EAA</t>
  </si>
  <si>
    <t>MCI-00141</t>
  </si>
  <si>
    <t>a1O36000001EGHREA4</t>
  </si>
  <si>
    <t>a1M36000004b8f2EAA</t>
  </si>
  <si>
    <t>MCI-00134</t>
  </si>
  <si>
    <t>a1O36000001EGHKEA4</t>
  </si>
  <si>
    <t>a1M36000004b8exEAA</t>
  </si>
  <si>
    <t>MCI-00600</t>
  </si>
  <si>
    <t>a1O36000001qZ8zEAE</t>
  </si>
  <si>
    <t>a1M36000004b8f3EAA</t>
  </si>
  <si>
    <t>a1M36000004b8f4EAA</t>
  </si>
  <si>
    <t>a1M36000004b8f5EAA</t>
  </si>
  <si>
    <t>a1M36000004b8f6EAA</t>
  </si>
  <si>
    <t>a1M36000004b8f7EAA</t>
  </si>
  <si>
    <t>a1M36000004b8f8EAA</t>
  </si>
  <si>
    <t>a1M36000004b8f9EAA</t>
  </si>
  <si>
    <t>a1M36000004b8fAEAQ</t>
  </si>
  <si>
    <t>a1M36000004b8fBEAQ</t>
  </si>
  <si>
    <t>a1M36000004b8fCEAQ</t>
  </si>
  <si>
    <t>a1M36000004b8fDEAQ</t>
  </si>
  <si>
    <t>a1M36000004b8fEEAQ</t>
  </si>
  <si>
    <t>a1M36000004b8fFEAQ</t>
  </si>
  <si>
    <t>a1M36000004b8fGEAQ</t>
  </si>
  <si>
    <t>a1M36000004b8fHEAQ</t>
  </si>
  <si>
    <t>a1M36000004b8fIEAQ</t>
  </si>
  <si>
    <t>a1M36000004b8fJEAQ</t>
  </si>
  <si>
    <t>a1M36000004b8fKEAQ</t>
  </si>
  <si>
    <t>a1M36000004b8fLEAQ</t>
  </si>
  <si>
    <t>a1M36000004b8fMEAQ</t>
  </si>
  <si>
    <t>a1M36000004b8fNEAQ</t>
  </si>
  <si>
    <t>a1M36000004b8fOEAQ</t>
  </si>
  <si>
    <t>a1M36000004b8fPEAQ</t>
  </si>
  <si>
    <t>a1M36000004b8fQEAQ</t>
  </si>
  <si>
    <t>a1M36000004b8fREAQ</t>
  </si>
  <si>
    <t>a1M36000004b8fSEAQ</t>
  </si>
  <si>
    <t>a1M36000004b8fTEAQ</t>
  </si>
  <si>
    <t>a1M36000004b8fUEAQ</t>
  </si>
  <si>
    <t>a1M36000004b8fVEAQ</t>
  </si>
  <si>
    <t>a1M36000004b8fWEAQ</t>
  </si>
  <si>
    <t>a1M36000004b8fXEAQ</t>
  </si>
  <si>
    <t>a1M36000004b8fYEAQ</t>
  </si>
  <si>
    <t>a1M36000004b8fZEAQ</t>
  </si>
  <si>
    <t>a1M36000004b8faEAA</t>
  </si>
  <si>
    <t>a1M36000004b8fbEAA</t>
  </si>
  <si>
    <t>a1M36000004b8fcEAA</t>
  </si>
  <si>
    <t>a1M36000004b8fdEAA</t>
  </si>
  <si>
    <t>a1M36000004b8feEAA</t>
  </si>
  <si>
    <t>a1M36000004b8ffEAA</t>
  </si>
  <si>
    <t>a1M36000004b8fgEAA</t>
  </si>
  <si>
    <t>a1M36000004b8fhEAA</t>
  </si>
  <si>
    <t>a1M36000004b8fiEAA</t>
  </si>
  <si>
    <t>a1M36000004b8fjEAA</t>
  </si>
  <si>
    <t>a1M36000004b8fkEAA</t>
  </si>
  <si>
    <t>a1H36000006OwkFEAS</t>
  </si>
  <si>
    <t>a1H36000006OwkUEAS</t>
  </si>
  <si>
    <t>a1H36000006OwkjEAC</t>
  </si>
  <si>
    <t>a1H36000006OwkyEAC</t>
  </si>
  <si>
    <t>a1H36000006OwlDEAS</t>
  </si>
  <si>
    <t>a1H36000006OwlSEAS</t>
  </si>
  <si>
    <t>a1H36000006OwkGEAS</t>
  </si>
  <si>
    <t>a1H36000006OwkVEAS</t>
  </si>
  <si>
    <t>a1H36000006OwkkEAC</t>
  </si>
  <si>
    <t>a1H36000006OwkzEAC</t>
  </si>
  <si>
    <t>a1H36000006OwlEEAS</t>
  </si>
  <si>
    <t>a1H36000006OwlTEAS</t>
  </si>
  <si>
    <t>a1H36000006OwkHEAS</t>
  </si>
  <si>
    <t>a1H36000006OwkWEAS</t>
  </si>
  <si>
    <t>a1H36000006OwklEAC</t>
  </si>
  <si>
    <t>a1H36000006Owl0EAC</t>
  </si>
  <si>
    <t>a1H36000006OwlFEAS</t>
  </si>
  <si>
    <t>a1H36000006OwlUEAS</t>
  </si>
  <si>
    <t>a1H36000006OwkIEAS</t>
  </si>
  <si>
    <t>a1H36000006OwkXEAS</t>
  </si>
  <si>
    <t>a1H36000006OwkmEAC</t>
  </si>
  <si>
    <t>a1H36000006Owl1EAC</t>
  </si>
  <si>
    <t>a1H36000006OwlGEAS</t>
  </si>
  <si>
    <t>a1H36000006OwlVEAS</t>
  </si>
  <si>
    <t>a1H36000006OwkJEAS</t>
  </si>
  <si>
    <t>a1H36000006OwkYEAS</t>
  </si>
  <si>
    <t>a1H36000006OwknEAC</t>
  </si>
  <si>
    <t>a1H36000006Owl2EAC</t>
  </si>
  <si>
    <t>a1H36000006OwlHEAS</t>
  </si>
  <si>
    <t>a1H36000006OwlWEAS</t>
  </si>
  <si>
    <t>a1H36000006OwkKEAS</t>
  </si>
  <si>
    <t>a1H36000006OwkZEAS</t>
  </si>
  <si>
    <t>a1H36000006OwkoEAC</t>
  </si>
  <si>
    <t>a1H36000006Owl3EAC</t>
  </si>
  <si>
    <t>a1H36000006OwlIEAS</t>
  </si>
  <si>
    <t>a1H36000006OwlXEAS</t>
  </si>
  <si>
    <t>a1H36000006OwkLEAS</t>
  </si>
  <si>
    <t>a1H36000006OwkaEAC</t>
  </si>
  <si>
    <t>a1H36000006OwkpEAC</t>
  </si>
  <si>
    <t>a1H36000006Owl4EAC</t>
  </si>
  <si>
    <t>a1H36000006OwlJEAS</t>
  </si>
  <si>
    <t>a1H36000006OwlYEAS</t>
  </si>
  <si>
    <t>a1H36000006OwkMEAS</t>
  </si>
  <si>
    <t>a1H36000006OwkbEAC</t>
  </si>
  <si>
    <t>a1H36000006OwkqEAC</t>
  </si>
  <si>
    <t>a1H36000006Owl5EAC</t>
  </si>
  <si>
    <t>a1H36000006OwlKEAS</t>
  </si>
  <si>
    <t>a1H36000006OwlZEAS</t>
  </si>
  <si>
    <t>a1H36000006OwkNEAS</t>
  </si>
  <si>
    <t>a1H36000006OwkcEAC</t>
  </si>
  <si>
    <t>a1H36000006OwkrEAC</t>
  </si>
  <si>
    <t>a1H36000006Owl6EAC</t>
  </si>
  <si>
    <t>a1H36000006OwlLEAS</t>
  </si>
  <si>
    <t>a1H36000006OwlaEAC</t>
  </si>
  <si>
    <t>a1H36000006OwkOEAS</t>
  </si>
  <si>
    <t>a1H36000006OwkdEAC</t>
  </si>
  <si>
    <t>a1H36000006OwksEAC</t>
  </si>
  <si>
    <t>a1H36000006Owl7EAC</t>
  </si>
  <si>
    <t>a1H36000006OwlMEAS</t>
  </si>
  <si>
    <t>a1H36000006OwlbEAC</t>
  </si>
  <si>
    <t>a1H36000006OwkPEAS</t>
  </si>
  <si>
    <t>a1H36000006OwkeEAC</t>
  </si>
  <si>
    <t>a1H36000006OwktEAC</t>
  </si>
  <si>
    <t>a1H36000006Owl8EAC</t>
  </si>
  <si>
    <t>a1H36000006OwlNEAS</t>
  </si>
  <si>
    <t>a1H36000006OwlcEAC</t>
  </si>
  <si>
    <t>a1H36000006OwkQEAS</t>
  </si>
  <si>
    <t>a1H36000006OwkfEAC</t>
  </si>
  <si>
    <t>a1H36000006OwkuEAC</t>
  </si>
  <si>
    <t>a1H36000006Owl9EAC</t>
  </si>
  <si>
    <t>a1H36000006OwlOEAS</t>
  </si>
  <si>
    <t>a1H36000006OwldEAC</t>
  </si>
  <si>
    <t>a1H36000006OwkREAS</t>
  </si>
  <si>
    <t>a1H36000006OwkgEAC</t>
  </si>
  <si>
    <t>a1H36000006OwkvEAC</t>
  </si>
  <si>
    <t>a1H36000006OwlAEAS</t>
  </si>
  <si>
    <t>a1H36000006OwlPEAS</t>
  </si>
  <si>
    <t>a1H36000006OwleEAC</t>
  </si>
  <si>
    <t>a1H36000006OwkSEAS</t>
  </si>
  <si>
    <t>a1H36000006OwkhEAC</t>
  </si>
  <si>
    <t>a1H36000006OwkwEAC</t>
  </si>
  <si>
    <t>a1H36000006OwlBEAS</t>
  </si>
  <si>
    <t>a1H36000006OwlQEAS</t>
  </si>
  <si>
    <t>a1H36000006OwlfEAC</t>
  </si>
  <si>
    <t>a1H36000006OwkTEAS</t>
  </si>
  <si>
    <t>a1H36000006OwkiEAC</t>
  </si>
  <si>
    <t>a1H36000006OwkxEAC</t>
  </si>
  <si>
    <t>a1H36000006OwlCEAS</t>
  </si>
  <si>
    <t>a1H36000006OwlREAS</t>
  </si>
  <si>
    <t>a1H36000006OwlgEAC</t>
  </si>
  <si>
    <t>78.4%</t>
  </si>
  <si>
    <t>Study</t>
  </si>
  <si>
    <t>a1X360000028n6mEAA</t>
  </si>
  <si>
    <t>a1J36000002m4E0EAI</t>
  </si>
  <si>
    <t>IOR-00002</t>
  </si>
  <si>
    <t>a1X360000028n6nEAA</t>
  </si>
  <si>
    <t>a1J36000003YBHuEAO</t>
  </si>
  <si>
    <t>IOR-00065</t>
  </si>
  <si>
    <t>60%</t>
  </si>
  <si>
    <t>a1X360000028n6oEAA</t>
  </si>
  <si>
    <t>a1J36000002m4E3EAI</t>
  </si>
  <si>
    <t>IOR-00005</t>
  </si>
  <si>
    <t>90%</t>
  </si>
  <si>
    <t>a1X360000028n6pEAA</t>
  </si>
  <si>
    <t>a1J36000002m4E5EAI</t>
  </si>
  <si>
    <t>IOR-00007</t>
  </si>
  <si>
    <t>72%</t>
  </si>
  <si>
    <t>NACP Programme Data</t>
  </si>
  <si>
    <t>a1X360000028n6qEAA</t>
  </si>
  <si>
    <t>a1J36000003YBHyEAO</t>
  </si>
  <si>
    <t>IOR-00069</t>
  </si>
  <si>
    <t>85%</t>
  </si>
  <si>
    <t>R&amp;R TB system, quarterly reports</t>
  </si>
  <si>
    <t>a1X360000028n6rEAA</t>
  </si>
  <si>
    <t>a1J36000002m4E8EAI</t>
  </si>
  <si>
    <t>IOR-00010</t>
  </si>
  <si>
    <t>a1X360000028n6sEAA</t>
  </si>
  <si>
    <t>a1J36000002m4EBEAY</t>
  </si>
  <si>
    <t>IOR-00013</t>
  </si>
  <si>
    <t>a1X360000028n6tEAA</t>
  </si>
  <si>
    <t>a1J36000002m4EMEAY</t>
  </si>
  <si>
    <t>IOR-00024</t>
  </si>
  <si>
    <t>Based on WHO Global TB report</t>
  </si>
  <si>
    <t>a1X360000028n6uEAA</t>
  </si>
  <si>
    <t>a1J36000003YBIBEA4</t>
  </si>
  <si>
    <t>IOR-00077</t>
  </si>
  <si>
    <t>a1X360000028n6vEAA</t>
  </si>
  <si>
    <t>a1J36000003YBICEA4</t>
  </si>
  <si>
    <t>IOR-00078</t>
  </si>
  <si>
    <t>a1X360000028n6wEAA</t>
  </si>
  <si>
    <t>a1X360000028n6xEAA</t>
  </si>
  <si>
    <t>a1X360000028n6yEAA</t>
  </si>
  <si>
    <t>a1X360000028n6zEAA</t>
  </si>
  <si>
    <t>a1X360000028n70EAA</t>
  </si>
  <si>
    <t>a18360000044lnAAAQ</t>
  </si>
  <si>
    <t>a1O36000001EGIxEAO</t>
  </si>
  <si>
    <t>MCI-00235</t>
  </si>
  <si>
    <t>a18360000044lnBAAQ</t>
  </si>
  <si>
    <t>a1O36000001qZ9fEAE</t>
  </si>
  <si>
    <t>MCI-00642</t>
  </si>
  <si>
    <t>a18360000044lnCAAQ</t>
  </si>
  <si>
    <t>a1O36000001qZ9ZEAU</t>
  </si>
  <si>
    <t>MCI-00636</t>
  </si>
  <si>
    <t>a18360000044ln9AAA</t>
  </si>
  <si>
    <t>a1O36000001qZ9IEAU</t>
  </si>
  <si>
    <t>MCI-00619</t>
  </si>
  <si>
    <t>a18360000044lnDAAQ</t>
  </si>
  <si>
    <t>a1O36000001EGJ0EAO</t>
  </si>
  <si>
    <t>MCI-00238</t>
  </si>
  <si>
    <t>a18360000044lnEAAQ</t>
  </si>
  <si>
    <t>a1O36000001qZ9aEAE</t>
  </si>
  <si>
    <t>MCI-00637</t>
  </si>
  <si>
    <t>a18360000044lnFAAQ</t>
  </si>
  <si>
    <t>a1O36000001qZ9gEAE</t>
  </si>
  <si>
    <t>MCI-00643</t>
  </si>
  <si>
    <t>a18360000044lnGAAQ</t>
  </si>
  <si>
    <t>a1O36000001qZ9LEAU</t>
  </si>
  <si>
    <t>MCI-00622</t>
  </si>
  <si>
    <t>a18360000044lnHAAQ</t>
  </si>
  <si>
    <t>a1O36000001qZ9MEAU</t>
  </si>
  <si>
    <t>MCI-00623</t>
  </si>
  <si>
    <t>a18360000044lnIAAQ</t>
  </si>
  <si>
    <t>a1O36000001qZ9bEAE</t>
  </si>
  <si>
    <t>MCI-00638</t>
  </si>
  <si>
    <t>a18360000044lnKAAQ</t>
  </si>
  <si>
    <t>a1O36000001EGIlEAO</t>
  </si>
  <si>
    <t>MCI-00223</t>
  </si>
  <si>
    <t>a18360000044lnJAAQ</t>
  </si>
  <si>
    <t>a1O36000001qZ9cEAE</t>
  </si>
  <si>
    <t>MCI-00639</t>
  </si>
  <si>
    <t>a18360000044lnLAAQ</t>
  </si>
  <si>
    <t>a1O36000001EGInEAO</t>
  </si>
  <si>
    <t>MCI-00225</t>
  </si>
  <si>
    <t>a18360000044lnMAAQ</t>
  </si>
  <si>
    <t>a18360000044lnNAAQ</t>
  </si>
  <si>
    <t>a1O36000001EGIvEAO</t>
  </si>
  <si>
    <t>MCI-00233</t>
  </si>
  <si>
    <t>a18360000044lnOAAQ</t>
  </si>
  <si>
    <t>a1O36000001EGJ5EAO</t>
  </si>
  <si>
    <t>MCI-00243</t>
  </si>
  <si>
    <t>a18360000044lnPAAQ</t>
  </si>
  <si>
    <t>a1O36000001EGJ7EAO</t>
  </si>
  <si>
    <t>MCI-00245</t>
  </si>
  <si>
    <t>a18360000044lnQAAQ</t>
  </si>
  <si>
    <t>a1O36000001EGFZEA4</t>
  </si>
  <si>
    <t>MCI-00025</t>
  </si>
  <si>
    <t>a18360000044lnRAAQ</t>
  </si>
  <si>
    <t>a1O36000001EGFaEAO</t>
  </si>
  <si>
    <t>MCI-00026</t>
  </si>
  <si>
    <t>a18360000044lnSAAQ</t>
  </si>
  <si>
    <t>a1O36000001qZ9iEAE</t>
  </si>
  <si>
    <t>MCI-00645</t>
  </si>
  <si>
    <t>a18360000044lnTAAQ</t>
  </si>
  <si>
    <t>a1O36000001EGFlEAO</t>
  </si>
  <si>
    <t>MCI-00037</t>
  </si>
  <si>
    <t>a18360000044lnUAAQ</t>
  </si>
  <si>
    <t>a1O36000001EGFmEAO</t>
  </si>
  <si>
    <t>MCI-00038</t>
  </si>
  <si>
    <t>a18360000044lnpAAA</t>
  </si>
  <si>
    <t>a18360000044lnqAAA</t>
  </si>
  <si>
    <t>a18360000044lnrAAA</t>
  </si>
  <si>
    <t>a18360000044lnsAAA</t>
  </si>
  <si>
    <t>a173600000CAmAuAAL</t>
  </si>
  <si>
    <t>a173600000CAmBKAA1</t>
  </si>
  <si>
    <t>a173600000CAmBkAAL</t>
  </si>
  <si>
    <t>a173600000CAmCAAA1</t>
  </si>
  <si>
    <t>a173600000CAmCaAAL</t>
  </si>
  <si>
    <t>a173600000CAmD0AAL</t>
  </si>
  <si>
    <t>a173600000CAmAvAAL</t>
  </si>
  <si>
    <t>a173600000CAmBLAA1</t>
  </si>
  <si>
    <t>a173600000CAmBlAAL</t>
  </si>
  <si>
    <t>a173600000CAmCBAA1</t>
  </si>
  <si>
    <t>a173600000CAmCbAAL</t>
  </si>
  <si>
    <t>a173600000CAmD1AAL</t>
  </si>
  <si>
    <t>a173600000CAmAwAAL</t>
  </si>
  <si>
    <t>a173600000CAmBMAA1</t>
  </si>
  <si>
    <t>a173600000CAmBmAAL</t>
  </si>
  <si>
    <t>a173600000CAmCCAA1</t>
  </si>
  <si>
    <t>a173600000CAmCcAAL</t>
  </si>
  <si>
    <t>a173600000CAmD2AAL</t>
  </si>
  <si>
    <t>a173600000CAmAxAAL</t>
  </si>
  <si>
    <t>a173600000CAmBNAA1</t>
  </si>
  <si>
    <t>a173600000CAmBnAAL</t>
  </si>
  <si>
    <t>a173600000CAmCDAA1</t>
  </si>
  <si>
    <t>a173600000CAmCdAAL</t>
  </si>
  <si>
    <t>a173600000CAmD3AAL</t>
  </si>
  <si>
    <t>a173600000CAmAyAAL</t>
  </si>
  <si>
    <t>a173600000CAmBOAA1</t>
  </si>
  <si>
    <t>a173600000CAmBoAAL</t>
  </si>
  <si>
    <t>a173600000CAmCEAA1</t>
  </si>
  <si>
    <t>a173600000CAmCeAAL</t>
  </si>
  <si>
    <t>a173600000CAmD4AAL</t>
  </si>
  <si>
    <t>a173600000CAmAzAAL</t>
  </si>
  <si>
    <t>a173600000CAmBPAA1</t>
  </si>
  <si>
    <t>a173600000CAmBpAAL</t>
  </si>
  <si>
    <t>a173600000CAmCFAA1</t>
  </si>
  <si>
    <t>a173600000CAmCfAAL</t>
  </si>
  <si>
    <t>a173600000CAmD5AAL</t>
  </si>
  <si>
    <t>a173600000CAmB0AAL</t>
  </si>
  <si>
    <t>a173600000CAmBQAA1</t>
  </si>
  <si>
    <t>a173600000CAmBqAAL</t>
  </si>
  <si>
    <t>a173600000CAmCGAA1</t>
  </si>
  <si>
    <t>a173600000CAmCgAAL</t>
  </si>
  <si>
    <t>a173600000CAmD6AAL</t>
  </si>
  <si>
    <t>a173600000CAmB1AAL</t>
  </si>
  <si>
    <t>a173600000CAmBRAA1</t>
  </si>
  <si>
    <t>a173600000CAmBrAAL</t>
  </si>
  <si>
    <t>a173600000CAmCHAA1</t>
  </si>
  <si>
    <t>a173600000CAmChAAL</t>
  </si>
  <si>
    <t>a173600000CAmD7AAL</t>
  </si>
  <si>
    <t>a173600000CAmB2AAL</t>
  </si>
  <si>
    <t>a173600000CAmBSAA1</t>
  </si>
  <si>
    <t>a173600000CAmBsAAL</t>
  </si>
  <si>
    <t>a173600000CAmCIAA1</t>
  </si>
  <si>
    <t>a173600000CAmCiAAL</t>
  </si>
  <si>
    <t>a173600000CAmD8AAL</t>
  </si>
  <si>
    <t>a173600000CAmB3AAL</t>
  </si>
  <si>
    <t>a173600000CAmBTAA1</t>
  </si>
  <si>
    <t>a173600000CAmBtAAL</t>
  </si>
  <si>
    <t>a173600000CAmCJAA1</t>
  </si>
  <si>
    <t>a173600000CAmCjAAL</t>
  </si>
  <si>
    <t>a173600000CAmD9AAL</t>
  </si>
  <si>
    <t>a173600000CAmB4AAL</t>
  </si>
  <si>
    <t>a173600000CAmBUAA1</t>
  </si>
  <si>
    <t>a173600000CAmBuAAL</t>
  </si>
  <si>
    <t>a173600000CAmCKAA1</t>
  </si>
  <si>
    <t>a173600000CAmCkAAL</t>
  </si>
  <si>
    <t>a173600000CAmDAAA1</t>
  </si>
  <si>
    <t>a173600000CAmB5AAL</t>
  </si>
  <si>
    <t>a173600000CAmBVAA1</t>
  </si>
  <si>
    <t>a173600000CAmBvAAL</t>
  </si>
  <si>
    <t>a173600000CAmCLAA1</t>
  </si>
  <si>
    <t>a173600000CAmClAAL</t>
  </si>
  <si>
    <t>a173600000CAmDBAA1</t>
  </si>
  <si>
    <t>a173600000CAmB6AAL</t>
  </si>
  <si>
    <t>a173600000CAmBWAA1</t>
  </si>
  <si>
    <t>a173600000CAmBwAAL</t>
  </si>
  <si>
    <t>a173600000CAmCMAA1</t>
  </si>
  <si>
    <t>a173600000CAmCmAAL</t>
  </si>
  <si>
    <t>a173600000CAmDCAA1</t>
  </si>
  <si>
    <t>a173600000CAmB7AAL</t>
  </si>
  <si>
    <t>a173600000CAmBXAA1</t>
  </si>
  <si>
    <t>a173600000CAmBxAAL</t>
  </si>
  <si>
    <t>a173600000CAmCNAA1</t>
  </si>
  <si>
    <t>a173600000CAmCnAAL</t>
  </si>
  <si>
    <t>a173600000CAmDDAA1</t>
  </si>
  <si>
    <t>a173600000CAmB8AAL</t>
  </si>
  <si>
    <t>a173600000CAmBYAA1</t>
  </si>
  <si>
    <t>a173600000CAmByAAL</t>
  </si>
  <si>
    <t>a173600000CAmCOAA1</t>
  </si>
  <si>
    <t>a173600000CAmCoAAL</t>
  </si>
  <si>
    <t>a173600000CAmDEAA1</t>
  </si>
  <si>
    <t>a173600000CAmB9AAL</t>
  </si>
  <si>
    <t>a173600000CAmBZAA1</t>
  </si>
  <si>
    <t>a173600000CAmBzAAL</t>
  </si>
  <si>
    <t>a173600000CAmCPAA1</t>
  </si>
  <si>
    <t>a173600000CAmCpAAL</t>
  </si>
  <si>
    <t>a173600000CAmDFAA1</t>
  </si>
  <si>
    <t>a173600000CAmBAAA1</t>
  </si>
  <si>
    <t>a173600000CAmBaAAL</t>
  </si>
  <si>
    <t>a173600000CAmC0AAL</t>
  </si>
  <si>
    <t>a173600000CAmCQAA1</t>
  </si>
  <si>
    <t>a173600000CAmCqAAL</t>
  </si>
  <si>
    <t>a173600000CAmDGAA1</t>
  </si>
  <si>
    <t>a173600000CAmBBAA1</t>
  </si>
  <si>
    <t>a173600000CAmBbAAL</t>
  </si>
  <si>
    <t>a173600000CAmC1AAL</t>
  </si>
  <si>
    <t>a173600000CAmCRAA1</t>
  </si>
  <si>
    <t>a173600000CAmCrAAL</t>
  </si>
  <si>
    <t>a173600000CAmDHAA1</t>
  </si>
  <si>
    <t>a173600000CAmBCAA1</t>
  </si>
  <si>
    <t>a173600000CAmBcAAL</t>
  </si>
  <si>
    <t>a173600000CAmC2AAL</t>
  </si>
  <si>
    <t>a173600000CAmCSAA1</t>
  </si>
  <si>
    <t>a173600000CAmCsAAL</t>
  </si>
  <si>
    <t>a173600000CAmDIAA1</t>
  </si>
  <si>
    <t>a173600000CAmBDAA1</t>
  </si>
  <si>
    <t>a173600000CAmBdAAL</t>
  </si>
  <si>
    <t>a173600000CAmC3AAL</t>
  </si>
  <si>
    <t>a173600000CAmCTAA1</t>
  </si>
  <si>
    <t>a173600000CAmCtAAL</t>
  </si>
  <si>
    <t>a173600000CAmDJAA1</t>
  </si>
  <si>
    <t>a173600000CAmBEAA1</t>
  </si>
  <si>
    <t>a173600000CAmBeAAL</t>
  </si>
  <si>
    <t>a173600000CAmC4AAL</t>
  </si>
  <si>
    <t>a173600000CAmCUAA1</t>
  </si>
  <si>
    <t>a173600000CAmCuAAL</t>
  </si>
  <si>
    <t>a173600000CAmDKAA1</t>
  </si>
  <si>
    <t>a173600000CAmBFAA1</t>
  </si>
  <si>
    <t>a173600000CAmBfAAL</t>
  </si>
  <si>
    <t>a173600000CAmC5AAL</t>
  </si>
  <si>
    <t>a173600000CAmCVAA1</t>
  </si>
  <si>
    <t>a173600000CAmCvAAL</t>
  </si>
  <si>
    <t>a173600000CAmDLAA1</t>
  </si>
  <si>
    <t>a173600000CAmBGAA1</t>
  </si>
  <si>
    <t>a173600000CAmBgAAL</t>
  </si>
  <si>
    <t>a173600000CAmC6AAL</t>
  </si>
  <si>
    <t>a173600000CAmCWAA1</t>
  </si>
  <si>
    <t>a173600000CAmCwAAL</t>
  </si>
  <si>
    <t>a173600000CAmDMAA1</t>
  </si>
  <si>
    <t>a173600000CAmBHAA1</t>
  </si>
  <si>
    <t>a173600000CAmBhAAL</t>
  </si>
  <si>
    <t>a173600000CAmC7AAL</t>
  </si>
  <si>
    <t>a173600000CAmCXAA1</t>
  </si>
  <si>
    <t>a173600000CAmCxAAL</t>
  </si>
  <si>
    <t>a173600000CAmDNAA1</t>
  </si>
  <si>
    <t>a173600000CAmBIAA1</t>
  </si>
  <si>
    <t>a173600000CAmBiAAL</t>
  </si>
  <si>
    <t>a173600000CAmC8AAL</t>
  </si>
  <si>
    <t>a173600000CAmCYAA1</t>
  </si>
  <si>
    <t>a173600000CAmCyAAL</t>
  </si>
  <si>
    <t>a173600000CAmDOAA1</t>
  </si>
  <si>
    <t>a173600000CAmBJAA1</t>
  </si>
  <si>
    <t>a173600000CAmBjAAL</t>
  </si>
  <si>
    <t>a173600000CAmC9AAL</t>
  </si>
  <si>
    <t>a173600000CAmCZAA1</t>
  </si>
  <si>
    <t>a173600000CAmCzAAL</t>
  </si>
  <si>
    <t>a173600000CAmDPAA1</t>
  </si>
  <si>
    <t>a1N36000004vM6bEAE</t>
  </si>
  <si>
    <t>a1N36000004vM6cEAE</t>
  </si>
  <si>
    <t>a1N36000004vM6dEAE</t>
  </si>
  <si>
    <t>a1N36000004vM6eEAE</t>
  </si>
  <si>
    <t>a1N36000004vM6fEAE</t>
  </si>
  <si>
    <t>a1N36000004vM6gEAE</t>
  </si>
  <si>
    <t>a1N36000004vM6hEAE</t>
  </si>
  <si>
    <t>a1N36000004vM6iEAE</t>
  </si>
  <si>
    <t>a1N36000004vM6jEAE</t>
  </si>
  <si>
    <t>a1N36000004vM6kEAE</t>
  </si>
  <si>
    <t>a1N36000004vM6lEAE</t>
  </si>
  <si>
    <t>a1N36000004vM6mEAE</t>
  </si>
  <si>
    <t>a1N36000004vM6nEAE</t>
  </si>
  <si>
    <t>a1N36000004vM6oEAE</t>
  </si>
  <si>
    <t>a1N36000004vM6pEAE</t>
  </si>
  <si>
    <t>a1N36000004vM6qEAE</t>
  </si>
  <si>
    <t>a1N36000004vM6rEAE</t>
  </si>
  <si>
    <t>a1N36000004vM6sEAE</t>
  </si>
  <si>
    <t>a1N36000004vM6tEAE</t>
  </si>
  <si>
    <t>a1N36000004vM6uEAE</t>
  </si>
  <si>
    <t>a1N36000004vM6vEAE</t>
  </si>
  <si>
    <t>a1N36000004vM6wEAE</t>
  </si>
  <si>
    <t>a1N36000004vM6xEAE</t>
  </si>
  <si>
    <t>a1N36000004vM6yEAE</t>
  </si>
  <si>
    <t>a1N36000004vM6zEAE</t>
  </si>
  <si>
    <t>a1N36000004vM70EAE</t>
  </si>
  <si>
    <t>a1N36000004vM71EAE</t>
  </si>
  <si>
    <t>a1N36000004vM72EAE</t>
  </si>
  <si>
    <t>a1N36000004vM73EAE</t>
  </si>
  <si>
    <t>a1N36000004vM74EAE</t>
  </si>
  <si>
    <t>a1N36000004vM75EAE</t>
  </si>
  <si>
    <t>a1N36000004vM76EAE</t>
  </si>
  <si>
    <t>a1N36000004vM77EAE</t>
  </si>
  <si>
    <t>a1N36000004vM78EAE</t>
  </si>
  <si>
    <t>a1N36000004vM79EAE</t>
  </si>
  <si>
    <t>a1N36000004vM7AEAU</t>
  </si>
  <si>
    <t>a1N36000004vM7BEAU</t>
  </si>
  <si>
    <t>a1N36000004vM7CEAU</t>
  </si>
  <si>
    <t>a1N36000004vM7DEAU</t>
  </si>
  <si>
    <t>a1N36000004vM7EEAU</t>
  </si>
  <si>
    <t>a1N36000004vM7FEAU</t>
  </si>
  <si>
    <t>a1N36000004vM7GEAU</t>
  </si>
  <si>
    <t>a1N36000004vM7HEAU</t>
  </si>
  <si>
    <t>a1N36000004vM7IEAU</t>
  </si>
  <si>
    <t>a1N36000004vM7JEAU</t>
  </si>
  <si>
    <t>a1N36000004vM7KEAU</t>
  </si>
  <si>
    <t>a1N36000004vM7LEAU</t>
  </si>
  <si>
    <t>a1N36000004vM7MEAU</t>
  </si>
  <si>
    <t>a1N36000004vM7NEAU</t>
  </si>
  <si>
    <t>a1N36000004vM7OEAU</t>
  </si>
  <si>
    <t>a1N36000004vM7PEAU</t>
  </si>
  <si>
    <t>a1N36000004vM7QEAU</t>
  </si>
  <si>
    <t>a1N36000004vM7REAU</t>
  </si>
  <si>
    <t>a1N36000004vM7SEAU</t>
  </si>
  <si>
    <t>a1N36000004vM7TEAU</t>
  </si>
  <si>
    <t>a1N36000004vM7UEAU</t>
  </si>
  <si>
    <t>a1N36000004vM7VEAU</t>
  </si>
  <si>
    <t>a1N36000004vM7WEAU</t>
  </si>
  <si>
    <t>a1N36000004vM7XEAU</t>
  </si>
  <si>
    <t>a1N36000004vM7YEAU</t>
  </si>
  <si>
    <t>a1N36000004vM7ZEAU</t>
  </si>
  <si>
    <t>a1N36000004vM7aEAE</t>
  </si>
  <si>
    <t>a1N36000004vM7bEAE</t>
  </si>
  <si>
    <t>a1N36000004vM7cEAE</t>
  </si>
  <si>
    <t>a1N36000004vM7dEAE</t>
  </si>
  <si>
    <t>a1N36000004vM7eEAE</t>
  </si>
  <si>
    <t>a1N36000004vM7fEAE</t>
  </si>
  <si>
    <t>a1N36000004vM7gEAE</t>
  </si>
  <si>
    <t>a1N36000004vM7hEAE</t>
  </si>
  <si>
    <t>a1N36000004vM7iEAE</t>
  </si>
  <si>
    <t>a1N36000004vM7jEAE</t>
  </si>
  <si>
    <t>a1N36000004vM7kEAE</t>
  </si>
  <si>
    <t>a1N36000004vM7lEAE</t>
  </si>
  <si>
    <t>a1N36000004vM7mEAE</t>
  </si>
  <si>
    <t>a1N36000004vM7nEAE</t>
  </si>
  <si>
    <t>a1N36000004vM7oEAE</t>
  </si>
  <si>
    <t>a1N36000004vM7pEAE</t>
  </si>
  <si>
    <t>a1N36000004vM7qEAE</t>
  </si>
  <si>
    <t>a1N36000004vM7rEAE</t>
  </si>
  <si>
    <t>a1N36000004vM7sEAE</t>
  </si>
  <si>
    <t>a1b360000022UqxAAE</t>
  </si>
  <si>
    <t>a1b360000022UsFAAU</t>
  </si>
  <si>
    <t>a1b360000022UtXAAU</t>
  </si>
  <si>
    <t>a1b360000022UupAAE</t>
  </si>
  <si>
    <t>a1b360000022Uw7AAE</t>
  </si>
  <si>
    <t>a1b360000022UxPAAU</t>
  </si>
  <si>
    <t>a1b360000022UqyAAE</t>
  </si>
  <si>
    <t>a1b360000022UsGAAU</t>
  </si>
  <si>
    <t>a1b360000022UtYAAU</t>
  </si>
  <si>
    <t>a1b360000022UuqAAE</t>
  </si>
  <si>
    <t>a1b360000022Uw8AAE</t>
  </si>
  <si>
    <t>a1b360000022UxQAAU</t>
  </si>
  <si>
    <t>a1b360000022UqzAAE</t>
  </si>
  <si>
    <t>a1b360000022UsHAAU</t>
  </si>
  <si>
    <t>a1b360000022UtZAAU</t>
  </si>
  <si>
    <t>a1b360000022UurAAE</t>
  </si>
  <si>
    <t>a1b360000022Uw9AAE</t>
  </si>
  <si>
    <t>a1b360000022UxRAAU</t>
  </si>
  <si>
    <t>a1b360000022Ur0AAE</t>
  </si>
  <si>
    <t>a1b360000022UsIAAU</t>
  </si>
  <si>
    <t>a1b360000022UtaAAE</t>
  </si>
  <si>
    <t>a1b360000022UusAAE</t>
  </si>
  <si>
    <t>a1b360000022UwAAAU</t>
  </si>
  <si>
    <t>a1b360000022UxSAAU</t>
  </si>
  <si>
    <t>a1b360000022Ur1AAE</t>
  </si>
  <si>
    <t>a1b360000022UsJAAU</t>
  </si>
  <si>
    <t>a1b360000022UtbAAE</t>
  </si>
  <si>
    <t>a1b360000022UutAAE</t>
  </si>
  <si>
    <t>a1b360000022UwBAAU</t>
  </si>
  <si>
    <t>a1b360000022UxTAAU</t>
  </si>
  <si>
    <t>a1b360000022Ur2AAE</t>
  </si>
  <si>
    <t>a1b360000022UsKAAU</t>
  </si>
  <si>
    <t>a1b360000022UtcAAE</t>
  </si>
  <si>
    <t>a1b360000022UuuAAE</t>
  </si>
  <si>
    <t>a1b360000022UwCAAU</t>
  </si>
  <si>
    <t>a1b360000022UxUAAU</t>
  </si>
  <si>
    <t>a1b360000022Ur3AAE</t>
  </si>
  <si>
    <t>a1b360000022UsLAAU</t>
  </si>
  <si>
    <t>a1b360000022UtdAAE</t>
  </si>
  <si>
    <t>a1b360000022UuvAAE</t>
  </si>
  <si>
    <t>a1b360000022UwDAAU</t>
  </si>
  <si>
    <t>a1b360000022UxVAAU</t>
  </si>
  <si>
    <t>a1b360000022Ur4AAE</t>
  </si>
  <si>
    <t>a1b360000022UsMAAU</t>
  </si>
  <si>
    <t>a1b360000022UteAAE</t>
  </si>
  <si>
    <t>a1b360000022UuwAAE</t>
  </si>
  <si>
    <t>a1b360000022UwEAAU</t>
  </si>
  <si>
    <t>a1b360000022UxWAAU</t>
  </si>
  <si>
    <t>a1b360000022Ur5AAE</t>
  </si>
  <si>
    <t>a1b360000022UsNAAU</t>
  </si>
  <si>
    <t>a1b360000022UtfAAE</t>
  </si>
  <si>
    <t>a1b360000022UuxAAE</t>
  </si>
  <si>
    <t>a1b360000022UwFAAU</t>
  </si>
  <si>
    <t>a1b360000022UxXAAU</t>
  </si>
  <si>
    <t>a1b360000022Ur6AAE</t>
  </si>
  <si>
    <t>a1b360000022UsOAAU</t>
  </si>
  <si>
    <t>a1b360000022UtgAAE</t>
  </si>
  <si>
    <t>a1b360000022UuyAAE</t>
  </si>
  <si>
    <t>a1b360000022UwGAAU</t>
  </si>
  <si>
    <t>a1b360000022UxYAAU</t>
  </si>
  <si>
    <t>a1b360000022Ur7AAE</t>
  </si>
  <si>
    <t>a1b360000022UsPAAU</t>
  </si>
  <si>
    <t>a1b360000022UthAAE</t>
  </si>
  <si>
    <t>a1b360000022UuzAAE</t>
  </si>
  <si>
    <t>a1b360000022UwHAAU</t>
  </si>
  <si>
    <t>a1b360000022UxZAAU</t>
  </si>
  <si>
    <t>a1b360000022Ur8AAE</t>
  </si>
  <si>
    <t>a1b360000022UsQAAU</t>
  </si>
  <si>
    <t>a1b360000022UtiAAE</t>
  </si>
  <si>
    <t>a1b360000022Uv0AAE</t>
  </si>
  <si>
    <t>a1b360000022UwIAAU</t>
  </si>
  <si>
    <t>a1b360000022UxaAAE</t>
  </si>
  <si>
    <t>a1b360000022Ur9AAE</t>
  </si>
  <si>
    <t>a1b360000022UsRAAU</t>
  </si>
  <si>
    <t>a1b360000022UtjAAE</t>
  </si>
  <si>
    <t>a1b360000022Uv1AAE</t>
  </si>
  <si>
    <t>a1b360000022UwJAAU</t>
  </si>
  <si>
    <t>a1b360000022UxbAAE</t>
  </si>
  <si>
    <t>a1b360000022UrAAAU</t>
  </si>
  <si>
    <t>a1b360000022UsSAAU</t>
  </si>
  <si>
    <t>a1b360000022UtkAAE</t>
  </si>
  <si>
    <t>a1b360000022Uv2AAE</t>
  </si>
  <si>
    <t>a1b360000022UwKAAU</t>
  </si>
  <si>
    <t>a1b360000022UxcAAE</t>
  </si>
  <si>
    <t>a1b360000022UrBAAU</t>
  </si>
  <si>
    <t>a1b360000022UsTAAU</t>
  </si>
  <si>
    <t>a1b360000022UtlAAE</t>
  </si>
  <si>
    <t>a1b360000022Uv3AAE</t>
  </si>
  <si>
    <t>a1b360000022UwLAAU</t>
  </si>
  <si>
    <t>a1b360000022UxdAAE</t>
  </si>
  <si>
    <t>a1b360000022UrCAAU</t>
  </si>
  <si>
    <t>a1b360000022UsUAAU</t>
  </si>
  <si>
    <t>a1b360000022UtmAAE</t>
  </si>
  <si>
    <t>a1b360000022Uv4AAE</t>
  </si>
  <si>
    <t>a1b360000022UwMAAU</t>
  </si>
  <si>
    <t>a1b360000022UxeAAE</t>
  </si>
  <si>
    <t>a1b360000022UrDAAU</t>
  </si>
  <si>
    <t>a1b360000022UsVAAU</t>
  </si>
  <si>
    <t>a1b360000022UtnAAE</t>
  </si>
  <si>
    <t>a1b360000022Uv5AAE</t>
  </si>
  <si>
    <t>a1b360000022UwNAAU</t>
  </si>
  <si>
    <t>a1b360000022UxfAAE</t>
  </si>
  <si>
    <t>a1b360000022UrEAAU</t>
  </si>
  <si>
    <t>a1b360000022UsWAAU</t>
  </si>
  <si>
    <t>a1b360000022UtoAAE</t>
  </si>
  <si>
    <t>a1b360000022Uv6AAE</t>
  </si>
  <si>
    <t>a1b360000022UwOAAU</t>
  </si>
  <si>
    <t>a1b360000022UxgAAE</t>
  </si>
  <si>
    <t>a1b360000022UrFAAU</t>
  </si>
  <si>
    <t>a1b360000022UsXAAU</t>
  </si>
  <si>
    <t>a1b360000022UtpAAE</t>
  </si>
  <si>
    <t>a1b360000022Uv7AAE</t>
  </si>
  <si>
    <t>a1b360000022UwPAAU</t>
  </si>
  <si>
    <t>a1b360000022UxhAAE</t>
  </si>
  <si>
    <t>a1b360000022UrGAAU</t>
  </si>
  <si>
    <t>a1b360000022UsYAAU</t>
  </si>
  <si>
    <t>a1b360000022UtqAAE</t>
  </si>
  <si>
    <t>a1b360000022Uv8AAE</t>
  </si>
  <si>
    <t>a1b360000022UwQAAU</t>
  </si>
  <si>
    <t>a1b360000022UxiAAE</t>
  </si>
  <si>
    <t>a1b360000022UrHAAU</t>
  </si>
  <si>
    <t>a1b360000022UsZAAU</t>
  </si>
  <si>
    <t>a1b360000022UtrAAE</t>
  </si>
  <si>
    <t>a1b360000022Uv9AAE</t>
  </si>
  <si>
    <t>a1b360000022UwRAAU</t>
  </si>
  <si>
    <t>a1b360000022UxjAAE</t>
  </si>
  <si>
    <t>a1b360000022UrIAAU</t>
  </si>
  <si>
    <t>a1b360000022UsaAAE</t>
  </si>
  <si>
    <t>a1b360000022UtsAAE</t>
  </si>
  <si>
    <t>a1b360000022UvAAAU</t>
  </si>
  <si>
    <t>a1b360000022UwSAAU</t>
  </si>
  <si>
    <t>a1b360000022UxkAAE</t>
  </si>
  <si>
    <t>a1b360000022UrJAAU</t>
  </si>
  <si>
    <t>a1b360000022UsbAAE</t>
  </si>
  <si>
    <t>a1b360000022UttAAE</t>
  </si>
  <si>
    <t>a1b360000022UvBAAU</t>
  </si>
  <si>
    <t>a1b360000022UwTAAU</t>
  </si>
  <si>
    <t>a1b360000022UxlAAE</t>
  </si>
  <si>
    <t>a1b360000022UrKAAU</t>
  </si>
  <si>
    <t>a1b360000022UscAAE</t>
  </si>
  <si>
    <t>a1b360000022UtuAAE</t>
  </si>
  <si>
    <t>a1b360000022UvCAAU</t>
  </si>
  <si>
    <t>a1b360000022UwUAAU</t>
  </si>
  <si>
    <t>a1b360000022UxmAAE</t>
  </si>
  <si>
    <t>a1b360000022UrLAAU</t>
  </si>
  <si>
    <t>a1b360000022UsdAAE</t>
  </si>
  <si>
    <t>a1b360000022UtvAAE</t>
  </si>
  <si>
    <t>a1b360000022UvDAAU</t>
  </si>
  <si>
    <t>a1b360000022UwVAAU</t>
  </si>
  <si>
    <t>a1b360000022UxnAAE</t>
  </si>
  <si>
    <t>a1b360000022UrMAAU</t>
  </si>
  <si>
    <t>a1b360000022UseAAE</t>
  </si>
  <si>
    <t>a1b360000022UtwAAE</t>
  </si>
  <si>
    <t>a1b360000022UvEAAU</t>
  </si>
  <si>
    <t>a1b360000022UwWAAU</t>
  </si>
  <si>
    <t>a1b360000022UxoAAE</t>
  </si>
  <si>
    <t>a1b360000022UrNAAU</t>
  </si>
  <si>
    <t>a1b360000022UsfAAE</t>
  </si>
  <si>
    <t>a1b360000022UtxAAE</t>
  </si>
  <si>
    <t>a1b360000022UvFAAU</t>
  </si>
  <si>
    <t>a1b360000022UwXAAU</t>
  </si>
  <si>
    <t>a1b360000022UxpAAE</t>
  </si>
  <si>
    <t>a1b360000022UrOAAU</t>
  </si>
  <si>
    <t>a1b360000022UsgAAE</t>
  </si>
  <si>
    <t>a1b360000022UtyAAE</t>
  </si>
  <si>
    <t>a1b360000022UvGAAU</t>
  </si>
  <si>
    <t>a1b360000022UwYAAU</t>
  </si>
  <si>
    <t>a1b360000022UxqAAE</t>
  </si>
  <si>
    <t>a1b360000022UrPAAU</t>
  </si>
  <si>
    <t>a1b360000022UshAAE</t>
  </si>
  <si>
    <t>a1b360000022UtzAAE</t>
  </si>
  <si>
    <t>a1b360000022UvHAAU</t>
  </si>
  <si>
    <t>a1b360000022UwZAAU</t>
  </si>
  <si>
    <t>a1b360000022UxrAAE</t>
  </si>
  <si>
    <t>a1b360000022UrQAAU</t>
  </si>
  <si>
    <t>a1b360000022UsiAAE</t>
  </si>
  <si>
    <t>a1b360000022Uu0AAE</t>
  </si>
  <si>
    <t>a1b360000022UvIAAU</t>
  </si>
  <si>
    <t>a1b360000022UwaAAE</t>
  </si>
  <si>
    <t>a1b360000022UxsAAE</t>
  </si>
  <si>
    <t>a1b360000022UrRAAU</t>
  </si>
  <si>
    <t>a1b360000022UsjAAE</t>
  </si>
  <si>
    <t>a1b360000022Uu1AAE</t>
  </si>
  <si>
    <t>a1b360000022UvJAAU</t>
  </si>
  <si>
    <t>a1b360000022UwbAAE</t>
  </si>
  <si>
    <t>a1b360000022UxtAAE</t>
  </si>
  <si>
    <t>a1b360000022UrSAAU</t>
  </si>
  <si>
    <t>a1b360000022UskAAE</t>
  </si>
  <si>
    <t>a1b360000022Uu2AAE</t>
  </si>
  <si>
    <t>a1b360000022UvKAAU</t>
  </si>
  <si>
    <t>a1b360000022UwcAAE</t>
  </si>
  <si>
    <t>a1b360000022UxuAAE</t>
  </si>
  <si>
    <t>a1b360000022UrTAAU</t>
  </si>
  <si>
    <t>a1b360000022UslAAE</t>
  </si>
  <si>
    <t>a1b360000022Uu3AAE</t>
  </si>
  <si>
    <t>a1b360000022UvLAAU</t>
  </si>
  <si>
    <t>a1b360000022UwdAAE</t>
  </si>
  <si>
    <t>a1b360000022UxvAAE</t>
  </si>
  <si>
    <t>a1b360000022UrUAAU</t>
  </si>
  <si>
    <t>a1b360000022UsmAAE</t>
  </si>
  <si>
    <t>a1b360000022Uu4AAE</t>
  </si>
  <si>
    <t>a1b360000022UvMAAU</t>
  </si>
  <si>
    <t>a1b360000022UweAAE</t>
  </si>
  <si>
    <t>a1b360000022UxwAAE</t>
  </si>
  <si>
    <t>a1b360000022UrVAAU</t>
  </si>
  <si>
    <t>a1b360000022UsnAAE</t>
  </si>
  <si>
    <t>a1b360000022Uu5AAE</t>
  </si>
  <si>
    <t>a1b360000022UvNAAU</t>
  </si>
  <si>
    <t>a1b360000022UwfAAE</t>
  </si>
  <si>
    <t>a1b360000022UxxAAE</t>
  </si>
  <si>
    <t>a1b360000022UrWAAU</t>
  </si>
  <si>
    <t>a1b360000022UsoAAE</t>
  </si>
  <si>
    <t>a1b360000022Uu6AAE</t>
  </si>
  <si>
    <t>a1b360000022UvOAAU</t>
  </si>
  <si>
    <t>a1b360000022UwgAAE</t>
  </si>
  <si>
    <t>a1b360000022UxyAAE</t>
  </si>
  <si>
    <t>a1b360000022UrXAAU</t>
  </si>
  <si>
    <t>a1b360000022UspAAE</t>
  </si>
  <si>
    <t>a1b360000022Uu7AAE</t>
  </si>
  <si>
    <t>a1b360000022UvPAAU</t>
  </si>
  <si>
    <t>a1b360000022UwhAAE</t>
  </si>
  <si>
    <t>a1b360000022UxzAAE</t>
  </si>
  <si>
    <t>a1b360000022UrYAAU</t>
  </si>
  <si>
    <t>a1b360000022UsqAAE</t>
  </si>
  <si>
    <t>a1b360000022Uu8AAE</t>
  </si>
  <si>
    <t>a1b360000022UvQAAU</t>
  </si>
  <si>
    <t>a1b360000022UwiAAE</t>
  </si>
  <si>
    <t>a1b360000022Uy0AAE</t>
  </si>
  <si>
    <t>a1b360000022UrZAAU</t>
  </si>
  <si>
    <t>a1b360000022UsrAAE</t>
  </si>
  <si>
    <t>a1b360000022Uu9AAE</t>
  </si>
  <si>
    <t>a1b360000022UvRAAU</t>
  </si>
  <si>
    <t>a1b360000022UwjAAE</t>
  </si>
  <si>
    <t>a1b360000022Uy1AAE</t>
  </si>
  <si>
    <t>a1b360000022UraAAE</t>
  </si>
  <si>
    <t>a1b360000022UssAAE</t>
  </si>
  <si>
    <t>a1b360000022UuAAAU</t>
  </si>
  <si>
    <t>a1b360000022UvSAAU</t>
  </si>
  <si>
    <t>a1b360000022UwkAAE</t>
  </si>
  <si>
    <t>a1b360000022Uy2AAE</t>
  </si>
  <si>
    <t>a1b360000022UrbAAE</t>
  </si>
  <si>
    <t>a1b360000022UstAAE</t>
  </si>
  <si>
    <t>a1b360000022UuBAAU</t>
  </si>
  <si>
    <t>a1b360000022UvTAAU</t>
  </si>
  <si>
    <t>a1b360000022UwlAAE</t>
  </si>
  <si>
    <t>a1b360000022Uy3AAE</t>
  </si>
  <si>
    <t>a1b360000022UrcAAE</t>
  </si>
  <si>
    <t>a1b360000022UsuAAE</t>
  </si>
  <si>
    <t>a1b360000022UuCAAU</t>
  </si>
  <si>
    <t>a1b360000022UvUAAU</t>
  </si>
  <si>
    <t>a1b360000022UwmAAE</t>
  </si>
  <si>
    <t>a1b360000022Uy4AAE</t>
  </si>
  <si>
    <t>a1b360000022UrdAAE</t>
  </si>
  <si>
    <t>a1b360000022UsvAAE</t>
  </si>
  <si>
    <t>a1b360000022UuDAAU</t>
  </si>
  <si>
    <t>a1b360000022UvVAAU</t>
  </si>
  <si>
    <t>a1b360000022UwnAAE</t>
  </si>
  <si>
    <t>a1b360000022Uy5AAE</t>
  </si>
  <si>
    <t>a1b360000022UreAAE</t>
  </si>
  <si>
    <t>a1b360000022UswAAE</t>
  </si>
  <si>
    <t>a1b360000022UuEAAU</t>
  </si>
  <si>
    <t>a1b360000022UvWAAU</t>
  </si>
  <si>
    <t>a1b360000022UwoAAE</t>
  </si>
  <si>
    <t>a1b360000022Uy6AAE</t>
  </si>
  <si>
    <t>a1b360000022UrfAAE</t>
  </si>
  <si>
    <t>a1b360000022UsxAAE</t>
  </si>
  <si>
    <t>a1b360000022UuFAAU</t>
  </si>
  <si>
    <t>a1b360000022UvXAAU</t>
  </si>
  <si>
    <t>a1b360000022UwpAAE</t>
  </si>
  <si>
    <t>a1b360000022Uy7AAE</t>
  </si>
  <si>
    <t>a1b360000022UrgAAE</t>
  </si>
  <si>
    <t>a1b360000022UsyAAE</t>
  </si>
  <si>
    <t>a1b360000022UuGAAU</t>
  </si>
  <si>
    <t>a1b360000022UvYAAU</t>
  </si>
  <si>
    <t>a1b360000022UwqAAE</t>
  </si>
  <si>
    <t>a1b360000022Uy8AAE</t>
  </si>
  <si>
    <t>a1b360000022UrhAAE</t>
  </si>
  <si>
    <t>a1b360000022UszAAE</t>
  </si>
  <si>
    <t>a1b360000022UuHAAU</t>
  </si>
  <si>
    <t>a1b360000022UvZAAU</t>
  </si>
  <si>
    <t>a1b360000022UwrAAE</t>
  </si>
  <si>
    <t>a1b360000022Uy9AAE</t>
  </si>
  <si>
    <t>a1b360000022UriAAE</t>
  </si>
  <si>
    <t>a1b360000022Ut0AAE</t>
  </si>
  <si>
    <t>a1b360000022UuIAAU</t>
  </si>
  <si>
    <t>a1b360000022UvaAAE</t>
  </si>
  <si>
    <t>a1b360000022UwsAAE</t>
  </si>
  <si>
    <t>a1b360000022UyAAAU</t>
  </si>
  <si>
    <t>a1b360000022UrjAAE</t>
  </si>
  <si>
    <t>a1b360000022Ut1AAE</t>
  </si>
  <si>
    <t>a1b360000022UuJAAU</t>
  </si>
  <si>
    <t>a1b360000022UvbAAE</t>
  </si>
  <si>
    <t>a1b360000022UwtAAE</t>
  </si>
  <si>
    <t>a1b360000022UyBAAU</t>
  </si>
  <si>
    <t>a1b360000022UrkAAE</t>
  </si>
  <si>
    <t>a1b360000022Ut2AAE</t>
  </si>
  <si>
    <t>a1b360000022UuKAAU</t>
  </si>
  <si>
    <t>a1b360000022UvcAAE</t>
  </si>
  <si>
    <t>a1b360000022UwuAAE</t>
  </si>
  <si>
    <t>a1b360000022UyCAAU</t>
  </si>
  <si>
    <t>a1b360000022UrlAAE</t>
  </si>
  <si>
    <t>a1b360000022Ut3AAE</t>
  </si>
  <si>
    <t>a1b360000022UuLAAU</t>
  </si>
  <si>
    <t>a1b360000022UvdAAE</t>
  </si>
  <si>
    <t>a1b360000022UwvAAE</t>
  </si>
  <si>
    <t>a1b360000022UyDAAU</t>
  </si>
  <si>
    <t>a1b360000022UrmAAE</t>
  </si>
  <si>
    <t>a1b360000022Ut4AAE</t>
  </si>
  <si>
    <t>a1b360000022UuMAAU</t>
  </si>
  <si>
    <t>a1b360000022UveAAE</t>
  </si>
  <si>
    <t>a1b360000022UwwAAE</t>
  </si>
  <si>
    <t>a1b360000022UyEAAU</t>
  </si>
  <si>
    <t>a1b360000022UrnAAE</t>
  </si>
  <si>
    <t>a1b360000022Ut5AAE</t>
  </si>
  <si>
    <t>a1b360000022UuNAAU</t>
  </si>
  <si>
    <t>a1b360000022UvfAAE</t>
  </si>
  <si>
    <t>a1b360000022UwxAAE</t>
  </si>
  <si>
    <t>a1b360000022UyFAAU</t>
  </si>
  <si>
    <t>a1b360000022UroAAE</t>
  </si>
  <si>
    <t>a1b360000022Ut6AAE</t>
  </si>
  <si>
    <t>a1b360000022UuOAAU</t>
  </si>
  <si>
    <t>a1b360000022UvgAAE</t>
  </si>
  <si>
    <t>a1b360000022UwyAAE</t>
  </si>
  <si>
    <t>a1b360000022UyGAAU</t>
  </si>
  <si>
    <t>a1b360000022UrpAAE</t>
  </si>
  <si>
    <t>a1b360000022Ut7AAE</t>
  </si>
  <si>
    <t>a1b360000022UuPAAU</t>
  </si>
  <si>
    <t>a1b360000022UvhAAE</t>
  </si>
  <si>
    <t>a1b360000022UwzAAE</t>
  </si>
  <si>
    <t>a1b360000022UyHAAU</t>
  </si>
  <si>
    <t>a1b360000022UrqAAE</t>
  </si>
  <si>
    <t>a1b360000022Ut8AAE</t>
  </si>
  <si>
    <t>a1b360000022UuQAAU</t>
  </si>
  <si>
    <t>a1b360000022UviAAE</t>
  </si>
  <si>
    <t>a1b360000022Ux0AAE</t>
  </si>
  <si>
    <t>a1b360000022UyIAAU</t>
  </si>
  <si>
    <t>a1b360000022UrrAAE</t>
  </si>
  <si>
    <t>a1b360000022Ut9AAE</t>
  </si>
  <si>
    <t>a1b360000022UuRAAU</t>
  </si>
  <si>
    <t>a1b360000022UvjAAE</t>
  </si>
  <si>
    <t>a1b360000022Ux1AAE</t>
  </si>
  <si>
    <t>a1b360000022UyJAAU</t>
  </si>
  <si>
    <t>a1b360000022UrsAAE</t>
  </si>
  <si>
    <t>a1b360000022UtAAAU</t>
  </si>
  <si>
    <t>a1b360000022UuSAAU</t>
  </si>
  <si>
    <t>a1b360000022UvkAAE</t>
  </si>
  <si>
    <t>a1b360000022Ux2AAE</t>
  </si>
  <si>
    <t>a1b360000022UyKAAU</t>
  </si>
  <si>
    <t>a1b360000022UrtAAE</t>
  </si>
  <si>
    <t>a1b360000022UtBAAU</t>
  </si>
  <si>
    <t>a1b360000022UuTAAU</t>
  </si>
  <si>
    <t>a1b360000022UvlAAE</t>
  </si>
  <si>
    <t>a1b360000022Ux3AAE</t>
  </si>
  <si>
    <t>a1b360000022UyLAAU</t>
  </si>
  <si>
    <t>a1b360000022UruAAE</t>
  </si>
  <si>
    <t>a1b360000022UtCAAU</t>
  </si>
  <si>
    <t>a1b360000022UuUAAU</t>
  </si>
  <si>
    <t>a1b360000022UvmAAE</t>
  </si>
  <si>
    <t>a1b360000022Ux4AAE</t>
  </si>
  <si>
    <t>a1b360000022UyMAAU</t>
  </si>
  <si>
    <t>a1b360000022UrvAAE</t>
  </si>
  <si>
    <t>a1b360000022UtDAAU</t>
  </si>
  <si>
    <t>a1b360000022UuVAAU</t>
  </si>
  <si>
    <t>a1b360000022UvnAAE</t>
  </si>
  <si>
    <t>a1b360000022Ux5AAE</t>
  </si>
  <si>
    <t>a1b360000022UyNAAU</t>
  </si>
  <si>
    <t>a1b360000022UrwAAE</t>
  </si>
  <si>
    <t>a1b360000022UtEAAU</t>
  </si>
  <si>
    <t>a1b360000022UuWAAU</t>
  </si>
  <si>
    <t>a1b360000022UvoAAE</t>
  </si>
  <si>
    <t>a1b360000022Ux6AAE</t>
  </si>
  <si>
    <t>a1b360000022UyOAAU</t>
  </si>
  <si>
    <t>a1b360000022UrxAAE</t>
  </si>
  <si>
    <t>a1b360000022UtFAAU</t>
  </si>
  <si>
    <t>a1b360000022UuXAAU</t>
  </si>
  <si>
    <t>a1b360000022UvpAAE</t>
  </si>
  <si>
    <t>a1b360000022Ux7AAE</t>
  </si>
  <si>
    <t>a1b360000022UyPAAU</t>
  </si>
  <si>
    <t>a1b360000022UryAAE</t>
  </si>
  <si>
    <t>a1b360000022UtGAAU</t>
  </si>
  <si>
    <t>a1b360000022UuYAAU</t>
  </si>
  <si>
    <t>a1b360000022UvqAAE</t>
  </si>
  <si>
    <t>a1b360000022Ux8AAE</t>
  </si>
  <si>
    <t>a1b360000022UyQAAU</t>
  </si>
  <si>
    <t>a1b360000022UrzAAE</t>
  </si>
  <si>
    <t>a1b360000022UtHAAU</t>
  </si>
  <si>
    <t>a1b360000022UuZAAU</t>
  </si>
  <si>
    <t>a1b360000022UvrAAE</t>
  </si>
  <si>
    <t>a1b360000022Ux9AAE</t>
  </si>
  <si>
    <t>a1b360000022UyRAAU</t>
  </si>
  <si>
    <t>a1b360000022Us0AAE</t>
  </si>
  <si>
    <t>a1b360000022UtIAAU</t>
  </si>
  <si>
    <t>a1b360000022UuaAAE</t>
  </si>
  <si>
    <t>a1b360000022UvsAAE</t>
  </si>
  <si>
    <t>a1b360000022UxAAAU</t>
  </si>
  <si>
    <t>a1b360000022UySAAU</t>
  </si>
  <si>
    <t>a1b360000022Us1AAE</t>
  </si>
  <si>
    <t>a1b360000022UtJAAU</t>
  </si>
  <si>
    <t>a1b360000022UubAAE</t>
  </si>
  <si>
    <t>a1b360000022UvtAAE</t>
  </si>
  <si>
    <t>a1b360000022UxBAAU</t>
  </si>
  <si>
    <t>a1b360000022UyTAAU</t>
  </si>
  <si>
    <t>a1b360000022Us2AAE</t>
  </si>
  <si>
    <t>a1b360000022UtKAAU</t>
  </si>
  <si>
    <t>a1b360000022UucAAE</t>
  </si>
  <si>
    <t>a1b360000022UvuAAE</t>
  </si>
  <si>
    <t>a1b360000022UxCAAU</t>
  </si>
  <si>
    <t>a1b360000022UyUAAU</t>
  </si>
  <si>
    <t>a1b360000022Us3AAE</t>
  </si>
  <si>
    <t>a1b360000022UtLAAU</t>
  </si>
  <si>
    <t>a1b360000022UudAAE</t>
  </si>
  <si>
    <t>a1b360000022UvvAAE</t>
  </si>
  <si>
    <t>a1b360000022UxDAAU</t>
  </si>
  <si>
    <t>a1b360000022UyVAAU</t>
  </si>
  <si>
    <t>a1b360000022Us4AAE</t>
  </si>
  <si>
    <t>a1b360000022UtMAAU</t>
  </si>
  <si>
    <t>a1b360000022UueAAE</t>
  </si>
  <si>
    <t>a1b360000022UvwAAE</t>
  </si>
  <si>
    <t>a1b360000022UxEAAU</t>
  </si>
  <si>
    <t>a1b360000022UyWAAU</t>
  </si>
  <si>
    <t>a1b360000022Us5AAE</t>
  </si>
  <si>
    <t>a1b360000022UtNAAU</t>
  </si>
  <si>
    <t>a1b360000022UufAAE</t>
  </si>
  <si>
    <t>a1b360000022UvxAAE</t>
  </si>
  <si>
    <t>a1b360000022UxFAAU</t>
  </si>
  <si>
    <t>a1b360000022UyXAAU</t>
  </si>
  <si>
    <t>a1b360000022Us6AAE</t>
  </si>
  <si>
    <t>a1b360000022UtOAAU</t>
  </si>
  <si>
    <t>a1b360000022UugAAE</t>
  </si>
  <si>
    <t>a1b360000022UvyAAE</t>
  </si>
  <si>
    <t>a1b360000022UxGAAU</t>
  </si>
  <si>
    <t>a1b360000022UyYAAU</t>
  </si>
  <si>
    <t>a1b360000022Us7AAE</t>
  </si>
  <si>
    <t>a1b360000022UtPAAU</t>
  </si>
  <si>
    <t>a1b360000022UuhAAE</t>
  </si>
  <si>
    <t>a1b360000022UvzAAE</t>
  </si>
  <si>
    <t>a1b360000022UxHAAU</t>
  </si>
  <si>
    <t>a1b360000022UyZAAU</t>
  </si>
  <si>
    <t>a1b360000022Us8AAE</t>
  </si>
  <si>
    <t>a1b360000022UtQAAU</t>
  </si>
  <si>
    <t>a1b360000022UuiAAE</t>
  </si>
  <si>
    <t>a1b360000022Uw0AAE</t>
  </si>
  <si>
    <t>a1b360000022UxIAAU</t>
  </si>
  <si>
    <t>a1b360000022UyaAAE</t>
  </si>
  <si>
    <t>a1b360000022Us9AAE</t>
  </si>
  <si>
    <t>a1b360000022UtRAAU</t>
  </si>
  <si>
    <t>a1b360000022UujAAE</t>
  </si>
  <si>
    <t>a1b360000022Uw1AAE</t>
  </si>
  <si>
    <t>a1b360000022UxJAAU</t>
  </si>
  <si>
    <t>a1b360000022UybAAE</t>
  </si>
  <si>
    <t>a1b360000022UsAAAU</t>
  </si>
  <si>
    <t>a1b360000022UtSAAU</t>
  </si>
  <si>
    <t>a1b360000022UukAAE</t>
  </si>
  <si>
    <t>a1b360000022Uw2AAE</t>
  </si>
  <si>
    <t>a1b360000022UxKAAU</t>
  </si>
  <si>
    <t>a1b360000022UycAAE</t>
  </si>
  <si>
    <t>a1b360000022UsBAAU</t>
  </si>
  <si>
    <t>a1b360000022UtTAAU</t>
  </si>
  <si>
    <t>a1b360000022UulAAE</t>
  </si>
  <si>
    <t>a1b360000022Uw3AAE</t>
  </si>
  <si>
    <t>a1b360000022UxLAAU</t>
  </si>
  <si>
    <t>a1b360000022UydAAE</t>
  </si>
  <si>
    <t>a1b360000022UsCAAU</t>
  </si>
  <si>
    <t>a1b360000022UtUAAU</t>
  </si>
  <si>
    <t>a1b360000022UumAAE</t>
  </si>
  <si>
    <t>a1b360000022Uw4AAE</t>
  </si>
  <si>
    <t>a1b360000022UxMAAU</t>
  </si>
  <si>
    <t>a1b360000022UyeAAE</t>
  </si>
  <si>
    <t>a1b360000022UsDAAU</t>
  </si>
  <si>
    <t>a1b360000022UtVAAU</t>
  </si>
  <si>
    <t>a1b360000022UunAAE</t>
  </si>
  <si>
    <t>a1b360000022Uw5AAE</t>
  </si>
  <si>
    <t>a1b360000022UxNAAU</t>
  </si>
  <si>
    <t>a1b360000022UyfAAE</t>
  </si>
  <si>
    <t>a1b360000022UsEAAU</t>
  </si>
  <si>
    <t>a1b360000022UtWAAU</t>
  </si>
  <si>
    <t>a1b360000022UuoAAE</t>
  </si>
  <si>
    <t>a1b360000022Uw6AAE</t>
  </si>
  <si>
    <t>a1b360000022UxOAAU</t>
  </si>
  <si>
    <t>a1b360000022UygAAE</t>
  </si>
  <si>
    <t>a1G36000002qcL6EAI</t>
  </si>
  <si>
    <t>a1G36000002qcL5EAI</t>
  </si>
  <si>
    <t>a1G36000002qcL4EAI</t>
  </si>
  <si>
    <t>a1G36000002qcL3EAI</t>
  </si>
  <si>
    <t>a1G36000002qcL2EAI</t>
  </si>
  <si>
    <t>a1G36000002qcL1EAI</t>
  </si>
  <si>
    <t>a1G36000002qcL0EAI</t>
  </si>
  <si>
    <t>a1G36000002qcKzEAI</t>
  </si>
  <si>
    <t>a1G36000002qcKyEAI</t>
  </si>
  <si>
    <t>a1G36000002qcKxEAI</t>
  </si>
  <si>
    <t>No data for this but will be discussed during grant making.</t>
  </si>
  <si>
    <t>a1G36000002qcKOEAY</t>
  </si>
  <si>
    <t>a1G36000002qcKPEAY</t>
  </si>
  <si>
    <t>a1G36000002qcKXEAY</t>
  </si>
  <si>
    <t>a1G36000002qcKWEAY</t>
  </si>
  <si>
    <t>a1G36000002qcKVEAY</t>
  </si>
  <si>
    <t>a1G36000002qcKUEAY</t>
  </si>
  <si>
    <t>a1G36000002qcKTEAY</t>
  </si>
  <si>
    <t>a1G36000002qcKSEAY</t>
  </si>
  <si>
    <t>a1G36000002qcKREAY</t>
  </si>
  <si>
    <t>a1G36000002qcKQEAY</t>
  </si>
  <si>
    <t>a1G36000002qcKYEAY</t>
  </si>
  <si>
    <t>a1G36000002qcKZEAY</t>
  </si>
  <si>
    <t>a1G36000002qcKhEAI</t>
  </si>
  <si>
    <t>a1G36000002qcKgEAI</t>
  </si>
  <si>
    <t>a1G36000002qcKfEAI</t>
  </si>
  <si>
    <t>a1G36000002qcKeEAI</t>
  </si>
  <si>
    <t>a1G36000002qcKdEAI</t>
  </si>
  <si>
    <t>a1G36000002qcKcEAI</t>
  </si>
  <si>
    <t>a1G36000002qcKbEAI</t>
  </si>
  <si>
    <t>a1G36000002qcKaEAI</t>
  </si>
  <si>
    <t>a1G36000002qcLGEAY</t>
  </si>
  <si>
    <t>a1G36000002qcLFEAY</t>
  </si>
  <si>
    <t>a1G36000002qcLEEAY</t>
  </si>
  <si>
    <t>a1G36000002qcLDEAY</t>
  </si>
  <si>
    <t>a1G36000002qcLCEAY</t>
  </si>
  <si>
    <t>a1G36000002qcLBEAY</t>
  </si>
  <si>
    <t>a1G36000002qcLAEAY</t>
  </si>
  <si>
    <t>a1G36000002qcL9EAI</t>
  </si>
  <si>
    <t>a1G36000002qcL8EAI</t>
  </si>
  <si>
    <t>a1G36000002qcL7EAI</t>
  </si>
  <si>
    <t>a1G36000002qcLQEAY</t>
  </si>
  <si>
    <t>a1G36000002qcLPEAY</t>
  </si>
  <si>
    <t>a1G36000002qcLOEAY</t>
  </si>
  <si>
    <t>a1G36000002qcLNEAY</t>
  </si>
  <si>
    <t>a1G36000002qcLMEAY</t>
  </si>
  <si>
    <t>a1G36000002qcLLEAY</t>
  </si>
  <si>
    <t>a1G36000002qcLKEAY</t>
  </si>
  <si>
    <t>a1G36000002qcLJEAY</t>
  </si>
  <si>
    <t>a1G36000002qcLIEAY</t>
  </si>
  <si>
    <t>a1G36000002qcLHEAY</t>
  </si>
  <si>
    <t>a1G36000002qcLaEAI</t>
  </si>
  <si>
    <t>a1G36000002qcLZEAY</t>
  </si>
  <si>
    <t>a1G36000002qcLYEAY</t>
  </si>
  <si>
    <t>a1G36000002qcLXEAY</t>
  </si>
  <si>
    <t>a1G36000002qcLWEAY</t>
  </si>
  <si>
    <t>a1G36000002qcLVEAY</t>
  </si>
  <si>
    <t>a1G36000002qcLUEAY</t>
  </si>
  <si>
    <t>a1G36000002qcLTEAY</t>
  </si>
  <si>
    <t>a1G36000002qcLSEAY</t>
  </si>
  <si>
    <t>a1G36000002qcLREAY</t>
  </si>
  <si>
    <t>a1G36000002qcLkEAI</t>
  </si>
  <si>
    <t>a1G36000002qcLjEAI</t>
  </si>
  <si>
    <t>a1G36000002qcLiEAI</t>
  </si>
  <si>
    <t>a1G36000002qcLhEAI</t>
  </si>
  <si>
    <t>a1G36000002qcLgEAI</t>
  </si>
  <si>
    <t>a1G36000002qcLfEAI</t>
  </si>
  <si>
    <t>a1G36000002qcLeEAI</t>
  </si>
  <si>
    <t>a1G36000002qcLdEAI</t>
  </si>
  <si>
    <t>a1G36000002qcLcEAI</t>
  </si>
  <si>
    <t>a1G36000002qcLbEAI</t>
  </si>
  <si>
    <t>a1G36000002qcLuEAI</t>
  </si>
  <si>
    <t>a1G36000002qcLtEAI</t>
  </si>
  <si>
    <t>a1G36000002qcLsEAI</t>
  </si>
  <si>
    <t>a1G36000002qcLrEAI</t>
  </si>
  <si>
    <t>a1G36000002qcLqEAI</t>
  </si>
  <si>
    <t>a1G36000002qcLpEAI</t>
  </si>
  <si>
    <t>a1G36000002qcLoEAI</t>
  </si>
  <si>
    <t>a1G36000002qcLnEAI</t>
  </si>
  <si>
    <t>a1G36000002qcLmEAI</t>
  </si>
  <si>
    <t>a1G36000002qcLlEAI</t>
  </si>
  <si>
    <t>a1G36000002qcM4EAI</t>
  </si>
  <si>
    <t>a1G36000002qcM3EAI</t>
  </si>
  <si>
    <t>a1G36000002qcM2EAI</t>
  </si>
  <si>
    <t>a1G36000002qcM1EAI</t>
  </si>
  <si>
    <t>a1G36000002qcM0EAI</t>
  </si>
  <si>
    <t>a1G36000002qcLzEAI</t>
  </si>
  <si>
    <t>a1G36000002qcLyEAI</t>
  </si>
  <si>
    <t>a1G36000002qcLxEAI</t>
  </si>
  <si>
    <t>a1G36000002qcLwEAI</t>
  </si>
  <si>
    <t>a1G36000002qcLvEAI</t>
  </si>
  <si>
    <t>a1G36000002qcMEEAY</t>
  </si>
  <si>
    <t>a1G36000002qcMDEAY</t>
  </si>
  <si>
    <t>a1G36000002qcMCEAY</t>
  </si>
  <si>
    <t>a1G36000002qcMBEAY</t>
  </si>
  <si>
    <t>a1G36000002qcMAEAY</t>
  </si>
  <si>
    <t>a1G36000002qcM9EAI</t>
  </si>
  <si>
    <t>a1G36000002qcM8EAI</t>
  </si>
  <si>
    <t>a1G36000002qcM7EAI</t>
  </si>
  <si>
    <t>a1G36000002qcM6EAI</t>
  </si>
  <si>
    <t>a1G36000002qcM5EAI</t>
  </si>
  <si>
    <t>a1G36000002qcMOEAY</t>
  </si>
  <si>
    <t>a1G36000002qcMNEAY</t>
  </si>
  <si>
    <t>a1G36000002qcMMEAY</t>
  </si>
  <si>
    <t>a1G36000002qcMLEAY</t>
  </si>
  <si>
    <t>a1G36000002qcMKEAY</t>
  </si>
  <si>
    <t>a1G36000002qcMJEAY</t>
  </si>
  <si>
    <t>a1G36000002qcMIEAY</t>
  </si>
  <si>
    <t>a1G36000002qcMHEAY</t>
  </si>
  <si>
    <t>a1G36000002qcMGEAY</t>
  </si>
  <si>
    <t>a1G36000002qcMFEAY</t>
  </si>
  <si>
    <t>a1G36000002qcMYEAY</t>
  </si>
  <si>
    <t>a1G36000002qcMXEAY</t>
  </si>
  <si>
    <t>a1G36000002qcMWEAY</t>
  </si>
  <si>
    <t>a1G36000002qcMVEAY</t>
  </si>
  <si>
    <t>a1G36000002qcMUEAY</t>
  </si>
  <si>
    <t>a1G36000002qcMTEAY</t>
  </si>
  <si>
    <t>a1G36000002qcMSEAY</t>
  </si>
  <si>
    <t>a1G36000002qcMREAY</t>
  </si>
  <si>
    <t>a1G36000002qcMQEAY</t>
  </si>
  <si>
    <t>a1G36000002qcMPEAY</t>
  </si>
  <si>
    <t>a1G36000002qcMiEAI</t>
  </si>
  <si>
    <t>a1G36000002qcMhEAI</t>
  </si>
  <si>
    <t>a1G36000002qcMgEAI</t>
  </si>
  <si>
    <t>a1G36000002qcMfEAI</t>
  </si>
  <si>
    <t>a1G36000002qcMeEAI</t>
  </si>
  <si>
    <t>a1G36000002qcMdEAI</t>
  </si>
  <si>
    <t>a1G36000002qcMcEAI</t>
  </si>
  <si>
    <t>a1G36000002qcMbEAI</t>
  </si>
  <si>
    <t>a1G36000002qcMaEAI</t>
  </si>
  <si>
    <t>a1G36000002qcMZEAY</t>
  </si>
  <si>
    <t>a1G36000002qcMsEAI</t>
  </si>
  <si>
    <t>a1G36000002qcMrEAI</t>
  </si>
  <si>
    <t>a1G36000002qcMqEAI</t>
  </si>
  <si>
    <t>a1G36000002qcMpEAI</t>
  </si>
  <si>
    <t>a1G36000002qcMoEAI</t>
  </si>
  <si>
    <t>a1G36000002qcMnEAI</t>
  </si>
  <si>
    <t>a1G36000002qcMmEAI</t>
  </si>
  <si>
    <t>a1G36000002qcMlEAI</t>
  </si>
  <si>
    <t>a1G36000002qcMkEAI</t>
  </si>
  <si>
    <t>a1G36000002qcMjEAI</t>
  </si>
  <si>
    <t>a1G36000002qcN2EAI</t>
  </si>
  <si>
    <t>a1G36000002qcN1EAI</t>
  </si>
  <si>
    <t>a1G36000002qcN0EAI</t>
  </si>
  <si>
    <t>a1G36000002qcMzEAI</t>
  </si>
  <si>
    <t>a1G36000002qcMyEAI</t>
  </si>
  <si>
    <t>a1G36000002qcMxEAI</t>
  </si>
  <si>
    <t>a1G36000002qcMwEAI</t>
  </si>
  <si>
    <t>a1G36000002qcMvEAI</t>
  </si>
  <si>
    <t>a1G36000002qcMuEAI</t>
  </si>
  <si>
    <t>a1G36000002qcMtEAI</t>
  </si>
  <si>
    <t>68.7%</t>
  </si>
  <si>
    <t>a1V36000002hk9nEAA</t>
  </si>
  <si>
    <t>61.8%</t>
  </si>
  <si>
    <t>a1V36000002hk9oEAA</t>
  </si>
  <si>
    <t>82.1%</t>
  </si>
  <si>
    <t>The study had baseline value for infants and the 1-14 year group. What has been indicated here is for the 1-14 year group which is 82.1%</t>
  </si>
  <si>
    <t>a1V36000002hk9lEAA</t>
  </si>
  <si>
    <t>78%</t>
  </si>
  <si>
    <t>The study had baseline value for 15-24 year group which is 76.5% and the 25+ group which is 79.5%. Therefore an average of the two groups was computed which is 78%. This is what was used for the 15+ as the baseline value.</t>
  </si>
  <si>
    <t>a1V36000002hk9mEAA</t>
  </si>
  <si>
    <t>76.3%</t>
  </si>
  <si>
    <t>a1V36000002hk9qEAA</t>
  </si>
  <si>
    <t>79.3%</t>
  </si>
  <si>
    <t>a1V36000002hk9rEAA</t>
  </si>
  <si>
    <t>51.0%</t>
  </si>
  <si>
    <t>a1V36000002hk9pEAA</t>
  </si>
  <si>
    <t>a1V36000002hk9uEAA</t>
  </si>
  <si>
    <t>a1V36000002hk9tEAA</t>
  </si>
  <si>
    <t>a1V36000002hk9sEAA</t>
  </si>
  <si>
    <t>a1V36000002hkAeEAI</t>
  </si>
  <si>
    <t>a1V36000002hkAdEAI</t>
  </si>
  <si>
    <t>a1V36000002hkAcEAI</t>
  </si>
  <si>
    <t>a1V36000002hkAbEAI</t>
  </si>
  <si>
    <t>a1V36000002hkAaEAI</t>
  </si>
  <si>
    <t>a1V36000002hkAZEAY</t>
  </si>
  <si>
    <t>a1V36000002hkAYEAY</t>
  </si>
  <si>
    <t>a1V36000002hkAXEAY</t>
  </si>
  <si>
    <t>a1V36000002hkAWEAY</t>
  </si>
  <si>
    <t>a1V36000002hkAVEAY</t>
  </si>
  <si>
    <t>We do not have for this age group</t>
  </si>
  <si>
    <t>a1V36000002hk9vEAA</t>
  </si>
  <si>
    <t>a1V36000002hk9wEAA</t>
  </si>
  <si>
    <t>a1V36000002hkA4EAI</t>
  </si>
  <si>
    <t>a1V36000002hkA3EAI</t>
  </si>
  <si>
    <t>a1V36000002hkA2EAI</t>
  </si>
  <si>
    <t>a1V36000002hkA1EAI</t>
  </si>
  <si>
    <t>a1V36000002hkA0EAI</t>
  </si>
  <si>
    <t>a1V36000002hk9zEAA</t>
  </si>
  <si>
    <t>a1V36000002hk9yEAA</t>
  </si>
  <si>
    <t>a1V36000002hk9xEAA</t>
  </si>
  <si>
    <t>a1V36000002hkA5EAI</t>
  </si>
  <si>
    <t>a1V36000002hkA6EAI</t>
  </si>
  <si>
    <t>Information not available for males only</t>
  </si>
  <si>
    <t>a1V36000002hkA7EAI</t>
  </si>
  <si>
    <t>Information not available for females only</t>
  </si>
  <si>
    <t>a1V36000002hkA8EAI</t>
  </si>
  <si>
    <t>a1V36000002hkAEEAY</t>
  </si>
  <si>
    <t>a1V36000002hkADEAY</t>
  </si>
  <si>
    <t>a1V36000002hkACEAY</t>
  </si>
  <si>
    <t>a1V36000002hkABEAY</t>
  </si>
  <si>
    <t>a1V36000002hkAAEAY</t>
  </si>
  <si>
    <t>a1V36000002hkA9EAI</t>
  </si>
  <si>
    <t>a1V36000002hkAoEAI</t>
  </si>
  <si>
    <t>a1V36000002hkAnEAI</t>
  </si>
  <si>
    <t>a1V36000002hkAmEAI</t>
  </si>
  <si>
    <t>a1V36000002hkAlEAI</t>
  </si>
  <si>
    <t>a1V36000002hkAkEAI</t>
  </si>
  <si>
    <t>a1V36000002hkAjEAI</t>
  </si>
  <si>
    <t>a1V36000002hkAiEAI</t>
  </si>
  <si>
    <t>a1V36000002hkAhEAI</t>
  </si>
  <si>
    <t>a1V36000002hkAgEAI</t>
  </si>
  <si>
    <t>a1V36000002hkAfEAI</t>
  </si>
  <si>
    <t>a1V36000002hkAyEAI</t>
  </si>
  <si>
    <t>a1V36000002hkAxEAI</t>
  </si>
  <si>
    <t>a1V36000002hkAwEAI</t>
  </si>
  <si>
    <t>a1V36000002hkAvEAI</t>
  </si>
  <si>
    <t>a1V36000002hkAuEAI</t>
  </si>
  <si>
    <t>a1V36000002hkAtEAI</t>
  </si>
  <si>
    <t>a1V36000002hkAsEAI</t>
  </si>
  <si>
    <t>a1V36000002hkArEAI</t>
  </si>
  <si>
    <t>a1V36000002hkAqEAI</t>
  </si>
  <si>
    <t>a1V36000002hkApEAI</t>
  </si>
  <si>
    <t>a1V36000002hkAGEAY</t>
  </si>
  <si>
    <t>a1V36000002hkAOEAY</t>
  </si>
  <si>
    <t>a1V36000002hkANEAY</t>
  </si>
  <si>
    <t>a1V36000002hkAMEAY</t>
  </si>
  <si>
    <t>a1V36000002hkALEAY</t>
  </si>
  <si>
    <t>a1V36000002hkAKEAY</t>
  </si>
  <si>
    <t>a1V36000002hkAJEAY</t>
  </si>
  <si>
    <t>a1V36000002hkAIEAY</t>
  </si>
  <si>
    <t>a1V36000002hkAHEAY</t>
  </si>
  <si>
    <t>a1V36000002hkAFEAY</t>
  </si>
  <si>
    <t>a1V36000002hkB8EAI</t>
  </si>
  <si>
    <t>a1V36000002hkB7EAI</t>
  </si>
  <si>
    <t>a1V36000002hkB6EAI</t>
  </si>
  <si>
    <t>a1V36000002hkB5EAI</t>
  </si>
  <si>
    <t>a1V36000002hkB4EAI</t>
  </si>
  <si>
    <t>a1V36000002hkB3EAI</t>
  </si>
  <si>
    <t>a1V36000002hkB2EAI</t>
  </si>
  <si>
    <t>a1V36000002hkB1EAI</t>
  </si>
  <si>
    <t>a1V36000002hkB0EAI</t>
  </si>
  <si>
    <t>a1V36000002hkAzEAI</t>
  </si>
  <si>
    <t>a1V36000002hkBIEAY</t>
  </si>
  <si>
    <t>a1V36000002hkBHEAY</t>
  </si>
  <si>
    <t>a1V36000002hkBGEAY</t>
  </si>
  <si>
    <t>a1V36000002hkBFEAY</t>
  </si>
  <si>
    <t>a1V36000002hkBEEAY</t>
  </si>
  <si>
    <t>a1V36000002hkBDEAY</t>
  </si>
  <si>
    <t>a1V36000002hkBCEAY</t>
  </si>
  <si>
    <t>a1V36000002hkBBEAY</t>
  </si>
  <si>
    <t>a1V36000002hkBAEAY</t>
  </si>
  <si>
    <t>a1V36000002hkB9EAI</t>
  </si>
  <si>
    <t>a1V36000002hkBSEAY</t>
  </si>
  <si>
    <t>a1V36000002hkBREAY</t>
  </si>
  <si>
    <t>a1V36000002hkBQEAY</t>
  </si>
  <si>
    <t>a1V36000002hkBPEAY</t>
  </si>
  <si>
    <t>a1V36000002hkBOEAY</t>
  </si>
  <si>
    <t>a1V36000002hkBNEAY</t>
  </si>
  <si>
    <t>a1V36000002hkBMEAY</t>
  </si>
  <si>
    <t>a1V36000002hkBLEAY</t>
  </si>
  <si>
    <t>a1V36000002hkBKEAY</t>
  </si>
  <si>
    <t>a1V36000002hkBJEAY</t>
  </si>
  <si>
    <t>a1V36000002hkBcEAI</t>
  </si>
  <si>
    <t>a1V36000002hkBbEAI</t>
  </si>
  <si>
    <t>a1V36000002hkBaEAI</t>
  </si>
  <si>
    <t>a1V36000002hkBZEAY</t>
  </si>
  <si>
    <t>a1V36000002hkBYEAY</t>
  </si>
  <si>
    <t>a1V36000002hkBXEAY</t>
  </si>
  <si>
    <t>a1V36000002hkBWEAY</t>
  </si>
  <si>
    <t>a1V36000002hkBVEAY</t>
  </si>
  <si>
    <t>a1V36000002hkBUEAY</t>
  </si>
  <si>
    <t>a1V36000002hkBTEAY</t>
  </si>
  <si>
    <t>a1V36000002hkBmEAI</t>
  </si>
  <si>
    <t>a1V36000002hkBlEAI</t>
  </si>
  <si>
    <t>a1V36000002hkBkEAI</t>
  </si>
  <si>
    <t>a1V36000002hkBjEAI</t>
  </si>
  <si>
    <t>a1V36000002hkBiEAI</t>
  </si>
  <si>
    <t>a1V36000002hkBhEAI</t>
  </si>
  <si>
    <t>a1V36000002hkBgEAI</t>
  </si>
  <si>
    <t>a1V36000002hkBfEAI</t>
  </si>
  <si>
    <t>a1V36000002hkBeEAI</t>
  </si>
  <si>
    <t>a1V36000002hkBdEAI</t>
  </si>
  <si>
    <t>a1V36000002hkBwEAI</t>
  </si>
  <si>
    <t>a1V36000002hkBvEAI</t>
  </si>
  <si>
    <t>a1V36000002hkBuEAI</t>
  </si>
  <si>
    <t>a1V36000002hkBtEAI</t>
  </si>
  <si>
    <t>a1V36000002hkBsEAI</t>
  </si>
  <si>
    <t>a1V36000002hkBrEAI</t>
  </si>
  <si>
    <t>a1V36000002hkBqEAI</t>
  </si>
  <si>
    <t>a1V36000002hkBpEAI</t>
  </si>
  <si>
    <t>a1V36000002hkBoEAI</t>
  </si>
  <si>
    <t>a1V36000002hkBnEAI</t>
  </si>
  <si>
    <t>a1V36000002hkC6EAI</t>
  </si>
  <si>
    <t>a1V36000002hkC5EAI</t>
  </si>
  <si>
    <t>a1V36000002hkC4EAI</t>
  </si>
  <si>
    <t>a1V36000002hkC3EAI</t>
  </si>
  <si>
    <t>a1V36000002hkC2EAI</t>
  </si>
  <si>
    <t>a1V36000002hkC1EAI</t>
  </si>
  <si>
    <t>a1V36000002hkC0EAI</t>
  </si>
  <si>
    <t>a1V36000002hkBzEAI</t>
  </si>
  <si>
    <t>a1V36000002hkByEAI</t>
  </si>
  <si>
    <t>a1V36000002hkBxEAI</t>
  </si>
  <si>
    <t>a1V36000002hkCGEAY</t>
  </si>
  <si>
    <t>a1V36000002hkCFEAY</t>
  </si>
  <si>
    <t>a1V36000002hkCEEAY</t>
  </si>
  <si>
    <t>a1V36000002hkCDEAY</t>
  </si>
  <si>
    <t>a1V36000002hkCCEAY</t>
  </si>
  <si>
    <t>a1V36000002hkCBEAY</t>
  </si>
  <si>
    <t>a1V36000002hkCAEAY</t>
  </si>
  <si>
    <t>a1V36000002hkC9EAI</t>
  </si>
  <si>
    <t>a1V36000002hkC8EAI</t>
  </si>
  <si>
    <t>a1V36000002hkC7EAI</t>
  </si>
  <si>
    <t>a1636000004V8YoAAK</t>
  </si>
  <si>
    <t>a1636000004V8YpAAK</t>
  </si>
  <si>
    <t>a1636000004V8YqAAK</t>
  </si>
  <si>
    <t>a1636000004V8YrAAK</t>
  </si>
  <si>
    <t>a1636000004V8YsAAK</t>
  </si>
  <si>
    <t>a1636000004V8YtAAK</t>
  </si>
  <si>
    <t>a1636000004V8YuAAK</t>
  </si>
  <si>
    <t>a1636000004V8YvAAK</t>
  </si>
  <si>
    <t>a1636000004V8YwAAK</t>
  </si>
  <si>
    <t>a1636000004V8YxAAK</t>
  </si>
  <si>
    <t>a1636000004V8YyAAK</t>
  </si>
  <si>
    <t>a1636000004V8YzAAK</t>
  </si>
  <si>
    <t>a1636000004V8Z0AAK</t>
  </si>
  <si>
    <t>a1636000004V8Z1AAK</t>
  </si>
  <si>
    <t>a1636000004V8Z2AAK</t>
  </si>
  <si>
    <t>a1636000004V8Z3AAK</t>
  </si>
  <si>
    <t>a1636000004V8Z4AAK</t>
  </si>
  <si>
    <t>a1636000004V8Z5AAK</t>
  </si>
  <si>
    <t>a1636000004V8Z6AAK</t>
  </si>
  <si>
    <t>a1636000004V8Z7AAK</t>
  </si>
  <si>
    <t>a1636000004V8Z8AAK</t>
  </si>
  <si>
    <t>a1636000004V8Z9AAK</t>
  </si>
  <si>
    <t>a1636000004V8ZAAA0</t>
  </si>
  <si>
    <t>a1636000004V8ZBAA0</t>
  </si>
  <si>
    <t>a1636000004V8ZCAA0</t>
  </si>
  <si>
    <t>a1636000004V8ZDAA0</t>
  </si>
  <si>
    <t>a1636000004V8ZEAA0</t>
  </si>
  <si>
    <t>a1636000004V8ZFAA0</t>
  </si>
  <si>
    <t>a1636000004V8ZGAA0</t>
  </si>
  <si>
    <t>a1636000004V8ZHAA0</t>
  </si>
  <si>
    <t>a1636000004V8XbAAK</t>
  </si>
  <si>
    <t>a1636000004V8XcAAK</t>
  </si>
  <si>
    <t>a1636000004V8XdAAK</t>
  </si>
  <si>
    <t>a1636000004V8XeAAK</t>
  </si>
  <si>
    <t>a1636000004V8XfAAK</t>
  </si>
  <si>
    <t>a1636000004V8XgAAK</t>
  </si>
  <si>
    <t>a1636000004V8XhAAK</t>
  </si>
  <si>
    <t>a1636000004V8XiAAK</t>
  </si>
  <si>
    <t>a1636000004V8XjAAK</t>
  </si>
  <si>
    <t>a1636000004V8XkAAK</t>
  </si>
  <si>
    <t>Data is available for under 15 and 15+ only</t>
  </si>
  <si>
    <t>a1636000004V8XlAAK</t>
  </si>
  <si>
    <t>a1636000004V8XmAAK</t>
  </si>
  <si>
    <t>a1636000004V8XnAAK</t>
  </si>
  <si>
    <t>a1636000004V8XoAAK</t>
  </si>
  <si>
    <t>a1636000004V8XpAAK</t>
  </si>
  <si>
    <t>a1636000004V8XqAAK</t>
  </si>
  <si>
    <t>a1636000004V8XrAAK</t>
  </si>
  <si>
    <t>a1636000004V8XsAAK</t>
  </si>
  <si>
    <t>a1636000004V8XtAAK</t>
  </si>
  <si>
    <t>a1636000004V8XuAAK</t>
  </si>
  <si>
    <t>a1636000004V8XvAAK</t>
  </si>
  <si>
    <t>a1636000004V8XwAAK</t>
  </si>
  <si>
    <t>a1636000004V8XxAAK</t>
  </si>
  <si>
    <t>a1636000004V8XyAAK</t>
  </si>
  <si>
    <t>a1636000004V8XzAAK</t>
  </si>
  <si>
    <t>a1636000004V8Y0AAK</t>
  </si>
  <si>
    <t>a1636000004V8Y1AAK</t>
  </si>
  <si>
    <t>a1636000004V8Y2AAK</t>
  </si>
  <si>
    <t>a1636000004V8Y3AAK</t>
  </si>
  <si>
    <t>a1636000004V8Y4AAK</t>
  </si>
  <si>
    <t>a1636000004V8ZIAA0</t>
  </si>
  <si>
    <t>a1636000004V8ZJAA0</t>
  </si>
  <si>
    <t>a1636000004V8ZKAA0</t>
  </si>
  <si>
    <t>a1636000004V8ZLAA0</t>
  </si>
  <si>
    <t>a1636000004V8ZMAA0</t>
  </si>
  <si>
    <t>a1636000004V8ZNAA0</t>
  </si>
  <si>
    <t>a1636000004V8ZOAA0</t>
  </si>
  <si>
    <t>a1636000004V8ZPAA0</t>
  </si>
  <si>
    <t>a1636000004V8ZQAA0</t>
  </si>
  <si>
    <t>a1636000004V8ZRAA0</t>
  </si>
  <si>
    <t>a1636000004V8ZSAA0</t>
  </si>
  <si>
    <t>a1636000004V8ZTAA0</t>
  </si>
  <si>
    <t>a1636000004V8ZUAA0</t>
  </si>
  <si>
    <t>a1636000004V8ZVAA0</t>
  </si>
  <si>
    <t>a1636000004V8ZWAA0</t>
  </si>
  <si>
    <t>a1636000004V8ZXAA0</t>
  </si>
  <si>
    <t>a1636000004V8ZYAA0</t>
  </si>
  <si>
    <t>a1636000004V8ZZAA0</t>
  </si>
  <si>
    <t>a1636000004V8ZaAAK</t>
  </si>
  <si>
    <t>a1636000004V8ZbAAK</t>
  </si>
  <si>
    <t>a1636000004V8ZcAAK</t>
  </si>
  <si>
    <t>a1636000004V8ZdAAK</t>
  </si>
  <si>
    <t>a1636000004V8ZeAAK</t>
  </si>
  <si>
    <t>a1636000004V8ZfAAK</t>
  </si>
  <si>
    <t>a1636000004V8ZgAAK</t>
  </si>
  <si>
    <t>a1636000004V8ZhAAK</t>
  </si>
  <si>
    <t>a1636000004V8ZiAAK</t>
  </si>
  <si>
    <t>a1636000004V8ZjAAK</t>
  </si>
  <si>
    <t>a1636000004V8ZkAAK</t>
  </si>
  <si>
    <t>a1636000004V8ZlAAK</t>
  </si>
  <si>
    <t>a1636000004V8ZmAAK</t>
  </si>
  <si>
    <t>a1636000004V8ZnAAK</t>
  </si>
  <si>
    <t>a1636000004V8ZoAAK</t>
  </si>
  <si>
    <t>a1636000004V8ZpAAK</t>
  </si>
  <si>
    <t>a1636000004V8ZqAAK</t>
  </si>
  <si>
    <t>a1636000004V8ZrAAK</t>
  </si>
  <si>
    <t>a1636000004V8ZsAAK</t>
  </si>
  <si>
    <t>a1636000004V8ZtAAK</t>
  </si>
  <si>
    <t>a1636000004V8ZuAAK</t>
  </si>
  <si>
    <t>a1636000004V8ZvAAK</t>
  </si>
  <si>
    <t>a1636000004V8ZwAAK</t>
  </si>
  <si>
    <t>a1636000004V8ZxAAK</t>
  </si>
  <si>
    <t>a1636000004V8ZyAAK</t>
  </si>
  <si>
    <t>a1636000004V8ZzAAK</t>
  </si>
  <si>
    <t>a1636000004V8a0AAC</t>
  </si>
  <si>
    <t>a1636000004V8a1AAC</t>
  </si>
  <si>
    <t>a1636000004V8a2AAC</t>
  </si>
  <si>
    <t>a1636000004V8a3AAC</t>
  </si>
  <si>
    <t>a1636000004V8a4AAC</t>
  </si>
  <si>
    <t>a1636000004V8a5AAC</t>
  </si>
  <si>
    <t>a1636000004V8a6AAC</t>
  </si>
  <si>
    <t>a1636000004V8a7AAC</t>
  </si>
  <si>
    <t>a1636000004V8a8AAC</t>
  </si>
  <si>
    <t>a1636000004V8a9AAC</t>
  </si>
  <si>
    <t>a1636000004V8aAAAS</t>
  </si>
  <si>
    <t>a1636000004V8aBAAS</t>
  </si>
  <si>
    <t>a1636000004V8aCAAS</t>
  </si>
  <si>
    <t>a1636000004V8aDAAS</t>
  </si>
  <si>
    <t>a1636000004V8aEAAS</t>
  </si>
  <si>
    <t>a1636000004V8aFAAS</t>
  </si>
  <si>
    <t>a1636000004V8aGAAS</t>
  </si>
  <si>
    <t>a1636000004V8aHAAS</t>
  </si>
  <si>
    <t>a1636000004V8aIAAS</t>
  </si>
  <si>
    <t>a1636000004V8aJAAS</t>
  </si>
  <si>
    <t>a1636000004V8aKAAS</t>
  </si>
  <si>
    <t>a1636000004V8aLAAS</t>
  </si>
  <si>
    <t>a1636000004V8aMAAS</t>
  </si>
  <si>
    <t>a1636000004V8aNAAS</t>
  </si>
  <si>
    <t>a1636000004V8aOAAS</t>
  </si>
  <si>
    <t>a1636000004V8aPAAS</t>
  </si>
  <si>
    <t>a1636000004V8aQAAS</t>
  </si>
  <si>
    <t>a1636000004V8aRAAS</t>
  </si>
  <si>
    <t>a1636000004V8aSAAS</t>
  </si>
  <si>
    <t>a1636000004V8aTAAS</t>
  </si>
  <si>
    <t>a1636000004V8aUAAS</t>
  </si>
  <si>
    <t>a1636000004V8aVAAS</t>
  </si>
  <si>
    <t>a1636000004V8aWAAS</t>
  </si>
  <si>
    <t>a1636000004V8aXAAS</t>
  </si>
  <si>
    <t>a1636000004V8aYAAS</t>
  </si>
  <si>
    <t>a1636000004V8aZAAS</t>
  </si>
  <si>
    <t>a1636000004V8aaAAC</t>
  </si>
  <si>
    <t>a1636000004V8abAAC</t>
  </si>
  <si>
    <t>a1636000004V8acAAC</t>
  </si>
  <si>
    <t>a1636000004V8adAAC</t>
  </si>
  <si>
    <t>a1636000004V8aeAAC</t>
  </si>
  <si>
    <t>a1636000004V8afAAC</t>
  </si>
  <si>
    <t>a1636000004V8agAAC</t>
  </si>
  <si>
    <t>a1636000004V8ahAAC</t>
  </si>
  <si>
    <t>a1636000004V8aiAAC</t>
  </si>
  <si>
    <t>a1636000004V8ajAAC</t>
  </si>
  <si>
    <t>a1636000004V8Y5AAK</t>
  </si>
  <si>
    <t>a1636000004V8Y6AAK</t>
  </si>
  <si>
    <t>a1636000004V8Y7AAK</t>
  </si>
  <si>
    <t>a1636000004V8Y8AAK</t>
  </si>
  <si>
    <t>a1636000004V8Y9AAK</t>
  </si>
  <si>
    <t>a1636000004V8YAAA0</t>
  </si>
  <si>
    <t>a1636000004V8YBAA0</t>
  </si>
  <si>
    <t>a1636000004V8YCAA0</t>
  </si>
  <si>
    <t>a1636000004V8YDAA0</t>
  </si>
  <si>
    <t>a1636000004V8YEAA0</t>
  </si>
  <si>
    <t>a1636000004V8YFAA0</t>
  </si>
  <si>
    <t>a1636000004V8YGAA0</t>
  </si>
  <si>
    <t>a1636000004V8YHAA0</t>
  </si>
  <si>
    <t>a1636000004V8YIAA0</t>
  </si>
  <si>
    <t>a1636000004V8YJAA0</t>
  </si>
  <si>
    <t>a1636000004V8YKAA0</t>
  </si>
  <si>
    <t>a1636000004V8YLAA0</t>
  </si>
  <si>
    <t>a1636000004V8YMAA0</t>
  </si>
  <si>
    <t>a1636000004V8YNAA0</t>
  </si>
  <si>
    <t>a1636000004V8YOAA0</t>
  </si>
  <si>
    <t>a1636000004V8akAAC</t>
  </si>
  <si>
    <t>a1636000004V8alAAC</t>
  </si>
  <si>
    <t>a1636000004V8amAAC</t>
  </si>
  <si>
    <t>a1636000004V8anAAC</t>
  </si>
  <si>
    <t>a1636000004V8aoAAC</t>
  </si>
  <si>
    <t>a1636000004V8apAAC</t>
  </si>
  <si>
    <t>a1636000004V8aqAAC</t>
  </si>
  <si>
    <t>a1636000004V8arAAC</t>
  </si>
  <si>
    <t>a1636000004V8asAAC</t>
  </si>
  <si>
    <t>a1636000004V8atAAC</t>
  </si>
  <si>
    <t>a1636000004V8auAAC</t>
  </si>
  <si>
    <t>a1636000004V8avAAC</t>
  </si>
  <si>
    <t>a1636000004V8awAAC</t>
  </si>
  <si>
    <t>a1636000004V8axAAC</t>
  </si>
  <si>
    <t>a1636000004V8ayAAC</t>
  </si>
  <si>
    <t>a1636000004V8azAAC</t>
  </si>
  <si>
    <t>a1636000004V8b0AAC</t>
  </si>
  <si>
    <t>a1636000004V8b1AAC</t>
  </si>
  <si>
    <t>a1636000004V8b2AAC</t>
  </si>
  <si>
    <t>a1636000004V8b3AAC</t>
  </si>
  <si>
    <t>a1636000004V8b4AAC</t>
  </si>
  <si>
    <t>a1636000004V8b5AAC</t>
  </si>
  <si>
    <t>a1636000004V8b6AAC</t>
  </si>
  <si>
    <t>a1636000004V8b7AAC</t>
  </si>
  <si>
    <t>a1636000004V8b8AAC</t>
  </si>
  <si>
    <t>a1636000004V8b9AAC</t>
  </si>
  <si>
    <t>a1636000004V8bAAAS</t>
  </si>
  <si>
    <t>a1636000004V8bBAAS</t>
  </si>
  <si>
    <t>a1636000004V8bCAAS</t>
  </si>
  <si>
    <t>a1636000004V8bDAAS</t>
  </si>
  <si>
    <t>a1636000004V8YPAA0</t>
  </si>
  <si>
    <t>a1636000004V8YQAA0</t>
  </si>
  <si>
    <t>a1636000004V8YRAA0</t>
  </si>
  <si>
    <t>a1636000004V8YSAA0</t>
  </si>
  <si>
    <t>a1636000004V8YTAA0</t>
  </si>
  <si>
    <t>a1636000004V8YUAA0</t>
  </si>
  <si>
    <t>a1636000004V8YVAA0</t>
  </si>
  <si>
    <t>a1636000004V8YWAA0</t>
  </si>
  <si>
    <t>a1636000004V8YXAA0</t>
  </si>
  <si>
    <t>a1636000004V8YYAA0</t>
  </si>
  <si>
    <t>a1636000004V8YZAA0</t>
  </si>
  <si>
    <t>a1636000004V8YaAAK</t>
  </si>
  <si>
    <t>a1636000004V8YbAAK</t>
  </si>
  <si>
    <t>a1636000004V8YcAAK</t>
  </si>
  <si>
    <t>a1636000004V8YdAAK</t>
  </si>
  <si>
    <t>a1636000004V8YeAAK</t>
  </si>
  <si>
    <t>a1636000004V8YfAAK</t>
  </si>
  <si>
    <t>a1636000004V8YgAAK</t>
  </si>
  <si>
    <t>a1636000004V8YhAAK</t>
  </si>
  <si>
    <t>a1636000004V8YiAAK</t>
  </si>
  <si>
    <t>a1636000004V8bEAAS</t>
  </si>
  <si>
    <t>a1636000004V8bFAAS</t>
  </si>
  <si>
    <t>a1636000004V8bGAAS</t>
  </si>
  <si>
    <t>a1636000004V8bHAAS</t>
  </si>
  <si>
    <t>a1636000004V8bIAAS</t>
  </si>
  <si>
    <t>a1636000004V8bJAAS</t>
  </si>
  <si>
    <t>a1636000004V8bKAAS</t>
  </si>
  <si>
    <t>a1636000004V8bLAAS</t>
  </si>
  <si>
    <t>a1636000004V8bMAAS</t>
  </si>
  <si>
    <t>a1636000004V8bNAAS</t>
  </si>
  <si>
    <t>a1636000004V8bOAAS</t>
  </si>
  <si>
    <t>a1636000004V8bPAAS</t>
  </si>
  <si>
    <t>a1636000004V8bQAAS</t>
  </si>
  <si>
    <t>a1636000004V8bRAAS</t>
  </si>
  <si>
    <t>a1636000004V8bSAAS</t>
  </si>
  <si>
    <t>a1636000004V8bTAAS</t>
  </si>
  <si>
    <t>a1636000004V8bUAAS</t>
  </si>
  <si>
    <t>a1636000004V8bVAAS</t>
  </si>
  <si>
    <t>a1636000004V8bWAAS</t>
  </si>
  <si>
    <t>a1636000004V8bXAAS</t>
  </si>
  <si>
    <t>a1636000004V8bYAAS</t>
  </si>
  <si>
    <t>a1636000004V8bZAAS</t>
  </si>
  <si>
    <t>a1636000004V8baAAC</t>
  </si>
  <si>
    <t>a1636000004V8bbAAC</t>
  </si>
  <si>
    <t>a1636000004V8bcAAC</t>
  </si>
  <si>
    <t>a1636000004V8bdAAC</t>
  </si>
  <si>
    <t>a1636000004V8beAAC</t>
  </si>
  <si>
    <t>a1636000004V8bfAAC</t>
  </si>
  <si>
    <t>a1636000004V8bgAAC</t>
  </si>
  <si>
    <t>a1636000004V8bhAAC</t>
  </si>
  <si>
    <t>a1636000004V8biAAC</t>
  </si>
  <si>
    <t>a1636000004V8bjAAC</t>
  </si>
  <si>
    <t>a1636000004V8bkAAC</t>
  </si>
  <si>
    <t>a1636000004V8blAAC</t>
  </si>
  <si>
    <t>a1636000004V8bmAAC</t>
  </si>
  <si>
    <t>a1636000004V8bnAAC</t>
  </si>
  <si>
    <t>a1636000004V8boAAC</t>
  </si>
  <si>
    <t>a1636000004V8bpAAC</t>
  </si>
  <si>
    <t>a1636000004V8bqAAC</t>
  </si>
  <si>
    <t>a1636000004V8brAAC</t>
  </si>
  <si>
    <t>HIV/AIDS</t>
  </si>
  <si>
    <t>Tuberculosis</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</si>
  <si>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</si>
  <si>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</si>
  <si>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</si>
  <si>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</si>
  <si>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</si>
  <si>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</si>
  <si>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</si>
  <si>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</si>
  <si>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</si>
  <si>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</si>
  <si>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</si>
  <si>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</si>
  <si>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</si>
  <si>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</si>
  <si>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</si>
  <si>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</si>
  <si>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</si>
  <si>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IOR-00040</t>
  </si>
  <si>
    <t>Malaria I-4: Malaria test positivity rate</t>
  </si>
  <si>
    <t>Species</t>
  </si>
  <si>
    <t>P. Falciparum</t>
  </si>
  <si>
    <t>a1L36000000zoLwEAI</t>
  </si>
  <si>
    <t>Type of testing</t>
  </si>
  <si>
    <t>Microscopy</t>
  </si>
  <si>
    <t>a1L36000002Nzj4EAC</t>
  </si>
  <si>
    <t>Rapid diagnostic test</t>
  </si>
  <si>
    <t>a1L36000002Nzj5EAC</t>
  </si>
  <si>
    <t>IOR-00041</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</si>
  <si>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</si>
  <si>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</si>
  <si>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</si>
  <si>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</si>
  <si>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</si>
  <si>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</si>
  <si>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</si>
  <si>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</si>
  <si>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</si>
  <si>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</si>
  <si>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</si>
  <si>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</si>
  <si>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</si>
  <si>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</si>
  <si>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</si>
  <si>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</si>
  <si>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</si>
  <si>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</si>
  <si>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</si>
  <si>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</si>
  <si>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</si>
  <si>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</si>
  <si>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</si>
  <si>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</si>
  <si>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</si>
  <si>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</si>
  <si>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</si>
  <si>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</si>
  <si>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</si>
  <si>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</si>
  <si>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</si>
  <si>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</si>
  <si>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</si>
  <si>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</si>
  <si>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</si>
  <si>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</si>
  <si>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</si>
  <si>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</si>
  <si>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</si>
  <si>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IOR-00054</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</si>
  <si>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</si>
  <si>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</si>
  <si>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</si>
  <si>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</si>
  <si>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</si>
  <si>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</si>
  <si>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</si>
  <si>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</si>
  <si>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</si>
  <si>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</si>
  <si>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</si>
  <si>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</si>
  <si>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</si>
  <si>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</si>
  <si>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</si>
  <si>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</si>
  <si>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</si>
  <si>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</si>
  <si>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</si>
  <si>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</si>
  <si>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</si>
  <si>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</si>
  <si>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</si>
  <si>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</si>
  <si>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</si>
  <si>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</si>
  <si>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</si>
  <si>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</si>
  <si>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IOR-00076</t>
  </si>
  <si>
    <t>HIV I-13: Number and % of people living with HIV</t>
  </si>
  <si>
    <t>a1L36000002NziqEAC</t>
  </si>
  <si>
    <t>a1L36000002NzirEAC</t>
  </si>
  <si>
    <t>a1L36000002NzisEAC</t>
  </si>
  <si>
    <t>a1L36000002NzitEAC</t>
  </si>
  <si>
    <t>a1L36000002NzjHEAS</t>
  </si>
  <si>
    <t>a1L36000002NzjIEAS</t>
  </si>
  <si>
    <t>a1L36000002NzioEAC</t>
  </si>
  <si>
    <t>a1L36000002NzipEAC</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</si>
  <si>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</si>
  <si>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</si>
  <si>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</si>
  <si>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</si>
  <si>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</si>
  <si>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</si>
  <si>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</si>
  <si>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</si>
  <si>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</si>
  <si>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</si>
  <si>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</si>
  <si>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</si>
  <si>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HIV O-4a(M): Percentage of men reporting the use of a condom the last time they had anal sex with a male partner</t>
  </si>
  <si>
    <t>a1L36000002NzjMEAS</t>
  </si>
  <si>
    <t>a1L36000002NzjNEAS</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</si>
  <si>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</si>
  <si>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</si>
  <si>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</si>
  <si>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</si>
  <si>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</si>
  <si>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</si>
  <si>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</si>
  <si>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</si>
  <si>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</si>
  <si>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</si>
  <si>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</si>
  <si>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</si>
  <si>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</si>
  <si>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</si>
  <si>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</si>
  <si>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</si>
  <si>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</si>
  <si>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</si>
  <si>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</si>
  <si>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IOR-00018</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</si>
  <si>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</si>
  <si>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</si>
  <si>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</si>
  <si>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</si>
  <si>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</si>
  <si>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</si>
  <si>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</si>
  <si>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</si>
  <si>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</si>
  <si>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</si>
  <si>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</si>
  <si>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</si>
  <si>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</si>
  <si>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</si>
  <si>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</si>
  <si>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</si>
  <si>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</si>
  <si>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</si>
  <si>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</si>
  <si>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</si>
  <si>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</si>
  <si>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</si>
  <si>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</si>
  <si>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</si>
  <si>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MDR TB-2(M): Number of TB cases with RR-TB and/or MDR-TB notified</t>
  </si>
  <si>
    <t>a1L36000000zoNGEAY</t>
  </si>
  <si>
    <t>a1L36000000zoNHEAY</t>
  </si>
  <si>
    <t>a1L36000000zoNEEAY</t>
  </si>
  <si>
    <t>a1L36000000zoNFEAY</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</si>
  <si>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</si>
  <si>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</si>
  <si>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</si>
  <si>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</si>
  <si>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</si>
  <si>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</si>
  <si>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</si>
  <si>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</si>
  <si>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</si>
  <si>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</si>
  <si>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MCI-00043</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</si>
  <si>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</si>
  <si>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</si>
  <si>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</si>
  <si>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</si>
  <si>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</si>
  <si>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</si>
  <si>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</si>
  <si>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</si>
  <si>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</si>
  <si>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</si>
  <si>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</si>
  <si>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</si>
  <si>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MCI-00047</t>
  </si>
  <si>
    <t>CM-1a(M): Proportion of suspected malaria cases that receive a parasitological test at public sector health facilities</t>
  </si>
  <si>
    <t>a1L36000000zoNWEAY</t>
  </si>
  <si>
    <t>a1L36000000zoNXEAY</t>
  </si>
  <si>
    <t>a1L36000000zoNYEAY</t>
  </si>
  <si>
    <t>a1L36000000zoNZEAY</t>
  </si>
  <si>
    <t>MCI-00048</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</si>
  <si>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</si>
  <si>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</si>
  <si>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</si>
  <si>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</si>
  <si>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</si>
  <si>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</si>
  <si>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</si>
  <si>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</si>
  <si>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</si>
  <si>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</si>
  <si>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</si>
  <si>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MCI-00050</t>
  </si>
  <si>
    <t>CM-2a(M): Proportion of confirmed malaria cases that received first-line antimalarial treatment at public sector health facilities</t>
  </si>
  <si>
    <t>a1L36000000zoNiEAI</t>
  </si>
  <si>
    <t>a1L36000000zoNjEAI</t>
  </si>
  <si>
    <t>MCI-00051</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</si>
  <si>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</si>
  <si>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</si>
  <si>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</si>
  <si>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</si>
  <si>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</si>
  <si>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</si>
  <si>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</si>
  <si>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</si>
  <si>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</si>
  <si>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</si>
  <si>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</si>
  <si>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</si>
  <si>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</si>
  <si>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</si>
  <si>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</si>
  <si>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</si>
  <si>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</si>
  <si>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</si>
  <si>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</si>
  <si>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</si>
  <si>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</si>
  <si>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</si>
  <si>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</si>
  <si>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</si>
  <si>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</si>
  <si>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</si>
  <si>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</si>
  <si>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</si>
  <si>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</si>
  <si>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</si>
  <si>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</si>
  <si>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</si>
  <si>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</si>
  <si>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</si>
  <si>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</si>
  <si>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</si>
  <si>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</si>
  <si>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</si>
  <si>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</si>
  <si>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</si>
  <si>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</si>
  <si>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</si>
  <si>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</si>
  <si>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</si>
  <si>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</si>
  <si>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</si>
  <si>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</si>
  <si>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</si>
  <si>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</si>
  <si>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</si>
  <si>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</si>
  <si>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</si>
  <si>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</si>
  <si>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</si>
  <si>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</si>
  <si>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</si>
  <si>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</si>
  <si>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</si>
  <si>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</si>
  <si>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</si>
  <si>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</si>
  <si>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</si>
  <si>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</si>
  <si>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</si>
  <si>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</si>
  <si>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</si>
  <si>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</si>
  <si>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</si>
  <si>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</si>
  <si>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</si>
  <si>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</si>
  <si>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</si>
  <si>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</si>
  <si>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</si>
  <si>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</si>
  <si>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</si>
  <si>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</si>
  <si>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</si>
  <si>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</si>
  <si>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</si>
  <si>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</si>
  <si>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</si>
  <si>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</si>
  <si>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</si>
  <si>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</si>
  <si>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MCI-00630</t>
  </si>
  <si>
    <t>SPI-2: Percentage of children aged 3–59 months who received the full number of courses of SMC (3 or 4) per  transmission season in the targeted areas</t>
  </si>
  <si>
    <t>a1L36000002Nzk3EAC</t>
  </si>
  <si>
    <t>a1L36000002Nzk4EAC</t>
  </si>
  <si>
    <t>TCS-3.1: Percentage of people living with HIV and on ART, who have a suppressed viral load at 12 months (&lt;1000 copies/ml)</t>
  </si>
  <si>
    <t>a1L36000002NzjuEAC</t>
  </si>
  <si>
    <t>a1L36000002NzjvEAC</t>
  </si>
  <si>
    <t>a1L36000002Nzk5EAC</t>
  </si>
  <si>
    <t>a1L36000002Nzk6EAC</t>
  </si>
  <si>
    <t>IOR-00031</t>
  </si>
  <si>
    <t>HIV I-3b: Percentage of men who have sex with men with active syphilis</t>
  </si>
  <si>
    <t>a1J36000002m4ETEAY</t>
  </si>
  <si>
    <t>IOR-00032</t>
  </si>
  <si>
    <t>HIV I-3c: Percentage of sex workers with active syphilis</t>
  </si>
  <si>
    <t>a1J36000002m4EUEAY</t>
  </si>
  <si>
    <t>HIV I-6: Estimated percentage of child HIV infections from HIV-positive women delivering in the past 12 months</t>
  </si>
  <si>
    <t>a1J36000002m4EXEAY</t>
  </si>
  <si>
    <t>a1J36000002m4EZEAY</t>
  </si>
  <si>
    <t>IOR-00038</t>
  </si>
  <si>
    <t>HIV I-12: Percentage of other vulnerable populations (specify) who are living with HIV</t>
  </si>
  <si>
    <t>a1J36000002m4EaEAI</t>
  </si>
  <si>
    <t>IOR-00039</t>
  </si>
  <si>
    <t>TB I-4(M): RR-TB and/or MDR-TB prevalence among new TB patients: Proportion of new TB cases with RR-TB and/or MDR-TB</t>
  </si>
  <si>
    <t>a1J36000002m4EbEAI</t>
  </si>
  <si>
    <t>Age,Gender,Age | Gender</t>
  </si>
  <si>
    <t>a1J36000002m4EeEAI</t>
  </si>
  <si>
    <t>IOR-00046</t>
  </si>
  <si>
    <t>TB I-1: TB prevalence rate per 100,000 population</t>
  </si>
  <si>
    <t>a1J36000002m4EiEAI</t>
  </si>
  <si>
    <t>TB I-2: TB incidence rate per 100,000 population</t>
  </si>
  <si>
    <t>TB I-3(M): TB mortality rate per 100,000 population</t>
  </si>
  <si>
    <t>TB/HIV I-1: TB/HIV mortality rate per 100,000 population</t>
  </si>
  <si>
    <t>IOR-00058</t>
  </si>
  <si>
    <t>HSS I-1: Under 5 mortality rate per 1000 live births</t>
  </si>
  <si>
    <t>a1J36000002m4EuEAI</t>
  </si>
  <si>
    <t>IOR-00059</t>
  </si>
  <si>
    <t>HSS I-2: Neonatal mortality rate, per 100,000 population</t>
  </si>
  <si>
    <t>a1J36000002m4EvEAI</t>
  </si>
  <si>
    <t>IOR-00060</t>
  </si>
  <si>
    <t>HSS I-3: Maternal mortality ratio, per 100,000 population</t>
  </si>
  <si>
    <t>a1J36000002m4EwEAI</t>
  </si>
  <si>
    <t>Age | Gender,Age,Gender</t>
  </si>
  <si>
    <t>a1J36000003YBHqEAO</t>
  </si>
  <si>
    <t>IOR-00064</t>
  </si>
  <si>
    <t>HIV I-3.1a: Percentage of individuals seropositive for syphilis</t>
  </si>
  <si>
    <t>a1J36000003YBHtEAO</t>
  </si>
  <si>
    <t>Gender,Age,Age | Gender</t>
  </si>
  <si>
    <t>a1J36000003YBIAEA4</t>
  </si>
  <si>
    <t>IOR-00001</t>
  </si>
  <si>
    <t>HSS O-3: Ratio of household out-of-pocket payments for health to total expenditure on health</t>
  </si>
  <si>
    <t>a1J36000002m4DzEAI</t>
  </si>
  <si>
    <t>Duration of treatment,Age,Gender</t>
  </si>
  <si>
    <t>Age,Gender</t>
  </si>
  <si>
    <t>a1J36000002m4E6EAI</t>
  </si>
  <si>
    <t>IOR-00009</t>
  </si>
  <si>
    <t>HIV O-7: Percentage of other vulnerable populations who report the use of a condom at last sexual intercourse</t>
  </si>
  <si>
    <t>a1J36000002m4E7EAI</t>
  </si>
  <si>
    <t>TB O-2a: Treatment success rate of all forms of TB- bacteriologically confirmed plus clinically diagnosed, new and relapse cases</t>
  </si>
  <si>
    <t>IOR-00022</t>
  </si>
  <si>
    <t>HSS O-1: Percentage of women attending antenatal care</t>
  </si>
  <si>
    <t>a1J36000002m4EKEAY</t>
  </si>
  <si>
    <t>IOR-00023</t>
  </si>
  <si>
    <t>HSS O-2: Percentage of births attended by skilled health professional</t>
  </si>
  <si>
    <t>a1J36000002m4ELEAY</t>
  </si>
  <si>
    <t>TB O-1a: Case notification rate of all forms of TB per 100,000 population - bacteriologically confirmed plus clinically diagnosed, new and relapse cases</t>
  </si>
  <si>
    <t>HIV O-10: Percentage of women and men with non-regular partner in the past 12 months who report the use of a condom during their last intercourse</t>
  </si>
  <si>
    <t>a1J36000003YBHvEAO</t>
  </si>
  <si>
    <t>a1J36000003YBHwEAO</t>
  </si>
  <si>
    <t>a1J36000003YBHxEAO</t>
  </si>
  <si>
    <t>HIV O-12: Percentage of people living with HIV and on ART who are virologically suppressed (among all those currently on treatment who received a VL measurement regardless of when they started ART)</t>
  </si>
  <si>
    <t>IOR-00070</t>
  </si>
  <si>
    <t>HIV O-13: Proportion of ever-married or partnered women aged 15-49 who experienced physical or sexual violence from a male intimate partner in the past 12 months</t>
  </si>
  <si>
    <t>a1J36000003YBHzEAO</t>
  </si>
  <si>
    <t>IOR-00071</t>
  </si>
  <si>
    <t>HIV O-14: Percentage of women and men aged 15–49 who report discriminatory attitudes towards people living with HIV</t>
  </si>
  <si>
    <t>a1J36000003YBI0EAO</t>
  </si>
  <si>
    <t>IOR-00072</t>
  </si>
  <si>
    <t>HIV O-15: Percent of people living with HIV who experienced recent discrimination at health care facilities</t>
  </si>
  <si>
    <t>a1J36000003YBI1EAO</t>
  </si>
  <si>
    <t>TB O-6: Notification of RR-TB and/or MDR-TB cases – Percentage of notified cases of bacteriologically confirmed, drug resistant RR-TB and/or MDR-TB as a proportion of all estimated RR-TB and/or MDR-TB cases</t>
  </si>
  <si>
    <t>TB O-5(M): TB treatment coverage: Percentage of new and relapse cases that were notified and treated among the estimated number of incident TB cases in the same year (all form of TB - bacteriologically confirmed plus clinically diagnosed)</t>
  </si>
  <si>
    <t>Comprehensive prevention programs for MSM</t>
  </si>
  <si>
    <t>a3z360000009C49AAE</t>
  </si>
  <si>
    <t>Comprehensive prevention programs for people who inject drugs (PWID) and their partners</t>
  </si>
  <si>
    <t>MCI-00003</t>
  </si>
  <si>
    <t>a3z360000009C1XAAU</t>
  </si>
  <si>
    <t>a1O36000001EGFDEA4</t>
  </si>
  <si>
    <t>Comprehensive prevention programs for sex workers and their clients</t>
  </si>
  <si>
    <t>a3z360000009C1WAAU</t>
  </si>
  <si>
    <t>Comprehensive prevention programs for TGs</t>
  </si>
  <si>
    <t>MCI-00531</t>
  </si>
  <si>
    <t>a3z360000009C1pAAE</t>
  </si>
  <si>
    <t>a1O36000001qZ7sEAE</t>
  </si>
  <si>
    <t>Comprehensive programs for people in prisons and other closed settings</t>
  </si>
  <si>
    <t>MCI-00532</t>
  </si>
  <si>
    <t>a3z360000009C1qAAE</t>
  </si>
  <si>
    <t>a1O36000001qZ7tEAE</t>
  </si>
  <si>
    <t>HIV Testing Services</t>
  </si>
  <si>
    <t>a3z360000009C1rAAE</t>
  </si>
  <si>
    <t>MDR-TB</t>
  </si>
  <si>
    <t>a3z360000009C1uAAE</t>
  </si>
  <si>
    <t>Payment for results</t>
  </si>
  <si>
    <t>MCI-00024</t>
  </si>
  <si>
    <t>a3z360000009C1nAAE</t>
  </si>
  <si>
    <t>a1O36000001EGFYEA4</t>
  </si>
  <si>
    <t>a3z360000009C24AAE</t>
  </si>
  <si>
    <t>PMTCT</t>
  </si>
  <si>
    <t>a3z360000009C1aAAE</t>
  </si>
  <si>
    <t>Prevention programs for adolescents and youth, in and out of school</t>
  </si>
  <si>
    <t>MCI-00005</t>
  </si>
  <si>
    <t>a3z360000009C1ZAAU</t>
  </si>
  <si>
    <t>a1O36000001EGFFEA4</t>
  </si>
  <si>
    <t>Prevention programs for general population</t>
  </si>
  <si>
    <t>MCI-00000</t>
  </si>
  <si>
    <t>a3z360000009C1UAAU</t>
  </si>
  <si>
    <t>a1O36000001EGFAEA4</t>
  </si>
  <si>
    <t>Prevention programs for other vulnerable populations</t>
  </si>
  <si>
    <t>a3z360000009C1YAAU</t>
  </si>
  <si>
    <t>Program management</t>
  </si>
  <si>
    <t>MCI-00023</t>
  </si>
  <si>
    <t>a3z360000009C1mAAE</t>
  </si>
  <si>
    <t>a1O36000001EGFXEA4</t>
  </si>
  <si>
    <t>a3z360000009C23AAE</t>
  </si>
  <si>
    <t>Programs to reduce human rights-related barriers to HIV services</t>
  </si>
  <si>
    <t>MCI-00535</t>
  </si>
  <si>
    <t>a3z360000009C4AAAU</t>
  </si>
  <si>
    <t>a1O36000001qZ7wEAE</t>
  </si>
  <si>
    <t>RSSH: Community responses and systems</t>
  </si>
  <si>
    <t>MCI-00021</t>
  </si>
  <si>
    <t>a3z360000009C1kAAE</t>
  </si>
  <si>
    <t>a1O36000001EGFVEA4</t>
  </si>
  <si>
    <t>a3z360000009C21AAE</t>
  </si>
  <si>
    <t>RSSH: Financial management systems</t>
  </si>
  <si>
    <t>MCI-00019</t>
  </si>
  <si>
    <t>a3z360000009C1iAAE</t>
  </si>
  <si>
    <t>a1O36000001EGFTEA4</t>
  </si>
  <si>
    <t>a3z360000009C20AAE</t>
  </si>
  <si>
    <t>RSSH: Health management information systems and M&amp;E</t>
  </si>
  <si>
    <t>a3z360000009C1lAAE</t>
  </si>
  <si>
    <t>a3z360000009C22AAE</t>
  </si>
  <si>
    <t>RSSH: Human resources for health (HRH), including community health workers</t>
  </si>
  <si>
    <t>MCI-00015</t>
  </si>
  <si>
    <t>a3z360000009C1eAAE</t>
  </si>
  <si>
    <t>a1O36000001EGFPEA4</t>
  </si>
  <si>
    <t>a3z360000009C1wAAE</t>
  </si>
  <si>
    <t>RSSH: Integrated service delivery and quality improvement</t>
  </si>
  <si>
    <t>MCI-00014</t>
  </si>
  <si>
    <t>a3z360000009C1dAAE</t>
  </si>
  <si>
    <t>a1O36000001EGFOEA4</t>
  </si>
  <si>
    <t>a3z360000009C1vAAE</t>
  </si>
  <si>
    <t>RSSH: National health strategies</t>
  </si>
  <si>
    <t>MCI-00536</t>
  </si>
  <si>
    <t>a3z360000009C4BAAU</t>
  </si>
  <si>
    <t>a1O36000001qZ7xEAE</t>
  </si>
  <si>
    <t>a3z360000009C4CAAU</t>
  </si>
  <si>
    <t>RSSH: Procurement and supply chain management systems</t>
  </si>
  <si>
    <t>MCI-00016</t>
  </si>
  <si>
    <t>a3z360000009C1fAAE</t>
  </si>
  <si>
    <t>a1O36000001EGFQEA4</t>
  </si>
  <si>
    <t>a3z360000009C1xAAE</t>
  </si>
  <si>
    <t>TB care and prevention</t>
  </si>
  <si>
    <t>a3z360000009C1sAAE</t>
  </si>
  <si>
    <t>TB/HIV</t>
  </si>
  <si>
    <t>a3z360000009C1cAAE</t>
  </si>
  <si>
    <t>a3z360000009C1tAAE</t>
  </si>
  <si>
    <t>Treatment, care and support</t>
  </si>
  <si>
    <t>a3z360000009C1bAAE</t>
  </si>
  <si>
    <t>MCI-00214</t>
  </si>
  <si>
    <t>GP-4: Percentage of antenatal care attendees tested for syphilis</t>
  </si>
  <si>
    <t>a1O36000001EGIcEAO</t>
  </si>
  <si>
    <t>MCI-00215</t>
  </si>
  <si>
    <t>GP-5: Number of medical male circumcisions performed according to national standards</t>
  </si>
  <si>
    <t>a1O36000001EGIdEAO</t>
  </si>
  <si>
    <t>MCI-00216</t>
  </si>
  <si>
    <t>GP-6: Percentage of orphaned and vulnerable children aged 0–17 years whose households received free basic external support in caring for the child according to national guidelines</t>
  </si>
  <si>
    <t>a1O36000001EGIeEAO</t>
  </si>
  <si>
    <t>KP-1c(M): Percentage of sex workers reached with HIV prevention programs - defined package of services</t>
  </si>
  <si>
    <t>KP-3c(M): Percentage of sex workers that have received an HIV test during the reporting period and know their results</t>
  </si>
  <si>
    <t>MCI-00615</t>
  </si>
  <si>
    <t>KP-6c: Percentage of sex workers using PrEP in priority sex workers PrEP populations</t>
  </si>
  <si>
    <t>a1O36000001qZ9EEAU</t>
  </si>
  <si>
    <t>MCI-00226</t>
  </si>
  <si>
    <t>KP-1d(M): Percentage of people who inject drugs reached with HIV prevention programs - defined package of services</t>
  </si>
  <si>
    <t>a1O36000001EGIoEAO</t>
  </si>
  <si>
    <t>MCI-00228</t>
  </si>
  <si>
    <t>KP-3d(M): Percentage of people who inject drugs that have received an HIV test during the reporting period and know their results</t>
  </si>
  <si>
    <t>a1O36000001EGIqEAO</t>
  </si>
  <si>
    <t>MCI-00229</t>
  </si>
  <si>
    <t>KP-4: Number of needles and syringes distributed per person who injects drugs per year by needle and syringe programs</t>
  </si>
  <si>
    <t>a1O36000001EGIrEAO</t>
  </si>
  <si>
    <t>MCI-00230</t>
  </si>
  <si>
    <t>KP-5: Percentage of individuals receiving Opioid Substitution Therapy who received treatment for at least 6 months</t>
  </si>
  <si>
    <t>a1O36000001EGIsEAO</t>
  </si>
  <si>
    <t>MCI-00231</t>
  </si>
  <si>
    <t>KP-1e: Percentage of other vulnerable populations reached with HIV prevention programs - defined package of services</t>
  </si>
  <si>
    <t>a1O36000001EGItEAO</t>
  </si>
  <si>
    <t>KP-3e: Percentage of other vulnerable populations that have received an HIV test during the reporting period and know their results</t>
  </si>
  <si>
    <t>MCI-00234</t>
  </si>
  <si>
    <t>YP-1: Percentage of young people aged 10–24 years reached by life skills–based HIV education in schools</t>
  </si>
  <si>
    <t>a1O36000001EGIwEAO</t>
  </si>
  <si>
    <t>MCI-00616</t>
  </si>
  <si>
    <t>YP-2: Percentage of adolescent girls and young women (AGYW) reached with HIV prevention programs- defined package of services</t>
  </si>
  <si>
    <t>a1O36000001qZ9FEAU</t>
  </si>
  <si>
    <t>HIV test status,Age</t>
  </si>
  <si>
    <t>a1O36000001qZ9GEAU</t>
  </si>
  <si>
    <t>MCI-00618</t>
  </si>
  <si>
    <t>YP-4: Percentage of adolescent girls and young women (AGYW) using PrEP</t>
  </si>
  <si>
    <t>a1O36000001qZ9HEAU</t>
  </si>
  <si>
    <t>PMTCT-1: Percentage of pregnant women who know their HIV status</t>
  </si>
  <si>
    <t>PMTCT-2.1: Percentage of HIV-positive pregnant women who received ART during pregnancy</t>
  </si>
  <si>
    <t>PMTCT-3.1: Percentage of HIV-exposed infants receiving a virological test for HIV within 2 months of birth</t>
  </si>
  <si>
    <t>Age | Gender,Age,Target / Risk population group,Gender</t>
  </si>
  <si>
    <t>a1O36000001EGJ1EAO</t>
  </si>
  <si>
    <t>MCI-00621</t>
  </si>
  <si>
    <t>TCS-6: Percentage of ART sites that had a stock-out of any antiretroviral drugs during the reporting period</t>
  </si>
  <si>
    <t>a1O36000001qZ9KEAU</t>
  </si>
  <si>
    <t>MCI-00620</t>
  </si>
  <si>
    <t>TCS-7: Percentage of newly diagnosed people linked to HIV care (individual linkage)</t>
  </si>
  <si>
    <t>a1O36000001qZ9JEAU</t>
  </si>
  <si>
    <t>HIV test status,Gender,Age,TB case definition</t>
  </si>
  <si>
    <t>Gender,HIV test status,Age</t>
  </si>
  <si>
    <t>TCP-3: Percentage of laboratories showing adequate performance in external quality assurance for smear microscopy among the total number of laboratories that undertake smear microscopy during the reporting period</t>
  </si>
  <si>
    <t>TCP-4: Percentage of reporting units reporting no stock-outs of anti-TB drugs on the last day of the quarter</t>
  </si>
  <si>
    <t>MCI-00027</t>
  </si>
  <si>
    <t>TCP-5: Number of children &lt;5 in contact with TB patients who began isonizide preventive therapy</t>
  </si>
  <si>
    <t>a1O36000001EGFbEAO</t>
  </si>
  <si>
    <t>MCI-00624</t>
  </si>
  <si>
    <t>TCP-6a: Number of TB cases (all forms) notified among prisoners</t>
  </si>
  <si>
    <t>a1O36000001qZ9NEAU</t>
  </si>
  <si>
    <t>a1O36000001qZ9OEAU</t>
  </si>
  <si>
    <t>TCP-7a: Number of notified TB cases (all forms) contributed by non-national TB program providers – private/non-governmental facilities</t>
  </si>
  <si>
    <t>MCI-00646</t>
  </si>
  <si>
    <t>TCP-7b: Number of notified TB cases (all forms) contributed by non-national TB program providers – public sector</t>
  </si>
  <si>
    <t>a1O36000001qZ9jEAE</t>
  </si>
  <si>
    <t>MCI-00647</t>
  </si>
  <si>
    <t>TCP-7c: Number of notified TB cases (all forms) contributed by non-national TB program providers – community referrals</t>
  </si>
  <si>
    <t>a1O36000001qZ9kEAE</t>
  </si>
  <si>
    <t>MCI-00626</t>
  </si>
  <si>
    <t>TCP-8: Percentage of new and relapse TB patients tested using WHO recommended rapid tests at the time of diagnosis</t>
  </si>
  <si>
    <t>a1O36000001qZ9PEAU</t>
  </si>
  <si>
    <t>TB/HIV-3.1: Percentage of people living with HIV in care (including PMTCT) who are screened for TB in HIV care or treatment settings</t>
  </si>
  <si>
    <t>MCI-00644</t>
  </si>
  <si>
    <t>TB/HIV-4.1: Percentage of people living with HIV newly enrolled in HIV care started on TB preventive therapy</t>
  </si>
  <si>
    <t>a1O36000001qZ9hEAE</t>
  </si>
  <si>
    <t>TB/HIV-5: Percentage of registered new and relapse TB patients with documented HIV status</t>
  </si>
  <si>
    <t>TB/HIV-6(M): Percentage of HIV-positive new and relapse TB patients on ART during TB treatment</t>
  </si>
  <si>
    <t>MCI-00036</t>
  </si>
  <si>
    <t>MDR TB-1: Percentage of previously treated TB patients receiving DST (bacteriologically positive cases only)</t>
  </si>
  <si>
    <t>a1O36000001EGFkEAO</t>
  </si>
  <si>
    <t>TB regimen,Age,Gender</t>
  </si>
  <si>
    <t>MCI-00039</t>
  </si>
  <si>
    <t>MDR TB-4: Percentage of cases with RR-TB and/or MDR-TB started on treatment for MDR-TB who were lost to follow up during the first six months of treatment</t>
  </si>
  <si>
    <t>a1O36000001EGFnEAO</t>
  </si>
  <si>
    <t>MCI-00040</t>
  </si>
  <si>
    <t>MDR TB-5: Percentage of DST laboratories showing adequate performance on External Quality Assurance</t>
  </si>
  <si>
    <t>a1O36000001EGFoEAO</t>
  </si>
  <si>
    <t>MCI-00627</t>
  </si>
  <si>
    <t>MDR TB-6: Percentage of TB patients with DST result for at least Rifampicin among the total number of notified (new and retreatment) cases in the same year</t>
  </si>
  <si>
    <t>a1O36000001qZ9QEAU</t>
  </si>
  <si>
    <t>MCI-00628</t>
  </si>
  <si>
    <t>MDR TB-7: Percentage of confirmed MDR-TB cases tested for susceptibility to any fluoroquinolone and any second-line injectable drug</t>
  </si>
  <si>
    <t>a1O36000001qZ9REAU</t>
  </si>
  <si>
    <t>MCI-00629</t>
  </si>
  <si>
    <t>MDR TB-8: Number of cases of XDR TB enrolled on treatment</t>
  </si>
  <si>
    <t>a1O36000001qZ9SEAU</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</si>
  <si>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</si>
  <si>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</si>
  <si>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</si>
  <si>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</si>
  <si>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</si>
  <si>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</si>
  <si>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</si>
  <si>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</si>
  <si>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</si>
  <si>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</si>
  <si>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</si>
  <si>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</si>
  <si>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</si>
  <si>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</si>
  <si>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</si>
  <si>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</si>
  <si>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</si>
  <si>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</si>
  <si>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</si>
  <si>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</si>
  <si>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</si>
  <si>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MCI-00631</t>
  </si>
  <si>
    <t>PSM-2: Percentage of health facilities with essential medicines and life-saving commodities in stock</t>
  </si>
  <si>
    <t>a1O36000001qZ9UEAU</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</si>
  <si>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</si>
  <si>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</si>
  <si>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</si>
  <si>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</si>
  <si>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</si>
  <si>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</si>
  <si>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MCI-00068</t>
  </si>
  <si>
    <t>M&amp;E-1: Percentage of HMIS or other routine reporting units submitting timely reports according to national guidelines</t>
  </si>
  <si>
    <t>a1O36000001EGGGEA4</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</si>
  <si>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</si>
  <si>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</si>
  <si>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</si>
  <si>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</si>
  <si>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</si>
  <si>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</si>
  <si>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MCI-00640</t>
  </si>
  <si>
    <t>KP-1b(M): Percentage of transgender people reached with HIV prevention programs - defined package of services</t>
  </si>
  <si>
    <t>a1O36000001qZ9dEAE</t>
  </si>
  <si>
    <t>MCI-00641</t>
  </si>
  <si>
    <t>KP-3b(M): Percentage of transgender people that have received an HIV test during the reporting period and know their results</t>
  </si>
  <si>
    <t>a1O36000001qZ9eEAE</t>
  </si>
  <si>
    <t>MCI-00614</t>
  </si>
  <si>
    <t>KP-6b: Percentage of transgender people using PrEP in priority TG PrEP populations</t>
  </si>
  <si>
    <t>a1O36000001qZ9DEAU</t>
  </si>
  <si>
    <t>HIV test status,Gender</t>
  </si>
  <si>
    <t>KP-1a(M): Percentage of men who have sex with men reached with HIV prevention programs - defined package of services</t>
  </si>
  <si>
    <t>KP-3a(M): Percentage of men who have sex with men that have received an HIV test during the reporting period and know their results</t>
  </si>
  <si>
    <t>MCI-00613</t>
  </si>
  <si>
    <t>KP-6a: Percentage of men who have sex with men using PrEP in priority men who have sex with men PrEP populations</t>
  </si>
  <si>
    <t>a1O36000001qZ9CEAU</t>
  </si>
  <si>
    <t>MCI-00072</t>
  </si>
  <si>
    <t>Behavioral interventions as part of programs for general population</t>
  </si>
  <si>
    <t>a1O36000001EGGKEA4</t>
  </si>
  <si>
    <t>MCI-00073</t>
  </si>
  <si>
    <t>Condoms as part of programs for general population</t>
  </si>
  <si>
    <t>a1O36000001EGGLEA4</t>
  </si>
  <si>
    <t>MCI-00076</t>
  </si>
  <si>
    <t>Diagnosis and treatment of STIs and other sexual health services for general population</t>
  </si>
  <si>
    <t>a1O36000001EGGOEA4</t>
  </si>
  <si>
    <t>MCI-00079</t>
  </si>
  <si>
    <t>Gender-based violence prevention and treatment programs for general population</t>
  </si>
  <si>
    <t>a1O36000001EGGREA4</t>
  </si>
  <si>
    <t>MCI-00537</t>
  </si>
  <si>
    <t>Linkages between HIV programs and RMNCH</t>
  </si>
  <si>
    <t>a1O36000001qZ7yEAE</t>
  </si>
  <si>
    <t>MCI-00074</t>
  </si>
  <si>
    <t>Male circumcision</t>
  </si>
  <si>
    <t>a1O36000001EGGMEA4</t>
  </si>
  <si>
    <t>MCI-00078</t>
  </si>
  <si>
    <t>Orphan and vulnerable children (OVC) package</t>
  </si>
  <si>
    <t>a1O36000001EGGQEA4</t>
  </si>
  <si>
    <t>MCI-00080</t>
  </si>
  <si>
    <t>Other intervention(s) for general population</t>
  </si>
  <si>
    <t>a1O36000001EGGSEA4</t>
  </si>
  <si>
    <t>MCI-00544</t>
  </si>
  <si>
    <t>Addressing stigma, discrimination and violence against sex workers</t>
  </si>
  <si>
    <t>a1O36000001qZ85EAE</t>
  </si>
  <si>
    <t>MCI-00087</t>
  </si>
  <si>
    <t>Behavioral interventions for sex workers</t>
  </si>
  <si>
    <t>a1O36000001EGGZEA4</t>
  </si>
  <si>
    <t>MCI-00543</t>
  </si>
  <si>
    <t>Community empowerment for sex workers</t>
  </si>
  <si>
    <t>a1O36000001qZ84EAE</t>
  </si>
  <si>
    <t>MCI-00088</t>
  </si>
  <si>
    <t>Condoms and lubricant programming for sex workers</t>
  </si>
  <si>
    <t>a1O36000001EGGaEAO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</si>
  <si>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</si>
  <si>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</si>
  <si>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</si>
  <si>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</si>
  <si>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</si>
  <si>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</si>
  <si>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MCI-00089</t>
  </si>
  <si>
    <t>HIV testing services for sex workers</t>
  </si>
  <si>
    <t>a1O36000001EGGbEAO</t>
  </si>
  <si>
    <t>MCI-00547</t>
  </si>
  <si>
    <t>Interventions for young people who sell sex</t>
  </si>
  <si>
    <t>a1O36000001qZ88EAE</t>
  </si>
  <si>
    <t>MCI-00092</t>
  </si>
  <si>
    <t>Other intervention(s) for sex workers and their clients</t>
  </si>
  <si>
    <t>a1O36000001EGGeEAO</t>
  </si>
  <si>
    <t>MCI-00545</t>
  </si>
  <si>
    <t>Pre-exposure prophylaxis (PrEP) for sex workers</t>
  </si>
  <si>
    <t>a1O36000001qZ86EAE</t>
  </si>
  <si>
    <t>MCI-00546</t>
  </si>
  <si>
    <t>Prevention and management of coinfections and co-morbidities for sex workers</t>
  </si>
  <si>
    <t>a1O36000001qZ87EAE</t>
  </si>
  <si>
    <t>MCI-00549</t>
  </si>
  <si>
    <t>Addressing stigma, discrimination and violence against PWID</t>
  </si>
  <si>
    <t>a1O36000001qZ8AEAU</t>
  </si>
  <si>
    <t>MCI-00093</t>
  </si>
  <si>
    <t>Behavioral interventions for PWID</t>
  </si>
  <si>
    <t>a1O36000001EGGfEAO</t>
  </si>
  <si>
    <t>MCI-00548</t>
  </si>
  <si>
    <t>Community empowerment for PWID</t>
  </si>
  <si>
    <t>a1O36000001qZ89EAE</t>
  </si>
  <si>
    <t>MCI-00094</t>
  </si>
  <si>
    <t>Condoms and lubricant programming for PWID</t>
  </si>
  <si>
    <t>a1O36000001EGGgEAO</t>
  </si>
  <si>
    <t>MCI-00096</t>
  </si>
  <si>
    <t>Diagnosis and treatment of STIs and other sexual health services for PWID</t>
  </si>
  <si>
    <t>a1O36000001EGGiEAO</t>
  </si>
  <si>
    <t>MCI-00095</t>
  </si>
  <si>
    <t>HIV testing services for PWID</t>
  </si>
  <si>
    <t>a1O36000001EGGhEAO</t>
  </si>
  <si>
    <t>MCI-00551</t>
  </si>
  <si>
    <t>Interventions for young people who inject drugs</t>
  </si>
  <si>
    <t>a1O36000001qZ8CEAU</t>
  </si>
  <si>
    <t>MCI-00097</t>
  </si>
  <si>
    <t>Needle and Syringe programs for PWID and their partners</t>
  </si>
  <si>
    <t>a1O36000001EGGjEAO</t>
  </si>
  <si>
    <t>MCI-00098</t>
  </si>
  <si>
    <t>OST and other drug dependence treatment for PWID</t>
  </si>
  <si>
    <t>a1O36000001EGGkEAO</t>
  </si>
  <si>
    <t>MCI-00100</t>
  </si>
  <si>
    <t>Other intervention(s) for IDUs and their partners</t>
  </si>
  <si>
    <t>a1O36000001EGGmEAO</t>
  </si>
  <si>
    <t>MCI-00550</t>
  </si>
  <si>
    <t>Overdose prevention and management</t>
  </si>
  <si>
    <t>a1O36000001qZ8BEAU</t>
  </si>
  <si>
    <t>MCI-00099</t>
  </si>
  <si>
    <t>Prevention and management of coinfections and co-morbidities for PWID</t>
  </si>
  <si>
    <t>a1O36000001EGGlEAO</t>
  </si>
  <si>
    <t>MCI-00101</t>
  </si>
  <si>
    <t>Behavioral interventions for other vulnerable populations</t>
  </si>
  <si>
    <t>a1O36000001EGGnEAO</t>
  </si>
  <si>
    <t>MCI-00104</t>
  </si>
  <si>
    <t>Diagnosis and treatment of STIs and other sexual health services for other vulnerable populations</t>
  </si>
  <si>
    <t>a1O36000001EGGqEAO</t>
  </si>
  <si>
    <t>MCI-00103</t>
  </si>
  <si>
    <t>HIV testing services for other vulnerable populations</t>
  </si>
  <si>
    <t>a1O36000001EGGpEAO</t>
  </si>
  <si>
    <t>MCI-00102</t>
  </si>
  <si>
    <t>Male and female condoms for other vulnerable populations</t>
  </si>
  <si>
    <t>a1O36000001EGGoEAO</t>
  </si>
  <si>
    <t>MCI-00105</t>
  </si>
  <si>
    <t>Other intervention(s) for other vulnerable populations</t>
  </si>
  <si>
    <t>a1O36000001EGGrEAO</t>
  </si>
  <si>
    <t>MCI-00576</t>
  </si>
  <si>
    <t>Addressing stigma, discrimination and legal barriers to care for adolescents and youth</t>
  </si>
  <si>
    <t>a1O36000001qZ8bEAE</t>
  </si>
  <si>
    <t>MCI-00106</t>
  </si>
  <si>
    <t>Behavioral change as part of programs for adolescent and youth</t>
  </si>
  <si>
    <t>a1O36000001EGGsEAO</t>
  </si>
  <si>
    <t>MCI-00575</t>
  </si>
  <si>
    <t>Community mobilization and norms change</t>
  </si>
  <si>
    <t>a1O36000001qZ8aEAE</t>
  </si>
  <si>
    <t>MCI-00573</t>
  </si>
  <si>
    <t>Gender-based violence prevention and treatment programs for adolescents and youth</t>
  </si>
  <si>
    <t>a1O36000001qZ8YEAU</t>
  </si>
  <si>
    <t>MCI-00108</t>
  </si>
  <si>
    <t>HIV testing services for adolescents and youth, in and out of school</t>
  </si>
  <si>
    <t>a1O36000001EGGuEAO</t>
  </si>
  <si>
    <t>MCI-00578</t>
  </si>
  <si>
    <t>Keeping girls in school</t>
  </si>
  <si>
    <t>a1O36000001qZ8dEAE</t>
  </si>
  <si>
    <t>MCI-00109</t>
  </si>
  <si>
    <t>Linkages of HIV, RMNCH, and TB programs for adolescents, girls, and young women</t>
  </si>
  <si>
    <t>a1O36000001EGGvEAO</t>
  </si>
  <si>
    <t>MCI-00107</t>
  </si>
  <si>
    <t>Male and Female condoms for adolescents and youth, in and out of school</t>
  </si>
  <si>
    <t>a1O36000001EGGtEAO</t>
  </si>
  <si>
    <t>MCI-00111</t>
  </si>
  <si>
    <t>Other intervention(s) for adolescent and youth</t>
  </si>
  <si>
    <t>a1O36000001EGGxEAO</t>
  </si>
  <si>
    <t>MCI-00574</t>
  </si>
  <si>
    <t>Pre-exposure prophylaxis (PrEP) for adolescents and youth</t>
  </si>
  <si>
    <t>a1O36000001qZ8ZEAU</t>
  </si>
  <si>
    <t>MCI-00577</t>
  </si>
  <si>
    <t>Socioeconomic approaches</t>
  </si>
  <si>
    <t>a1O36000001qZ8cEAE</t>
  </si>
  <si>
    <t>MCI-00116</t>
  </si>
  <si>
    <t>Other intervention(s) for PMTCT</t>
  </si>
  <si>
    <t>a1O36000001EGH2EAO</t>
  </si>
  <si>
    <t>MCI-00112</t>
  </si>
  <si>
    <t>Prong 1: Primary prevention of HIV infection among women of childbearing age</t>
  </si>
  <si>
    <t>a1O36000001EGGyEAO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</si>
  <si>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</si>
  <si>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</si>
  <si>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</si>
  <si>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</si>
  <si>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</si>
  <si>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</si>
  <si>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</si>
  <si>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</si>
  <si>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</si>
  <si>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MCI-00122</t>
  </si>
  <si>
    <t>Counseling and psycho-social support</t>
  </si>
  <si>
    <t>a1O36000001EGH8EAO</t>
  </si>
  <si>
    <t>MCI-00118</t>
  </si>
  <si>
    <t>Differentiated ART service delivery</t>
  </si>
  <si>
    <t>a1O36000001EGH4EAO</t>
  </si>
  <si>
    <t>MCI-00117</t>
  </si>
  <si>
    <t>HIV care</t>
  </si>
  <si>
    <t>a1O36000001EGH3EAO</t>
  </si>
  <si>
    <t>MCI-00125</t>
  </si>
  <si>
    <t>Other intervention(s) for treatment</t>
  </si>
  <si>
    <t>a1O36000001EGHBEA4</t>
  </si>
  <si>
    <t>MCI-00121</t>
  </si>
  <si>
    <t>Prevention, diagnosis and treatment of opportunistic infections</t>
  </si>
  <si>
    <t>a1O36000001EGH7EAO</t>
  </si>
  <si>
    <t>MCI-00120</t>
  </si>
  <si>
    <t>Treatment adherence</t>
  </si>
  <si>
    <t>a1O36000001EGH6EAO</t>
  </si>
  <si>
    <t>MCI-00119</t>
  </si>
  <si>
    <t>Treatment monitoring - Drug resistance surveillance</t>
  </si>
  <si>
    <t>a1O36000001EGH5EAO</t>
  </si>
  <si>
    <t>MCI-00580</t>
  </si>
  <si>
    <t>Treatment monitoring - Viral load</t>
  </si>
  <si>
    <t>a1O36000001qZ8fEAE</t>
  </si>
  <si>
    <t>Case detection and diagnosis</t>
  </si>
  <si>
    <t>MCI-00132</t>
  </si>
  <si>
    <t>Collaborative activities with other programs and sectors (TB care and prevention)</t>
  </si>
  <si>
    <t>a1O36000001EGHIEA4</t>
  </si>
  <si>
    <t>Community TB care delivery</t>
  </si>
  <si>
    <t>MCI-00129</t>
  </si>
  <si>
    <t>Engaging all care providers (TB care and prevention)</t>
  </si>
  <si>
    <t>a1O36000001EGHFEA4</t>
  </si>
  <si>
    <t>MCI-00131</t>
  </si>
  <si>
    <t>Key populations (TB care and prevention) - Others</t>
  </si>
  <si>
    <t>a1O36000001EGHHEA4</t>
  </si>
  <si>
    <t>MCI-00590</t>
  </si>
  <si>
    <t>Key populations (TB care and prevention) - Prisoners</t>
  </si>
  <si>
    <t>a1O36000001qZ8pEAE</t>
  </si>
  <si>
    <t>MCI-00133</t>
  </si>
  <si>
    <t>Other TB care and prevention intervention(s)</t>
  </si>
  <si>
    <t>a1O36000001EGHJEA4</t>
  </si>
  <si>
    <t>MCI-00128</t>
  </si>
  <si>
    <t>Prevention</t>
  </si>
  <si>
    <t>a1O36000001EGHEEA4</t>
  </si>
  <si>
    <t>MCI-00591</t>
  </si>
  <si>
    <t>Removing human rights and gender related barriers to TB care and prevention</t>
  </si>
  <si>
    <t>a1O36000001qZ8qEAE</t>
  </si>
  <si>
    <t>Treatment</t>
  </si>
  <si>
    <t>MCI-00138</t>
  </si>
  <si>
    <t>Collaborative activities with other programs and sectors (TB/HIV)</t>
  </si>
  <si>
    <t>a1O36000001EGHOEA4</t>
  </si>
  <si>
    <t>MCI-00136</t>
  </si>
  <si>
    <t>Community TB/HIV care delivery</t>
  </si>
  <si>
    <t>a1O36000001EGHMEA4</t>
  </si>
  <si>
    <t>MCI-00135</t>
  </si>
  <si>
    <t>Engaging all care providers (TB/HIV)</t>
  </si>
  <si>
    <t>a1O36000001EGHLEA4</t>
  </si>
  <si>
    <t>MCI-00137</t>
  </si>
  <si>
    <t>Key populations (TB/HIV) - Others</t>
  </si>
  <si>
    <t>a1O36000001EGHNEA4</t>
  </si>
  <si>
    <t>MCI-00581</t>
  </si>
  <si>
    <t>Key populations (TB/HIV) - Prisoners</t>
  </si>
  <si>
    <t>a1O36000001qZ8gEAE</t>
  </si>
  <si>
    <t>MCI-00139</t>
  </si>
  <si>
    <t>Other TB/HIV intervention(s)</t>
  </si>
  <si>
    <t>a1O36000001EGHPEA4</t>
  </si>
  <si>
    <t>MCI-00582</t>
  </si>
  <si>
    <t>Removing human rights and gender related barriers to TB/HIV collaborative programming</t>
  </si>
  <si>
    <t>a1O36000001qZ8hEAE</t>
  </si>
  <si>
    <t>TB/HIV collaborative interventions</t>
  </si>
  <si>
    <t>Case detection and diagnosis: MDR-TB</t>
  </si>
  <si>
    <t>MCI-00146</t>
  </si>
  <si>
    <t>Collaborative activities with other programs and sectors (MDR-TB)</t>
  </si>
  <si>
    <t>a1O36000001EGHWEA4</t>
  </si>
  <si>
    <t>MCI-00144</t>
  </si>
  <si>
    <t>Community MDR-TB care delivery</t>
  </si>
  <si>
    <t>a1O36000001EGHUEA4</t>
  </si>
  <si>
    <t>MCI-00143</t>
  </si>
  <si>
    <t>Engaging all care providers (MDR-TB)</t>
  </si>
  <si>
    <t>a1O36000001EGHTEA4</t>
  </si>
  <si>
    <t>MCI-00145</t>
  </si>
  <si>
    <t>Key populations (MDR-TB) - Others</t>
  </si>
  <si>
    <t>a1O36000001EGHVEA4</t>
  </si>
  <si>
    <t>MCI-00592</t>
  </si>
  <si>
    <t>Key populations (MDR-TB) - Prisoners</t>
  </si>
  <si>
    <t>a1O36000001qZ8rEAE</t>
  </si>
  <si>
    <t>MCI-00147</t>
  </si>
  <si>
    <t>Other MDR-TB intervention(s)</t>
  </si>
  <si>
    <t>a1O36000001EGHXEA4</t>
  </si>
  <si>
    <t>MCI-00142</t>
  </si>
  <si>
    <t>Prevention for MDR-TB</t>
  </si>
  <si>
    <t>a1O36000001EGHSEA4</t>
  </si>
  <si>
    <t>MCI-00593</t>
  </si>
  <si>
    <t>Removing human rights and gender related barriers to MDR-TB</t>
  </si>
  <si>
    <t>a1O36000001qZ8sEAE</t>
  </si>
  <si>
    <t>Treatment: MDR-TB</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</si>
  <si>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</si>
  <si>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</si>
  <si>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</si>
  <si>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</si>
  <si>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</si>
  <si>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</si>
  <si>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</si>
  <si>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</si>
  <si>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</si>
  <si>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</si>
  <si>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</si>
  <si>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</si>
  <si>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</si>
  <si>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</si>
  <si>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</si>
  <si>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</si>
  <si>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</si>
  <si>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</si>
  <si>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</si>
  <si>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</si>
  <si>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</si>
  <si>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</si>
  <si>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</si>
  <si>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</si>
  <si>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</si>
  <si>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</si>
  <si>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</si>
  <si>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</si>
  <si>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</si>
  <si>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</si>
  <si>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</si>
  <si>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</si>
  <si>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</si>
  <si>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</si>
  <si>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</si>
  <si>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</si>
  <si>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</si>
  <si>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</si>
  <si>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</si>
  <si>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</si>
  <si>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</si>
  <si>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</si>
  <si>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</si>
  <si>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</si>
  <si>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</si>
  <si>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</si>
  <si>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</si>
  <si>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</si>
  <si>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</si>
  <si>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</si>
  <si>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</si>
  <si>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</si>
  <si>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</si>
  <si>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</si>
  <si>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</si>
  <si>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</si>
  <si>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</si>
  <si>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</si>
  <si>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</si>
  <si>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</si>
  <si>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</si>
  <si>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</si>
  <si>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</si>
  <si>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</si>
  <si>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</si>
  <si>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</si>
  <si>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</si>
  <si>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</si>
  <si>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</si>
  <si>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</si>
  <si>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</si>
  <si>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</si>
  <si>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</si>
  <si>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</si>
  <si>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</si>
  <si>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Program and data quality</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</si>
  <si>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</si>
  <si>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</si>
  <si>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</si>
  <si>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</si>
  <si>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</si>
  <si>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</si>
  <si>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</si>
  <si>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</si>
  <si>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</si>
  <si>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</si>
  <si>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</si>
  <si>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</si>
  <si>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</si>
  <si>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</si>
  <si>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</si>
  <si>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</si>
  <si>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</si>
  <si>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</si>
  <si>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</si>
  <si>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</si>
  <si>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MCI-00553</t>
  </si>
  <si>
    <t>Addressing stigma, discrimination and violence against TGs</t>
  </si>
  <si>
    <t>a1O36000001qZ8EEAU</t>
  </si>
  <si>
    <t>MCI-00554</t>
  </si>
  <si>
    <t>Behavioral interventions for TGs</t>
  </si>
  <si>
    <t>a1O36000001qZ8FEAU</t>
  </si>
  <si>
    <t>MCI-00552</t>
  </si>
  <si>
    <t>Community empowerment for TGs</t>
  </si>
  <si>
    <t>a1O36000001qZ8DEAU</t>
  </si>
  <si>
    <t>MCI-00555</t>
  </si>
  <si>
    <t>Condoms and lubricant programming for TGs</t>
  </si>
  <si>
    <t>a1O36000001qZ8GEAU</t>
  </si>
  <si>
    <t>MCI-00559</t>
  </si>
  <si>
    <t>Diagnosis and treatment of STIs and sexual health services for TGs</t>
  </si>
  <si>
    <t>a1O36000001qZ8KEAU</t>
  </si>
  <si>
    <t>MCI-00557</t>
  </si>
  <si>
    <t>Harm reduction interventions for TGs with substance use</t>
  </si>
  <si>
    <t>a1O36000001qZ8IEAU</t>
  </si>
  <si>
    <t>MCI-00558</t>
  </si>
  <si>
    <t>HIV testing services for TGs</t>
  </si>
  <si>
    <t>a1O36000001qZ8JEAU</t>
  </si>
  <si>
    <t>MCI-00561</t>
  </si>
  <si>
    <t>Interventions for young transgender people</t>
  </si>
  <si>
    <t>a1O36000001qZ8MEAU</t>
  </si>
  <si>
    <t>MCI-00562</t>
  </si>
  <si>
    <t>Other intervention(s) for TGs</t>
  </si>
  <si>
    <t>a1O36000001qZ8NEAU</t>
  </si>
  <si>
    <t>MCI-00556</t>
  </si>
  <si>
    <t>Pre-exposure prophylaxis (PrEP) and other biomedical interventions for TGs</t>
  </si>
  <si>
    <t>a1O36000001qZ8HEAU</t>
  </si>
  <si>
    <t>MCI-00560</t>
  </si>
  <si>
    <t>Prevention and management of coinfections and co-morbidities for TGs</t>
  </si>
  <si>
    <t>a1O36000001qZ8LEAU</t>
  </si>
  <si>
    <t>MCI-00564</t>
  </si>
  <si>
    <t>Addressing stigma, discrimination and violence against people in prisons and other closed settings</t>
  </si>
  <si>
    <t>a1O36000001qZ8PEAU</t>
  </si>
  <si>
    <t>MCI-00565</t>
  </si>
  <si>
    <t>Behavioral interventions for people in prisons and other closed settings</t>
  </si>
  <si>
    <t>a1O36000001qZ8QEAU</t>
  </si>
  <si>
    <t>MCI-00563</t>
  </si>
  <si>
    <t>Community empowerment for people in prisons and other closed settings</t>
  </si>
  <si>
    <t>a1O36000001qZ8OEAU</t>
  </si>
  <si>
    <t>MCI-00566</t>
  </si>
  <si>
    <t>Condoms and lubricant programming for people in prisons and other closed settings</t>
  </si>
  <si>
    <t>a1O36000001qZ8REAU</t>
  </si>
  <si>
    <t>MCI-00570</t>
  </si>
  <si>
    <t>Diagnosis and treatment of STIs and other sexual and reproductive health services for people in prisons and other closed settings</t>
  </si>
  <si>
    <t>a1O36000001qZ8VEAU</t>
  </si>
  <si>
    <t>MCI-00568</t>
  </si>
  <si>
    <t>Harm reduction interventions for people in prisons and other closed settings</t>
  </si>
  <si>
    <t>a1O36000001qZ8TEAU</t>
  </si>
  <si>
    <t>MCI-00569</t>
  </si>
  <si>
    <t>HIV testing services for people in prisons and other closed settings</t>
  </si>
  <si>
    <t>a1O36000001qZ8UEAU</t>
  </si>
  <si>
    <t>MCI-00572</t>
  </si>
  <si>
    <t>Other intervention(s) for people in prisons and other closed settings</t>
  </si>
  <si>
    <t>a1O36000001qZ8XEAU</t>
  </si>
  <si>
    <t>MCI-00567</t>
  </si>
  <si>
    <t>Pre-exposure prophylaxis (PrEP) for people in prisons and other closed settings</t>
  </si>
  <si>
    <t>a1O36000001qZ8SEAU</t>
  </si>
  <si>
    <t>MCI-00571</t>
  </si>
  <si>
    <t>Prevention and management of coinfections and co-morbidities for people in prisons and other closed settings</t>
  </si>
  <si>
    <t>a1O36000001qZ8WEAU</t>
  </si>
  <si>
    <t>MCI-00579</t>
  </si>
  <si>
    <t>Differentiated HIV testing services</t>
  </si>
  <si>
    <t>a1O36000001qZ8eEAE</t>
  </si>
  <si>
    <t>MCI-00539</t>
  </si>
  <si>
    <t>Addressing stigma, discrimination and violence against MSM</t>
  </si>
  <si>
    <t>a1O36000001qZ80EAE</t>
  </si>
  <si>
    <t>MCI-00605</t>
  </si>
  <si>
    <t>Behavioral interventions for MSM</t>
  </si>
  <si>
    <t>a1O36000001qZ94EAE</t>
  </si>
  <si>
    <t>MCI-00538</t>
  </si>
  <si>
    <t>Community empowerment for MSM</t>
  </si>
  <si>
    <t>a1O36000001qZ7zEAE</t>
  </si>
  <si>
    <t>MCI-00606</t>
  </si>
  <si>
    <t>Condoms and lubricant programming for MSM</t>
  </si>
  <si>
    <t>a1O36000001qZ95EAE</t>
  </si>
  <si>
    <t>MCI-00608</t>
  </si>
  <si>
    <t>Diagnosis and treatment of STIs and other sexual health services for MSM</t>
  </si>
  <si>
    <t>a1O36000001qZ97EAE</t>
  </si>
  <si>
    <t>MCI-00541</t>
  </si>
  <si>
    <t>Harm reduction interventions for MSM who inject drugs</t>
  </si>
  <si>
    <t>a1O36000001qZ82EAE</t>
  </si>
  <si>
    <t>MCI-00607</t>
  </si>
  <si>
    <t>HIV testing services for MSM</t>
  </si>
  <si>
    <t>a1O36000001qZ96EAE</t>
  </si>
  <si>
    <t>MCI-00542</t>
  </si>
  <si>
    <t>Interventions for young men who have sex with men</t>
  </si>
  <si>
    <t>a1O36000001qZ83EAE</t>
  </si>
  <si>
    <t>MCI-00610</t>
  </si>
  <si>
    <t>Other intervention(s) for MSM</t>
  </si>
  <si>
    <t>a1O36000001qZ99EAE</t>
  </si>
  <si>
    <t>MCI-00540</t>
  </si>
  <si>
    <t>Pre-exposure prophylaxis (PrEP) for MSM</t>
  </si>
  <si>
    <t>a1O36000001qZ81EAE</t>
  </si>
  <si>
    <t>MCI-00609</t>
  </si>
  <si>
    <t>Prevention and management of coinfections and co-morbidities for MSM</t>
  </si>
  <si>
    <t>a1O36000001qZ98EAE</t>
  </si>
  <si>
    <t>MCI-00586</t>
  </si>
  <si>
    <t>HIV and HIV/TB-related legal services</t>
  </si>
  <si>
    <t>a1O36000001qZ8lEAE</t>
  </si>
  <si>
    <t>MCI-00588</t>
  </si>
  <si>
    <t>Improving laws, regulations and polices relating to HIV and HIV/TB</t>
  </si>
  <si>
    <t>a1O36000001qZ8nEAE</t>
  </si>
  <si>
    <t>MCI-00584</t>
  </si>
  <si>
    <t>Legal Literacy (“Know Your Rights")</t>
  </si>
  <si>
    <t>a1O36000001qZ8jEAE</t>
  </si>
  <si>
    <t>MCI-00604</t>
  </si>
  <si>
    <t>Other intervention(s) to reduce human rights-related barriers to HIV services</t>
  </si>
  <si>
    <t>a1O36000001qZ93EAE</t>
  </si>
  <si>
    <t>MCI-00589</t>
  </si>
  <si>
    <t>Reducing HIV-related gender discrimination, harmful gender norms and violence against women and girls in all their diversity</t>
  </si>
  <si>
    <t>a1O36000001qZ8oEAE</t>
  </si>
  <si>
    <t>MCI-00587</t>
  </si>
  <si>
    <t>Sensitisation of law-makers and law-enforcement agents</t>
  </si>
  <si>
    <t>a1O36000001qZ8mEAE</t>
  </si>
  <si>
    <t>MCI-00583</t>
  </si>
  <si>
    <t>Stigma and discrimination reduction</t>
  </si>
  <si>
    <t>a1O36000001qZ8iEAE</t>
  </si>
  <si>
    <t>MCI-00585</t>
  </si>
  <si>
    <t>Training of health care providers on human rights and medical ethics related to HIV and HIV/TB</t>
  </si>
  <si>
    <t>a1O36000001qZ8kEAE</t>
  </si>
  <si>
    <t>MCI-00611</t>
  </si>
  <si>
    <t>National health strategies, alignment with disease-specific plans, health sector governance and financing</t>
  </si>
  <si>
    <t>a1O36000001qZ9AEAU</t>
  </si>
  <si>
    <t>MCI-00612</t>
  </si>
  <si>
    <t>Other policy and governance intervention(s)</t>
  </si>
  <si>
    <t>a1O36000001qZ9BEAU</t>
  </si>
  <si>
    <t>AR-01393</t>
  </si>
  <si>
    <t>Ghana AIDS Commission</t>
  </si>
  <si>
    <t>0013600000xoEGrAAM</t>
  </si>
  <si>
    <t>AR-01394</t>
  </si>
  <si>
    <t>0013600000xoEHmAAM</t>
  </si>
  <si>
    <t>AR-01395</t>
  </si>
  <si>
    <t>Planned Parenthood Association of Ghana</t>
  </si>
  <si>
    <t>0013600000xoEGFAA2</t>
  </si>
  <si>
    <t>AR-01392</t>
  </si>
  <si>
    <t>Adventist Development and Relief Agency of Ghana</t>
  </si>
  <si>
    <t>0013600000xoEFAAA2</t>
  </si>
  <si>
    <t>AR-01396</t>
  </si>
  <si>
    <t>AngloGold Ashanti (Ghana) Malaria Control Limited</t>
  </si>
  <si>
    <t>0013600000xoEFQAA2</t>
  </si>
  <si>
    <t>AR-01398</t>
  </si>
  <si>
    <t>AR-01397</t>
  </si>
  <si>
    <t>AR-03618</t>
  </si>
  <si>
    <t>AR-03619</t>
  </si>
  <si>
    <t>AR-04356</t>
  </si>
  <si>
    <t>West African Program to Combat AIDS and STI</t>
  </si>
  <si>
    <t>0013600001GqA8CAAV</t>
  </si>
  <si>
    <t>AR-04359</t>
  </si>
  <si>
    <t>AR-04357</t>
  </si>
  <si>
    <t>AR-04360</t>
  </si>
  <si>
    <t>ID-57614</t>
  </si>
  <si>
    <t>II-08287</t>
  </si>
  <si>
    <t>ID-57604</t>
  </si>
  <si>
    <t>II-08286</t>
  </si>
  <si>
    <t>ID-57615</t>
  </si>
  <si>
    <t>ID-57605</t>
  </si>
  <si>
    <t>ID-57753</t>
  </si>
  <si>
    <t>II-08299</t>
  </si>
  <si>
    <t>ID-57752</t>
  </si>
  <si>
    <t>ID-57751</t>
  </si>
  <si>
    <t>ID-57750</t>
  </si>
  <si>
    <t>ID-57749</t>
  </si>
  <si>
    <t>ID-57748</t>
  </si>
  <si>
    <t>ID-57747</t>
  </si>
  <si>
    <t>ID-57746</t>
  </si>
  <si>
    <t>ID-57745</t>
  </si>
  <si>
    <t>ID-57744</t>
  </si>
  <si>
    <t>ID-57743</t>
  </si>
  <si>
    <t>II-08298</t>
  </si>
  <si>
    <t>ID-57742</t>
  </si>
  <si>
    <t>ID-57741</t>
  </si>
  <si>
    <t>ID-57740</t>
  </si>
  <si>
    <t>ID-57739</t>
  </si>
  <si>
    <t>ID-57738</t>
  </si>
  <si>
    <t>ID-57737</t>
  </si>
  <si>
    <t>ID-57736</t>
  </si>
  <si>
    <t>ID-57735</t>
  </si>
  <si>
    <t>ID-57734</t>
  </si>
  <si>
    <t>ID-57733</t>
  </si>
  <si>
    <t>II-08297</t>
  </si>
  <si>
    <t>ID-57732</t>
  </si>
  <si>
    <t>ID-57731</t>
  </si>
  <si>
    <t>ID-57730</t>
  </si>
  <si>
    <t>ID-57729</t>
  </si>
  <si>
    <t>ID-57728</t>
  </si>
  <si>
    <t>ID-57727</t>
  </si>
  <si>
    <t>ID-57726</t>
  </si>
  <si>
    <t>ID-57725</t>
  </si>
  <si>
    <t>ID-57724</t>
  </si>
  <si>
    <t>ID-57723</t>
  </si>
  <si>
    <t>II-08296</t>
  </si>
  <si>
    <t>ID-57722</t>
  </si>
  <si>
    <t>ID-57721</t>
  </si>
  <si>
    <t>ID-57720</t>
  </si>
  <si>
    <t>ID-57719</t>
  </si>
  <si>
    <t>ID-57718</t>
  </si>
  <si>
    <t>ID-57717</t>
  </si>
  <si>
    <t>ID-57716</t>
  </si>
  <si>
    <t>ID-57715</t>
  </si>
  <si>
    <t>ID-57714</t>
  </si>
  <si>
    <t>ID-57713</t>
  </si>
  <si>
    <t>II-08295</t>
  </si>
  <si>
    <t>ID-57712</t>
  </si>
  <si>
    <t>ID-57711</t>
  </si>
  <si>
    <t>ID-57710</t>
  </si>
  <si>
    <t>ID-57709</t>
  </si>
  <si>
    <t>ID-57708</t>
  </si>
  <si>
    <t>ID-57707</t>
  </si>
  <si>
    <t>ID-57706</t>
  </si>
  <si>
    <t>ID-57705</t>
  </si>
  <si>
    <t>ID-57704</t>
  </si>
  <si>
    <t>ID-57703</t>
  </si>
  <si>
    <t>II-08294</t>
  </si>
  <si>
    <t>ID-57702</t>
  </si>
  <si>
    <t>ID-57701</t>
  </si>
  <si>
    <t>ID-57700</t>
  </si>
  <si>
    <t>ID-57699</t>
  </si>
  <si>
    <t>ID-57698</t>
  </si>
  <si>
    <t>ID-57697</t>
  </si>
  <si>
    <t>ID-57696</t>
  </si>
  <si>
    <t>ID-57695</t>
  </si>
  <si>
    <t>ID-57694</t>
  </si>
  <si>
    <t>ID-57693</t>
  </si>
  <si>
    <t>II-08293</t>
  </si>
  <si>
    <t>ID-57692</t>
  </si>
  <si>
    <t>ID-57691</t>
  </si>
  <si>
    <t>ID-57690</t>
  </si>
  <si>
    <t>ID-57689</t>
  </si>
  <si>
    <t>ID-57688</t>
  </si>
  <si>
    <t>ID-57687</t>
  </si>
  <si>
    <t>ID-57686</t>
  </si>
  <si>
    <t>ID-57685</t>
  </si>
  <si>
    <t>ID-57684</t>
  </si>
  <si>
    <t>ID-57683</t>
  </si>
  <si>
    <t>II-08292</t>
  </si>
  <si>
    <t>ID-57682</t>
  </si>
  <si>
    <t>ID-57681</t>
  </si>
  <si>
    <t>ID-57680</t>
  </si>
  <si>
    <t>ID-57679</t>
  </si>
  <si>
    <t>ID-57678</t>
  </si>
  <si>
    <t>ID-57677</t>
  </si>
  <si>
    <t>ID-57676</t>
  </si>
  <si>
    <t>ID-57675</t>
  </si>
  <si>
    <t>ID-57674</t>
  </si>
  <si>
    <t>ID-57673</t>
  </si>
  <si>
    <t>II-08291</t>
  </si>
  <si>
    <t>ID-57672</t>
  </si>
  <si>
    <t>ID-57671</t>
  </si>
  <si>
    <t>ID-57670</t>
  </si>
  <si>
    <t>ID-57669</t>
  </si>
  <si>
    <t>ID-57668</t>
  </si>
  <si>
    <t>ID-57667</t>
  </si>
  <si>
    <t>ID-57666</t>
  </si>
  <si>
    <t>ID-57665</t>
  </si>
  <si>
    <t>ID-57664</t>
  </si>
  <si>
    <t>ID-57663</t>
  </si>
  <si>
    <t>II-08290</t>
  </si>
  <si>
    <t>ID-57662</t>
  </si>
  <si>
    <t>ID-57661</t>
  </si>
  <si>
    <t>ID-57660</t>
  </si>
  <si>
    <t>ID-57659</t>
  </si>
  <si>
    <t>ID-57658</t>
  </si>
  <si>
    <t>ID-57657</t>
  </si>
  <si>
    <t>ID-57656</t>
  </si>
  <si>
    <t>ID-57655</t>
  </si>
  <si>
    <t>ID-57654</t>
  </si>
  <si>
    <t>ID-57653</t>
  </si>
  <si>
    <t>II-08289</t>
  </si>
  <si>
    <t>ID-57652</t>
  </si>
  <si>
    <t>ID-57651</t>
  </si>
  <si>
    <t>ID-57650</t>
  </si>
  <si>
    <t>ID-57649</t>
  </si>
  <si>
    <t>ID-57648</t>
  </si>
  <si>
    <t>ID-57647</t>
  </si>
  <si>
    <t>ID-57646</t>
  </si>
  <si>
    <t>ID-57645</t>
  </si>
  <si>
    <t>ID-57644</t>
  </si>
  <si>
    <t>ID-57643</t>
  </si>
  <si>
    <t>II-08288</t>
  </si>
  <si>
    <t>ID-57642</t>
  </si>
  <si>
    <t>ID-57641</t>
  </si>
  <si>
    <t>ID-57640</t>
  </si>
  <si>
    <t>ID-57639</t>
  </si>
  <si>
    <t>ID-57638</t>
  </si>
  <si>
    <t>ID-57637</t>
  </si>
  <si>
    <t>ID-57636</t>
  </si>
  <si>
    <t>ID-57635</t>
  </si>
  <si>
    <t>ID-57634</t>
  </si>
  <si>
    <t>ID-57623</t>
  </si>
  <si>
    <t>ID-57622</t>
  </si>
  <si>
    <t>ID-57621</t>
  </si>
  <si>
    <t>ID-57620</t>
  </si>
  <si>
    <t>ID-57619</t>
  </si>
  <si>
    <t>ID-57618</t>
  </si>
  <si>
    <t>ID-57617</t>
  </si>
  <si>
    <t>ID-57616</t>
  </si>
  <si>
    <t>ID-57613</t>
  </si>
  <si>
    <t>ID-57612</t>
  </si>
  <si>
    <t>ID-57611</t>
  </si>
  <si>
    <t>ID-57610</t>
  </si>
  <si>
    <t>ID-57609</t>
  </si>
  <si>
    <t>ID-57608</t>
  </si>
  <si>
    <t>ID-57607</t>
  </si>
  <si>
    <t>ID-57606</t>
  </si>
  <si>
    <t>ID-57633</t>
  </si>
  <si>
    <t>II-08285</t>
  </si>
  <si>
    <t>ID-57632</t>
  </si>
  <si>
    <t>ID-57631</t>
  </si>
  <si>
    <t>ID-57630</t>
  </si>
  <si>
    <t>ID-57629</t>
  </si>
  <si>
    <t>ID-57628</t>
  </si>
  <si>
    <t>ID-57627</t>
  </si>
  <si>
    <t>ID-57626</t>
  </si>
  <si>
    <t>ID-57625</t>
  </si>
  <si>
    <t>ID-57624</t>
  </si>
  <si>
    <t>ODN-56997</t>
  </si>
  <si>
    <t>OI-7365</t>
  </si>
  <si>
    <t>ODN-56998</t>
  </si>
  <si>
    <t>ODN-57015</t>
  </si>
  <si>
    <t>OI-7368</t>
  </si>
  <si>
    <t>ODN-57005</t>
  </si>
  <si>
    <t>OI-7367</t>
  </si>
  <si>
    <t>ODN-57016</t>
  </si>
  <si>
    <t>ODN-57006</t>
  </si>
  <si>
    <t>ODN-56995</t>
  </si>
  <si>
    <t>ODN-56996</t>
  </si>
  <si>
    <t>ODN-57017</t>
  </si>
  <si>
    <t>ODN-57000</t>
  </si>
  <si>
    <t>ODN-57018</t>
  </si>
  <si>
    <t>ODN-57001</t>
  </si>
  <si>
    <t>ODN-56999</t>
  </si>
  <si>
    <t>ODN-57026</t>
  </si>
  <si>
    <t>OI-7371</t>
  </si>
  <si>
    <t>ODN-57144</t>
  </si>
  <si>
    <t>OI-7379</t>
  </si>
  <si>
    <t>ODN-57143</t>
  </si>
  <si>
    <t>ODN-57142</t>
  </si>
  <si>
    <t>ODN-57141</t>
  </si>
  <si>
    <t>ODN-57140</t>
  </si>
  <si>
    <t>ODN-57139</t>
  </si>
  <si>
    <t>ODN-57138</t>
  </si>
  <si>
    <t>ODN-57137</t>
  </si>
  <si>
    <t>ODN-57136</t>
  </si>
  <si>
    <t>ODN-57135</t>
  </si>
  <si>
    <t>ODN-57134</t>
  </si>
  <si>
    <t>OI-7378</t>
  </si>
  <si>
    <t>ODN-57133</t>
  </si>
  <si>
    <t>ODN-57132</t>
  </si>
  <si>
    <t>ODN-57131</t>
  </si>
  <si>
    <t>ODN-57130</t>
  </si>
  <si>
    <t>ODN-57129</t>
  </si>
  <si>
    <t>ODN-57128</t>
  </si>
  <si>
    <t>ODN-57127</t>
  </si>
  <si>
    <t>ODN-57126</t>
  </si>
  <si>
    <t>ODN-57125</t>
  </si>
  <si>
    <t>ODN-57124</t>
  </si>
  <si>
    <t>OI-7377</t>
  </si>
  <si>
    <t>ODN-57123</t>
  </si>
  <si>
    <t>ODN-57122</t>
  </si>
  <si>
    <t>ODN-57121</t>
  </si>
  <si>
    <t>ODN-57120</t>
  </si>
  <si>
    <t>ODN-57119</t>
  </si>
  <si>
    <t>ODN-57118</t>
  </si>
  <si>
    <t>ODN-57117</t>
  </si>
  <si>
    <t>ODN-57116</t>
  </si>
  <si>
    <t>ODN-57115</t>
  </si>
  <si>
    <t>ODN-57114</t>
  </si>
  <si>
    <t>OI-7376</t>
  </si>
  <si>
    <t>ODN-57113</t>
  </si>
  <si>
    <t>ODN-57112</t>
  </si>
  <si>
    <t>ODN-57111</t>
  </si>
  <si>
    <t>ODN-57110</t>
  </si>
  <si>
    <t>ODN-57109</t>
  </si>
  <si>
    <t>ODN-57108</t>
  </si>
  <si>
    <t>ODN-57107</t>
  </si>
  <si>
    <t>ODN-57106</t>
  </si>
  <si>
    <t>ODN-57105</t>
  </si>
  <si>
    <t>ODN-57104</t>
  </si>
  <si>
    <t>OI-7375</t>
  </si>
  <si>
    <t>ODN-57103</t>
  </si>
  <si>
    <t>ODN-57102</t>
  </si>
  <si>
    <t>ODN-57101</t>
  </si>
  <si>
    <t>ODN-57100</t>
  </si>
  <si>
    <t>ODN-57099</t>
  </si>
  <si>
    <t>ODN-57098</t>
  </si>
  <si>
    <t>ODN-57097</t>
  </si>
  <si>
    <t>ODN-57096</t>
  </si>
  <si>
    <t>ODN-57095</t>
  </si>
  <si>
    <t>ODN-57094</t>
  </si>
  <si>
    <t>OI-7374</t>
  </si>
  <si>
    <t>ODN-57093</t>
  </si>
  <si>
    <t>ODN-57092</t>
  </si>
  <si>
    <t>ODN-57091</t>
  </si>
  <si>
    <t>ODN-57090</t>
  </si>
  <si>
    <t>ODN-57089</t>
  </si>
  <si>
    <t>ODN-57088</t>
  </si>
  <si>
    <t>ODN-57087</t>
  </si>
  <si>
    <t>ODN-57086</t>
  </si>
  <si>
    <t>ODN-57085</t>
  </si>
  <si>
    <t>ODN-57084</t>
  </si>
  <si>
    <t>OI-7373</t>
  </si>
  <si>
    <t>ODN-57083</t>
  </si>
  <si>
    <t>ODN-57082</t>
  </si>
  <si>
    <t>ODN-57081</t>
  </si>
  <si>
    <t>ODN-57080</t>
  </si>
  <si>
    <t>ODN-57079</t>
  </si>
  <si>
    <t>ODN-57078</t>
  </si>
  <si>
    <t>ODN-57077</t>
  </si>
  <si>
    <t>ODN-57076</t>
  </si>
  <si>
    <t>ODN-57075</t>
  </si>
  <si>
    <t>ODN-57074</t>
  </si>
  <si>
    <t>OI-7372</t>
  </si>
  <si>
    <t>ODN-57073</t>
  </si>
  <si>
    <t>ODN-57072</t>
  </si>
  <si>
    <t>ODN-57071</t>
  </si>
  <si>
    <t>ODN-57070</t>
  </si>
  <si>
    <t>ODN-57069</t>
  </si>
  <si>
    <t>ODN-57068</t>
  </si>
  <si>
    <t>ODN-57067</t>
  </si>
  <si>
    <t>ODN-57066</t>
  </si>
  <si>
    <t>ODN-57065</t>
  </si>
  <si>
    <t>ODN-57034</t>
  </si>
  <si>
    <t>ODN-57033</t>
  </si>
  <si>
    <t>ODN-57032</t>
  </si>
  <si>
    <t>ODN-57031</t>
  </si>
  <si>
    <t>ODN-57030</t>
  </si>
  <si>
    <t>ODN-57029</t>
  </si>
  <si>
    <t>ODN-57028</t>
  </si>
  <si>
    <t>ODN-57027</t>
  </si>
  <si>
    <t>ODN-57025</t>
  </si>
  <si>
    <t>ODN-57064</t>
  </si>
  <si>
    <t>OI-7370</t>
  </si>
  <si>
    <t>ODN-57063</t>
  </si>
  <si>
    <t>ODN-57062</t>
  </si>
  <si>
    <t>ODN-57061</t>
  </si>
  <si>
    <t>ODN-57060</t>
  </si>
  <si>
    <t>ODN-57059</t>
  </si>
  <si>
    <t>ODN-57058</t>
  </si>
  <si>
    <t>ODN-57057</t>
  </si>
  <si>
    <t>ODN-57056</t>
  </si>
  <si>
    <t>ODN-57055</t>
  </si>
  <si>
    <t>ODN-57054</t>
  </si>
  <si>
    <t>OI-7369</t>
  </si>
  <si>
    <t>ODN-57053</t>
  </si>
  <si>
    <t>ODN-57052</t>
  </si>
  <si>
    <t>ODN-57051</t>
  </si>
  <si>
    <t>ODN-57050</t>
  </si>
  <si>
    <t>ODN-57049</t>
  </si>
  <si>
    <t>ODN-57048</t>
  </si>
  <si>
    <t>ODN-57047</t>
  </si>
  <si>
    <t>ODN-57046</t>
  </si>
  <si>
    <t>ODN-57045</t>
  </si>
  <si>
    <t>ODN-57024</t>
  </si>
  <si>
    <t>ODN-57023</t>
  </si>
  <si>
    <t>ODN-57022</t>
  </si>
  <si>
    <t>ODN-57021</t>
  </si>
  <si>
    <t>ODN-57020</t>
  </si>
  <si>
    <t>ODN-57019</t>
  </si>
  <si>
    <t>ODN-57014</t>
  </si>
  <si>
    <t>ODN-57013</t>
  </si>
  <si>
    <t>ODN-57012</t>
  </si>
  <si>
    <t>ODN-57011</t>
  </si>
  <si>
    <t>ODN-57010</t>
  </si>
  <si>
    <t>ODN-57009</t>
  </si>
  <si>
    <t>ODN-57008</t>
  </si>
  <si>
    <t>ODN-57007</t>
  </si>
  <si>
    <t>ODN-57044</t>
  </si>
  <si>
    <t>OI-7366</t>
  </si>
  <si>
    <t>ODN-57043</t>
  </si>
  <si>
    <t>ODN-57042</t>
  </si>
  <si>
    <t>ODN-57041</t>
  </si>
  <si>
    <t>ODN-57040</t>
  </si>
  <si>
    <t>ODN-57039</t>
  </si>
  <si>
    <t>ODN-57038</t>
  </si>
  <si>
    <t>ODN-57037</t>
  </si>
  <si>
    <t>ODN-57036</t>
  </si>
  <si>
    <t>ODN-57035</t>
  </si>
  <si>
    <t>ODN-57004</t>
  </si>
  <si>
    <t>ODN-57003</t>
  </si>
  <si>
    <t>ODN-57002</t>
  </si>
  <si>
    <t>CD-97866</t>
  </si>
  <si>
    <t>CI-14390</t>
  </si>
  <si>
    <t>CD-97867</t>
  </si>
  <si>
    <t>CD-97868</t>
  </si>
  <si>
    <t>CD-97869</t>
  </si>
  <si>
    <t>CD-97870</t>
  </si>
  <si>
    <t>CD-97871</t>
  </si>
  <si>
    <t>CD-97872</t>
  </si>
  <si>
    <t>CD-97873</t>
  </si>
  <si>
    <t>CD-97874</t>
  </si>
  <si>
    <t>CD-97875</t>
  </si>
  <si>
    <t>CD-98086</t>
  </si>
  <si>
    <t>CI-14412</t>
  </si>
  <si>
    <t>CD-98087</t>
  </si>
  <si>
    <t>CD-98088</t>
  </si>
  <si>
    <t>CD-98089</t>
  </si>
  <si>
    <t>CD-98090</t>
  </si>
  <si>
    <t>CD-98091</t>
  </si>
  <si>
    <t>CD-98092</t>
  </si>
  <si>
    <t>CD-98093</t>
  </si>
  <si>
    <t>CD-98094</t>
  </si>
  <si>
    <t>CD-98095</t>
  </si>
  <si>
    <t>CD-98096</t>
  </si>
  <si>
    <t>CI-14413</t>
  </si>
  <si>
    <t>CD-98097</t>
  </si>
  <si>
    <t>CD-98098</t>
  </si>
  <si>
    <t>CD-98099</t>
  </si>
  <si>
    <t>CD-98100</t>
  </si>
  <si>
    <t>CD-98101</t>
  </si>
  <si>
    <t>CD-98102</t>
  </si>
  <si>
    <t>CD-98103</t>
  </si>
  <si>
    <t>CD-98104</t>
  </si>
  <si>
    <t>CD-98105</t>
  </si>
  <si>
    <t>CD-98106</t>
  </si>
  <si>
    <t>CI-14414</t>
  </si>
  <si>
    <t>CD-98107</t>
  </si>
  <si>
    <t>CD-98108</t>
  </si>
  <si>
    <t>CD-98109</t>
  </si>
  <si>
    <t>CD-98110</t>
  </si>
  <si>
    <t>CD-98111</t>
  </si>
  <si>
    <t>CD-98112</t>
  </si>
  <si>
    <t>CD-98113</t>
  </si>
  <si>
    <t>CD-98114</t>
  </si>
  <si>
    <t>CD-98115</t>
  </si>
  <si>
    <t>CD-98116</t>
  </si>
  <si>
    <t>CI-14415</t>
  </si>
  <si>
    <t>CD-98117</t>
  </si>
  <si>
    <t>CD-98118</t>
  </si>
  <si>
    <t>CD-98119</t>
  </si>
  <si>
    <t>CD-98120</t>
  </si>
  <si>
    <t>CD-98121</t>
  </si>
  <si>
    <t>CD-98122</t>
  </si>
  <si>
    <t>CD-98123</t>
  </si>
  <si>
    <t>CD-98124</t>
  </si>
  <si>
    <t>CD-98125</t>
  </si>
  <si>
    <t>CD-97936</t>
  </si>
  <si>
    <t>CI-14391</t>
  </si>
  <si>
    <t>CD-97937</t>
  </si>
  <si>
    <t>CD-97938</t>
  </si>
  <si>
    <t>CD-97939</t>
  </si>
  <si>
    <t>CD-97940</t>
  </si>
  <si>
    <t>CD-97941</t>
  </si>
  <si>
    <t>CD-97942</t>
  </si>
  <si>
    <t>CD-97943</t>
  </si>
  <si>
    <t>CD-97944</t>
  </si>
  <si>
    <t>CD-97945</t>
  </si>
  <si>
    <t>CD-97946</t>
  </si>
  <si>
    <t>CI-14392</t>
  </si>
  <si>
    <t>CD-97947</t>
  </si>
  <si>
    <t>CD-97948</t>
  </si>
  <si>
    <t>CD-97949</t>
  </si>
  <si>
    <t>CD-97950</t>
  </si>
  <si>
    <t>CD-97951</t>
  </si>
  <si>
    <t>CD-97952</t>
  </si>
  <si>
    <t>CD-97953</t>
  </si>
  <si>
    <t>CD-97954</t>
  </si>
  <si>
    <t>CD-97955</t>
  </si>
  <si>
    <t>CD-97956</t>
  </si>
  <si>
    <t>CI-14393</t>
  </si>
  <si>
    <t>CD-97957</t>
  </si>
  <si>
    <t>CD-97958</t>
  </si>
  <si>
    <t>CD-97959</t>
  </si>
  <si>
    <t>CD-97960</t>
  </si>
  <si>
    <t>CD-97961</t>
  </si>
  <si>
    <t>CD-97962</t>
  </si>
  <si>
    <t>CD-97963</t>
  </si>
  <si>
    <t>CD-97964</t>
  </si>
  <si>
    <t>CD-97965</t>
  </si>
  <si>
    <t>CD-97876</t>
  </si>
  <si>
    <t>CI-14394</t>
  </si>
  <si>
    <t>CD-97877</t>
  </si>
  <si>
    <t>CD-97878</t>
  </si>
  <si>
    <t>CD-97879</t>
  </si>
  <si>
    <t>CD-97880</t>
  </si>
  <si>
    <t>CD-97881</t>
  </si>
  <si>
    <t>CD-97882</t>
  </si>
  <si>
    <t>CD-97883</t>
  </si>
  <si>
    <t>CD-97884</t>
  </si>
  <si>
    <t>CD-97885</t>
  </si>
  <si>
    <t>CD-97886</t>
  </si>
  <si>
    <t>CI-14395</t>
  </si>
  <si>
    <t>CD-97887</t>
  </si>
  <si>
    <t>CD-97888</t>
  </si>
  <si>
    <t>CD-97889</t>
  </si>
  <si>
    <t>CD-97890</t>
  </si>
  <si>
    <t>CD-97891</t>
  </si>
  <si>
    <t>CD-97892</t>
  </si>
  <si>
    <t>CD-97893</t>
  </si>
  <si>
    <t>CD-97894</t>
  </si>
  <si>
    <t>CD-97895</t>
  </si>
  <si>
    <t>CD-97966</t>
  </si>
  <si>
    <t>CI-14396</t>
  </si>
  <si>
    <t>CD-97967</t>
  </si>
  <si>
    <t>CD-97968</t>
  </si>
  <si>
    <t>CD-97969</t>
  </si>
  <si>
    <t>CD-97970</t>
  </si>
  <si>
    <t>CD-97971</t>
  </si>
  <si>
    <t>CD-97972</t>
  </si>
  <si>
    <t>CD-97973</t>
  </si>
  <si>
    <t>CD-97974</t>
  </si>
  <si>
    <t>CD-97975</t>
  </si>
  <si>
    <t>CD-97976</t>
  </si>
  <si>
    <t>CI-14397</t>
  </si>
  <si>
    <t>CD-97977</t>
  </si>
  <si>
    <t>CD-97978</t>
  </si>
  <si>
    <t>CD-97979</t>
  </si>
  <si>
    <t>CD-97980</t>
  </si>
  <si>
    <t>CD-97981</t>
  </si>
  <si>
    <t>CD-97982</t>
  </si>
  <si>
    <t>CD-97983</t>
  </si>
  <si>
    <t>CD-97984</t>
  </si>
  <si>
    <t>CD-97985</t>
  </si>
  <si>
    <t>CD-97986</t>
  </si>
  <si>
    <t>CI-14398</t>
  </si>
  <si>
    <t>CD-97987</t>
  </si>
  <si>
    <t>CD-97988</t>
  </si>
  <si>
    <t>CD-97989</t>
  </si>
  <si>
    <t>CD-97990</t>
  </si>
  <si>
    <t>CD-97991</t>
  </si>
  <si>
    <t>CD-97992</t>
  </si>
  <si>
    <t>CD-97993</t>
  </si>
  <si>
    <t>CD-97994</t>
  </si>
  <si>
    <t>CD-97995</t>
  </si>
  <si>
    <t>CD-97996</t>
  </si>
  <si>
    <t>CI-14399</t>
  </si>
  <si>
    <t>CD-97997</t>
  </si>
  <si>
    <t>CD-97998</t>
  </si>
  <si>
    <t>CD-97999</t>
  </si>
  <si>
    <t>CD-98000</t>
  </si>
  <si>
    <t>CD-98001</t>
  </si>
  <si>
    <t>CD-98002</t>
  </si>
  <si>
    <t>CD-98003</t>
  </si>
  <si>
    <t>CD-98004</t>
  </si>
  <si>
    <t>CD-98005</t>
  </si>
  <si>
    <t>CD-98016</t>
  </si>
  <si>
    <t>CI-14400</t>
  </si>
  <si>
    <t>CD-98017</t>
  </si>
  <si>
    <t>CD-98018</t>
  </si>
  <si>
    <t>CD-98019</t>
  </si>
  <si>
    <t>CD-98020</t>
  </si>
  <si>
    <t>CD-98021</t>
  </si>
  <si>
    <t>CD-98022</t>
  </si>
  <si>
    <t>CD-98023</t>
  </si>
  <si>
    <t>CD-98024</t>
  </si>
  <si>
    <t>CD-98025</t>
  </si>
  <si>
    <t>CD-98006</t>
  </si>
  <si>
    <t>CI-14401</t>
  </si>
  <si>
    <t>CD-98007</t>
  </si>
  <si>
    <t>CD-98008</t>
  </si>
  <si>
    <t>CD-98009</t>
  </si>
  <si>
    <t>CD-98010</t>
  </si>
  <si>
    <t>CD-98011</t>
  </si>
  <si>
    <t>CD-98012</t>
  </si>
  <si>
    <t>CD-98013</t>
  </si>
  <si>
    <t>CD-98014</t>
  </si>
  <si>
    <t>CD-98015</t>
  </si>
  <si>
    <t>CD-98026</t>
  </si>
  <si>
    <t>CI-14402</t>
  </si>
  <si>
    <t>CD-98027</t>
  </si>
  <si>
    <t>CD-98028</t>
  </si>
  <si>
    <t>CD-98029</t>
  </si>
  <si>
    <t>CD-98030</t>
  </si>
  <si>
    <t>CD-98031</t>
  </si>
  <si>
    <t>CD-98032</t>
  </si>
  <si>
    <t>CD-98033</t>
  </si>
  <si>
    <t>CD-98034</t>
  </si>
  <si>
    <t>CD-98035</t>
  </si>
  <si>
    <t>CD-98036</t>
  </si>
  <si>
    <t>CI-14403</t>
  </si>
  <si>
    <t>CD-98037</t>
  </si>
  <si>
    <t>CD-98038</t>
  </si>
  <si>
    <t>CD-98039</t>
  </si>
  <si>
    <t>CD-98040</t>
  </si>
  <si>
    <t>CD-98041</t>
  </si>
  <si>
    <t>CD-98042</t>
  </si>
  <si>
    <t>CD-98043</t>
  </si>
  <si>
    <t>CD-98044</t>
  </si>
  <si>
    <t>CD-98045</t>
  </si>
  <si>
    <t>CD-98046</t>
  </si>
  <si>
    <t>CI-14404</t>
  </si>
  <si>
    <t>CD-98047</t>
  </si>
  <si>
    <t>CD-98048</t>
  </si>
  <si>
    <t>CD-98049</t>
  </si>
  <si>
    <t>CD-98050</t>
  </si>
  <si>
    <t>CD-98051</t>
  </si>
  <si>
    <t>CD-98052</t>
  </si>
  <si>
    <t>CD-98053</t>
  </si>
  <si>
    <t>CD-98054</t>
  </si>
  <si>
    <t>CD-98055</t>
  </si>
  <si>
    <t>CD-97896</t>
  </si>
  <si>
    <t>CI-14405</t>
  </si>
  <si>
    <t>CD-97897</t>
  </si>
  <si>
    <t>CD-97898</t>
  </si>
  <si>
    <t>CD-97899</t>
  </si>
  <si>
    <t>CD-97900</t>
  </si>
  <si>
    <t>CD-97901</t>
  </si>
  <si>
    <t>CD-97902</t>
  </si>
  <si>
    <t>CD-97903</t>
  </si>
  <si>
    <t>CD-97904</t>
  </si>
  <si>
    <t>CD-97905</t>
  </si>
  <si>
    <t>CD-97906</t>
  </si>
  <si>
    <t>CI-14406</t>
  </si>
  <si>
    <t>CD-97907</t>
  </si>
  <si>
    <t>CD-97908</t>
  </si>
  <si>
    <t>CD-97909</t>
  </si>
  <si>
    <t>CD-97910</t>
  </si>
  <si>
    <t>CD-97911</t>
  </si>
  <si>
    <t>CD-97912</t>
  </si>
  <si>
    <t>CD-97913</t>
  </si>
  <si>
    <t>CD-97914</t>
  </si>
  <si>
    <t>CD-97915</t>
  </si>
  <si>
    <t>CD-98056</t>
  </si>
  <si>
    <t>CI-14407</t>
  </si>
  <si>
    <t>CD-98057</t>
  </si>
  <si>
    <t>CD-98058</t>
  </si>
  <si>
    <t>CD-98059</t>
  </si>
  <si>
    <t>CD-98060</t>
  </si>
  <si>
    <t>CD-98061</t>
  </si>
  <si>
    <t>CD-98062</t>
  </si>
  <si>
    <t>CD-98063</t>
  </si>
  <si>
    <t>CD-98064</t>
  </si>
  <si>
    <t>CD-98065</t>
  </si>
  <si>
    <t>CD-98066</t>
  </si>
  <si>
    <t>CI-14408</t>
  </si>
  <si>
    <t>CD-98067</t>
  </si>
  <si>
    <t>CD-98068</t>
  </si>
  <si>
    <t>CD-98069</t>
  </si>
  <si>
    <t>CD-98070</t>
  </si>
  <si>
    <t>CD-98071</t>
  </si>
  <si>
    <t>CD-98072</t>
  </si>
  <si>
    <t>CD-98073</t>
  </si>
  <si>
    <t>CD-98074</t>
  </si>
  <si>
    <t>CD-98075</t>
  </si>
  <si>
    <t>CD-98076</t>
  </si>
  <si>
    <t>CI-14409</t>
  </si>
  <si>
    <t>CD-98077</t>
  </si>
  <si>
    <t>CD-98078</t>
  </si>
  <si>
    <t>CD-98079</t>
  </si>
  <si>
    <t>CD-98080</t>
  </si>
  <si>
    <t>CD-98081</t>
  </si>
  <si>
    <t>CD-98082</t>
  </si>
  <si>
    <t>CD-98083</t>
  </si>
  <si>
    <t>CD-98084</t>
  </si>
  <si>
    <t>CD-98085</t>
  </si>
  <si>
    <t>CD-97916</t>
  </si>
  <si>
    <t>CI-14410</t>
  </si>
  <si>
    <t>CD-97917</t>
  </si>
  <si>
    <t>CD-97918</t>
  </si>
  <si>
    <t>CD-97919</t>
  </si>
  <si>
    <t>CD-97920</t>
  </si>
  <si>
    <t>CD-97921</t>
  </si>
  <si>
    <t>CD-97922</t>
  </si>
  <si>
    <t>CD-97923</t>
  </si>
  <si>
    <t>CD-97924</t>
  </si>
  <si>
    <t>CD-97925</t>
  </si>
  <si>
    <t>CD-97926</t>
  </si>
  <si>
    <t>CI-14411</t>
  </si>
  <si>
    <t>CD-97927</t>
  </si>
  <si>
    <t>CD-97928</t>
  </si>
  <si>
    <t>CD-97929</t>
  </si>
  <si>
    <t>CD-97930</t>
  </si>
  <si>
    <t>CD-97931</t>
  </si>
  <si>
    <t>CD-97932</t>
  </si>
  <si>
    <t>CD-97933</t>
  </si>
  <si>
    <t>CD-97934</t>
  </si>
  <si>
    <t>CD-97935</t>
  </si>
  <si>
    <t>IP-5297</t>
  </si>
  <si>
    <t>AR-04118</t>
  </si>
  <si>
    <t>United Nations Development Programme</t>
  </si>
  <si>
    <t>0013600000xoEKQAA2</t>
  </si>
  <si>
    <t>AR-03501</t>
  </si>
  <si>
    <t>United Nations Office for Project Services</t>
  </si>
  <si>
    <t>0013600000xoEIfAAM</t>
  </si>
  <si>
    <t>AR-04335</t>
  </si>
  <si>
    <t>Cambodia Ministry of Economy and Finance</t>
  </si>
  <si>
    <t>0013600001ElqOHAAZ</t>
  </si>
  <si>
    <t>IOR-00028</t>
  </si>
  <si>
    <t>HIV I-1: Percentage of young people aged 15–24 who are living with HIV</t>
  </si>
  <si>
    <t>a3z360000009C2UAAU</t>
  </si>
  <si>
    <t>IOR-00029</t>
  </si>
  <si>
    <t>HIV I-2: HIV incidence among 15-49 age group</t>
  </si>
  <si>
    <t>a3z360000009C2VAAU</t>
  </si>
  <si>
    <t>IOR-00030</t>
  </si>
  <si>
    <t>HIV I-3a: Percentage of antenatal care attendees who were positive for syphilis</t>
  </si>
  <si>
    <t>a3z360000009C2WAAU</t>
  </si>
  <si>
    <t>a3z360000009C2XAAU</t>
  </si>
  <si>
    <t>IOR-00043</t>
  </si>
  <si>
    <t>HIV I-5: New HIV infections among children</t>
  </si>
  <si>
    <t>a3z360000009C2aAAE</t>
  </si>
  <si>
    <t>a3z360000009C2bAAE</t>
  </si>
  <si>
    <t>IOR-00044</t>
  </si>
  <si>
    <t>HIV I-7: Modelled lives saved based on latest epidemiological data</t>
  </si>
  <si>
    <t>a3z360000009C2cAAE</t>
  </si>
  <si>
    <t>IOR-00045</t>
  </si>
  <si>
    <t>HIV I-8: Modelled infections averted based on latest epidemiological data</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</si>
  <si>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</si>
  <si>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</si>
  <si>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</si>
  <si>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</si>
  <si>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</si>
  <si>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</si>
  <si>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</si>
  <si>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</si>
  <si>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</si>
  <si>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</si>
  <si>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</si>
  <si>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</si>
  <si>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</si>
  <si>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</si>
  <si>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a3z360000009C2pAAE</t>
  </si>
  <si>
    <t>a3z360000009C2qAAE</t>
  </si>
  <si>
    <t>a3z360000009C2rAAE</t>
  </si>
  <si>
    <t>a3z360000009C2sAAE</t>
  </si>
  <si>
    <t>IOR-00049</t>
  </si>
  <si>
    <t>TB I-5: Modelled lives saved based on latest epidemiological data</t>
  </si>
  <si>
    <t>a3z360000009C2tAAE</t>
  </si>
  <si>
    <t>IOR-00050</t>
  </si>
  <si>
    <t>TB I-6: Modelled infections averted based on latest epidemiological data</t>
  </si>
  <si>
    <t>a3z360000009C2uAAE</t>
  </si>
  <si>
    <t>a3z360000009C2vAAE</t>
  </si>
  <si>
    <t>a3z360000009C2wAAE</t>
  </si>
  <si>
    <t>a3z360000009C2xAAE</t>
  </si>
  <si>
    <t>a3z360000009C2yAAE</t>
  </si>
  <si>
    <t>a3z360000009C4FAAU</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</si>
  <si>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</si>
  <si>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</si>
  <si>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</si>
  <si>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</si>
  <si>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</si>
  <si>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</si>
  <si>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</si>
  <si>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a3z360000009C3IAAU</t>
  </si>
  <si>
    <t>IOR-00006</t>
  </si>
  <si>
    <t>HIV O-4b: Percentage of transgender people who sell sex reporting the use of a condom with their most recent client</t>
  </si>
  <si>
    <t>a3z360000009C3JAAU</t>
  </si>
  <si>
    <t>a3z360000009C3KAAU</t>
  </si>
  <si>
    <t>a3z360000009C3LAAU</t>
  </si>
  <si>
    <t>a3z360000009C3MAAU</t>
  </si>
  <si>
    <t>IOR-00000</t>
  </si>
  <si>
    <t>HIV O-8: Current school attendance rate among orphans compared to non-orphans</t>
  </si>
  <si>
    <t>a3z360000009C3NAAU</t>
  </si>
  <si>
    <t>a3z360000009C3OAAU</t>
  </si>
  <si>
    <t>a3z360000009C3PAAU</t>
  </si>
  <si>
    <t>a3z360000009C3QAAU</t>
  </si>
  <si>
    <t>IOR-00026</t>
  </si>
  <si>
    <t>HSS O-5: Specific services readiness score for health facilities</t>
  </si>
  <si>
    <t>a3z360000009C3RAAU</t>
  </si>
  <si>
    <t>IOR-00027</t>
  </si>
  <si>
    <t>HSS O-4: General service readiness score for health facilities</t>
  </si>
  <si>
    <t>a3z360000009C3SAAU</t>
  </si>
  <si>
    <t>a3z360000009C3TAAU</t>
  </si>
  <si>
    <t>a3z360000009C3UAAU</t>
  </si>
  <si>
    <t>a3z360000009C3VAAU</t>
  </si>
  <si>
    <t>a3z360000009C3WAAU</t>
  </si>
  <si>
    <t>a3z360000009C3XAAU</t>
  </si>
  <si>
    <t>a3z360000009C3YAAU</t>
  </si>
  <si>
    <t>a3z360000009C3ZAAU</t>
  </si>
  <si>
    <t>a3z360000009C3aAAE</t>
  </si>
  <si>
    <t>a3z360000009C3bAAE</t>
  </si>
  <si>
    <t>IOR-00025</t>
  </si>
  <si>
    <t>TB O-1b: Case notification rate per 100,000 population- bacteriologically-confirmed TB, new and relapse</t>
  </si>
  <si>
    <t>a3z360000009C3cAAE</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</si>
  <si>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</si>
  <si>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</si>
  <si>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</si>
  <si>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</si>
  <si>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</si>
  <si>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</si>
  <si>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</si>
  <si>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a3z360000009C3gAAE</t>
  </si>
  <si>
    <t>a3z360000009C3hAAE</t>
  </si>
  <si>
    <t>a3z360000009C3iAAE</t>
  </si>
  <si>
    <t>a3z360000009C3jAAE</t>
  </si>
  <si>
    <t>a3z360000009C3kAAE</t>
  </si>
  <si>
    <t>a3z360000009C3lAAE</t>
  </si>
  <si>
    <t>a3z360000009C3mAAE</t>
  </si>
  <si>
    <t>a3z360000009C3nAAE</t>
  </si>
  <si>
    <t>MCI-00001</t>
  </si>
  <si>
    <t>Prevention programs for MSM and TGs</t>
  </si>
  <si>
    <t>a3z360000009C1VAAU</t>
  </si>
  <si>
    <t>MCI-00017</t>
  </si>
  <si>
    <t>HSS - Policy and governance</t>
  </si>
  <si>
    <t>a3z360000009C1gAAE</t>
  </si>
  <si>
    <t>MCI-00018</t>
  </si>
  <si>
    <t>HSS - Healthcare financing</t>
  </si>
  <si>
    <t>a3z360000009C1hAAE</t>
  </si>
  <si>
    <t>MCI-00020</t>
  </si>
  <si>
    <t>Removing legal barriers to access</t>
  </si>
  <si>
    <t>a3z360000009C1jAAE</t>
  </si>
  <si>
    <t>MCI-00071</t>
  </si>
  <si>
    <t>Other module</t>
  </si>
  <si>
    <t>a3z360000009C1oAAE</t>
  </si>
  <si>
    <t>a3z360000009C1yAAE</t>
  </si>
  <si>
    <t>a3z360000009C1zAAE</t>
  </si>
  <si>
    <t>a3z360000009C25AAE</t>
  </si>
  <si>
    <t>MCI-00221</t>
  </si>
  <si>
    <t>KP-3a(M): Percentage of MSM that have received an HIV test during the reporting period and know their results</t>
  </si>
  <si>
    <t>a1O36000001EGIjEAO</t>
  </si>
  <si>
    <t>MCI-00222</t>
  </si>
  <si>
    <t>KP-3b(M): Percentage of TG that have received an HIV test during the reporting period and know their results</t>
  </si>
  <si>
    <t>a1O36000001EGIkEAO</t>
  </si>
  <si>
    <t>MCI-00224</t>
  </si>
  <si>
    <t>KP-2c: Percentage of sex workers reached with HIV prevention programs - individual and/or smaller group level interventions</t>
  </si>
  <si>
    <t>a1O36000001EGImEAO</t>
  </si>
  <si>
    <t>MCI-00227</t>
  </si>
  <si>
    <t>KP-2d: Percentage of people who inject drugs reached with HIV prevention programs - individual and/or smaller group level interventions</t>
  </si>
  <si>
    <t>a1O36000001EGIpEAO</t>
  </si>
  <si>
    <t>MCI-00232</t>
  </si>
  <si>
    <t>KP-2e: Percentage of other vulnerable populations reached with HIV prevention programs - individual and/or smaller group level interventions</t>
  </si>
  <si>
    <t>a1O36000001EGIuEAO</t>
  </si>
  <si>
    <t>MCI-00236</t>
  </si>
  <si>
    <t>PMTCT-2: Percentage of HIV-positive pregnant women who received antiretrovirals to reduce the risk of mother-to-child transmission</t>
  </si>
  <si>
    <t>a1O36000001EGIyEAO</t>
  </si>
  <si>
    <t>MCI-00237</t>
  </si>
  <si>
    <t>PMTCT-3: Percentage of infants born to HIV-positive women receiving a virological test for HIV within 2 months of birth</t>
  </si>
  <si>
    <t>a1O36000001EGIzEAO</t>
  </si>
  <si>
    <t>MCI-00211</t>
  </si>
  <si>
    <t>GP-1: Number of women and men aged 15+ who received an HIV test and know their results</t>
  </si>
  <si>
    <t>a1O36000001EGIZEA4</t>
  </si>
  <si>
    <t>MCI-00240</t>
  </si>
  <si>
    <t>TCS-3: Percentage of adults and children that initiated ART, with an undetectable viral load at 12 months (&lt;1000 copies/ml)</t>
  </si>
  <si>
    <t>a1O36000001EGJ2EAO</t>
  </si>
  <si>
    <t>MCI-00241</t>
  </si>
  <si>
    <t>TCS-4: Percentage of health facilities dispensing antiretroviral therapy that experienced a stock-out of at least one required antiretroviral drug in the last 12 month</t>
  </si>
  <si>
    <t>a1O36000001EGJ3EAO</t>
  </si>
  <si>
    <t>MCI-00242</t>
  </si>
  <si>
    <t>TCS-5: Proportion of undernourished PLHIV that received therapeutic or supplementary food at any point during the reporting period</t>
  </si>
  <si>
    <t>a1O36000001EGJ4EAO</t>
  </si>
  <si>
    <t>MCI-00244</t>
  </si>
  <si>
    <t>DOTS-1b: Number of notified cases of bacteriologically confirmed TB, new and relapses</t>
  </si>
  <si>
    <t>a1O36000001EGJ6EAO</t>
  </si>
  <si>
    <t>MCI-00246</t>
  </si>
  <si>
    <t>DOTS-2b: Percentage of bacteriologically confirmed TB cases successfully treated (cured plus completed treatment) among the bacteriologically confirmed TB cases registered during a specified period</t>
  </si>
  <si>
    <t>a1O36000001EGJ8EAO</t>
  </si>
  <si>
    <t>MCI-00212</t>
  </si>
  <si>
    <t>GP-2: Percentage of individuals from targeted population reached through community outreach with standardized HIV prevention interventions</t>
  </si>
  <si>
    <t>a1O36000001EGIaEAO</t>
  </si>
  <si>
    <t>MCI-00213</t>
  </si>
  <si>
    <t>GP-3: Proportion of new individuals who test positive for HIV, enrolled in care (pre-ART or ART) services</t>
  </si>
  <si>
    <t>a1O36000001EGIbEAO</t>
  </si>
  <si>
    <t>MCI-00217</t>
  </si>
  <si>
    <t>KP-1a(M): Percentage of MSM reached with HIV prevention programs - defined package of services</t>
  </si>
  <si>
    <t>a1O36000001EGIfEAO</t>
  </si>
  <si>
    <t>MCI-00218</t>
  </si>
  <si>
    <t>KP-1b(M): Percentage of TG reached with HIV prevention programs - defined package of services</t>
  </si>
  <si>
    <t>a1O36000001EGIgEAO</t>
  </si>
  <si>
    <t>MCI-00219</t>
  </si>
  <si>
    <t>KP-2a: Percentage of MSM reached with HIV prevention programs - individual and/or smaller group level interventions</t>
  </si>
  <si>
    <t>a1O36000001EGIhEAO</t>
  </si>
  <si>
    <t>MCI-00220</t>
  </si>
  <si>
    <t>KP-2b: Percentage of TG reached with HIV prevention programs - individual and/or smaller group level interventions</t>
  </si>
  <si>
    <t>a1O36000001EGIiEAO</t>
  </si>
  <si>
    <t>MCI-00034</t>
  </si>
  <si>
    <t>TB/HIV-3: Percentage of HIV-positive patients who were screened for TB in HIV care or treatment settings</t>
  </si>
  <si>
    <t>a1O36000001EGFiEAO</t>
  </si>
  <si>
    <t>MCI-00035</t>
  </si>
  <si>
    <t>TB/HIV-4: Percentage of new HIV-positive patients starting IPT during the reporting period</t>
  </si>
  <si>
    <t>a1O36000001EGFjEAO</t>
  </si>
  <si>
    <t>MCI-00061</t>
  </si>
  <si>
    <t>SD-2: Number of outpatients visits per 10,000 population</t>
  </si>
  <si>
    <t>a1O36000001EGG9EAO</t>
  </si>
  <si>
    <t>MCI-00066</t>
  </si>
  <si>
    <t>PSM-1: Percentage of health facilities reporting no stock-outs of essential drugs</t>
  </si>
  <si>
    <t>a1O36000001EGGEEA4</t>
  </si>
  <si>
    <t>MCI-00028</t>
  </si>
  <si>
    <t>DOTS-6: Number of TB cases (all forms) notified among key affected populations/high risk groups</t>
  </si>
  <si>
    <t>a1O36000001EGFcEAO</t>
  </si>
  <si>
    <t>MCI-00029</t>
  </si>
  <si>
    <t>DOTS-7a: Percentage of notified TB cases, all forms, contributed by non-NTP providers - private/non-governmental facilities</t>
  </si>
  <si>
    <t>a1O36000001EGFdEAO</t>
  </si>
  <si>
    <t>MCI-00030</t>
  </si>
  <si>
    <t>DOTS-7b: Percentage of notified TB cases, all forms, contributed by non-NTP providers - public sector</t>
  </si>
  <si>
    <t>a1O36000001EGFeEAO</t>
  </si>
  <si>
    <t>MCI-00031</t>
  </si>
  <si>
    <t>DOTS-7c: Percentage of notified TB cases, all forms, contributed by non-NTP providers - community referrals</t>
  </si>
  <si>
    <t>a1O36000001EGFfEAO</t>
  </si>
  <si>
    <t>MCI-00032</t>
  </si>
  <si>
    <t>TB/HIV-1: Percentage of TB patients who had an HIV test result recorded in the TB register</t>
  </si>
  <si>
    <t>a1O36000001EGFgEAO</t>
  </si>
  <si>
    <t>MCI-00033</t>
  </si>
  <si>
    <t>TB/HIV-2: Percentage of HIV-positive registered TB patients given anti-retroviral therapy during TB treatment</t>
  </si>
  <si>
    <t>a1O36000001EGFhEAO</t>
  </si>
  <si>
    <t>MCI-00081</t>
  </si>
  <si>
    <t>Behavioral change as part of programs for MSM and TGs</t>
  </si>
  <si>
    <t>a1O36000001EGGTEA4</t>
  </si>
  <si>
    <t>MCI-00082</t>
  </si>
  <si>
    <t>Condoms as part of programs for MSM and TGs</t>
  </si>
  <si>
    <t>a1O36000001EGGUEA4</t>
  </si>
  <si>
    <t>MCI-00083</t>
  </si>
  <si>
    <t>HIV testing and counseling as part of programs for MSM and TGs</t>
  </si>
  <si>
    <t>a1O36000001EGGVEA4</t>
  </si>
  <si>
    <t>MCI-00084</t>
  </si>
  <si>
    <t>Diagnosis and treatment of STIs as part of programs for MSM and TGs</t>
  </si>
  <si>
    <t>a1O36000001EGGWEA4</t>
  </si>
  <si>
    <t>MCI-00085</t>
  </si>
  <si>
    <t>Diagnosis and treatment of viral hepatitis as part of programs for MSM and TGs</t>
  </si>
  <si>
    <t>a1O36000001EGGXEA4</t>
  </si>
  <si>
    <t>MCI-00086</t>
  </si>
  <si>
    <t>Other interventions for MSM and TGs</t>
  </si>
  <si>
    <t>a1O36000001EGGYEA4</t>
  </si>
  <si>
    <t>MCI-00075</t>
  </si>
  <si>
    <t>HIV testing and counseling as part of programs for general population</t>
  </si>
  <si>
    <t>a1O36000001EGGNEA4</t>
  </si>
  <si>
    <t>MCI-00077</t>
  </si>
  <si>
    <t>Blood safety</t>
  </si>
  <si>
    <t>a1O36000001EGGPEA4</t>
  </si>
  <si>
    <t>MCI-00110</t>
  </si>
  <si>
    <t>Young Key Population interventions as part of programs for adolescent and youth</t>
  </si>
  <si>
    <t>a1O36000001EGGwEAO</t>
  </si>
  <si>
    <t>MCI-00123</t>
  </si>
  <si>
    <t>Out-patient care</t>
  </si>
  <si>
    <t>a1O36000001EGH9EAO</t>
  </si>
  <si>
    <t>MCI-00124</t>
  </si>
  <si>
    <t>In-patient care</t>
  </si>
  <si>
    <t>a1O36000001EGHAEA4</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</si>
  <si>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</si>
  <si>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</si>
  <si>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</si>
  <si>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</si>
  <si>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</si>
  <si>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</si>
  <si>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</si>
  <si>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</si>
  <si>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</si>
  <si>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</si>
  <si>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</si>
  <si>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</si>
  <si>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</si>
  <si>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</si>
  <si>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MCI-00194</t>
  </si>
  <si>
    <t>Other removing legal barriers interventions</t>
  </si>
  <si>
    <t>a1O36000001EGIIEA4</t>
  </si>
  <si>
    <t>MCI-00185</t>
  </si>
  <si>
    <t>Equity of healthcare financing</t>
  </si>
  <si>
    <t>a1O36000001EGI9EAO</t>
  </si>
  <si>
    <t>MCI-00186</t>
  </si>
  <si>
    <t>Other healthcare financing intervention(s)</t>
  </si>
  <si>
    <t>a1O36000001EGIAEA4</t>
  </si>
  <si>
    <t>MCI-00189</t>
  </si>
  <si>
    <t>Legal and policy environment assessment and law reform</t>
  </si>
  <si>
    <t>a1O36000001EGIDEA4</t>
  </si>
  <si>
    <t>MCI-00190</t>
  </si>
  <si>
    <t>Legal aid services and legal literacy</t>
  </si>
  <si>
    <t>a1O36000001EGIEEA4</t>
  </si>
  <si>
    <t>MCI-00191</t>
  </si>
  <si>
    <t>Training on rights for officials, health workers and police</t>
  </si>
  <si>
    <t>a1O36000001EGIFEA4</t>
  </si>
  <si>
    <t>MCI-00192</t>
  </si>
  <si>
    <t>Community-based monitoring of legal rights</t>
  </si>
  <si>
    <t>a1O36000001EGIGEA4</t>
  </si>
  <si>
    <t>MCI-00193</t>
  </si>
  <si>
    <t>Policy advocacy on legal rights</t>
  </si>
  <si>
    <t>a1O36000001EGIHEA4</t>
  </si>
  <si>
    <t>MCI-00208</t>
  </si>
  <si>
    <t>Supporting procurement and supply management</t>
  </si>
  <si>
    <t>a1O36000001EGIWEA4</t>
  </si>
  <si>
    <t>MCI-00247</t>
  </si>
  <si>
    <t>Any intervention</t>
  </si>
  <si>
    <t>a1O36000001EGJ9EAO</t>
  </si>
  <si>
    <t>Yes</t>
  </si>
  <si>
    <t>49.56</t>
  </si>
  <si>
    <t>Data is currently not collected and not available for reporting.  The PR ios revising data collection tools to capture this data</t>
  </si>
  <si>
    <t>The PR is preparing to initiate short regimen</t>
  </si>
  <si>
    <t>76.1%</t>
  </si>
  <si>
    <t>Increase the percentage of HIV-positive TB patients on ART from 42.5% in 2016 to 100% in 2020</t>
  </si>
  <si>
    <t>To reduce death rates of TB/HIV co-infected cases from 20% in 2012 to 10% by 2020 and uptake of ART coverage among co-infected   from 42.5% in 2016 to 100% in 2020</t>
  </si>
  <si>
    <t>This baseline was set based on result obtained from the Assessment of HIV Treatment Services in Ghana (Cohort Analysis) which was conducted in 2015. The targets set are captured in the NSP 2016-2020. A target of 85%, 90% and 90% for 2018,2019 and 2020 respectively are on page 57 of the NSP 2016-2020 (Table 7.20)</t>
  </si>
  <si>
    <t>Data comes from DHMIS</t>
  </si>
  <si>
    <t>156</t>
  </si>
  <si>
    <t>36</t>
  </si>
  <si>
    <t>Global TB report 2017</t>
  </si>
  <si>
    <t>20</t>
  </si>
  <si>
    <t>14%</t>
  </si>
  <si>
    <t>32%</t>
  </si>
  <si>
    <t>The duration of treatment on the current second line protocol is 18-24 months.  Thus treatment outcomes cover patients enrolled on SLM in 2014.  It is estimated that 67%, 72% and 77% treatment success rate would be achieved over 2018, 2019 and 2020 respectively.  The introduction of shorter regimen is expected to result in improved treatment adherance. This is part of the revised National TB Strategic Plan.</t>
  </si>
  <si>
    <t xml:space="preserve">This is the total number of TB cases diagnosed and notified in 2016 expressed per 100,000 populatiojnh based on WHO estimated population for Ghana.  Based on the existing trend, incidence rate is estimated to reduce by 5/100,000 annually.  Hence  incidence in 2018-2020 is estimated to be 150, 145 and 140 per 100,000 respectively.  Using the available fund, the programme planned to increase the case notification rates from 564/100,000 population to 67, 73 and 77/100,000 from 2018-2020 respectively.  This is based on the NSP targets adjusted for the available fund.  </t>
  </si>
  <si>
    <t>64%</t>
  </si>
  <si>
    <r>
      <t xml:space="preserve">The baseline is set based on </t>
    </r>
    <r>
      <rPr>
        <sz val="11"/>
        <color theme="1"/>
        <rFont val="Georgia"/>
        <family val="1"/>
      </rPr>
      <t xml:space="preserve">the Assessment of HIV Treatment Services in Ghana (Cohort Analysis) which was conducted in 2015, which shows the </t>
    </r>
    <r>
      <rPr>
        <sz val="12"/>
        <color rgb="FF000000"/>
        <rFont val="Calibri"/>
        <family val="2"/>
      </rPr>
      <t>value for infants and the 1-14 year group. What has been indicated here is for the 1-14 year group which is 82.1%</t>
    </r>
  </si>
  <si>
    <r>
      <t xml:space="preserve">The </t>
    </r>
    <r>
      <rPr>
        <sz val="11"/>
        <color theme="1"/>
        <rFont val="Georgia"/>
        <family val="1"/>
      </rPr>
      <t xml:space="preserve">Assessment of HIV Treatment Services in Ghana (Cohort Analysis) which was conducted in 2015 </t>
    </r>
    <r>
      <rPr>
        <sz val="12"/>
        <color rgb="FF000000"/>
        <rFont val="Calibri"/>
        <family val="2"/>
      </rPr>
      <t>had baseline value for 15-24 year group which is 76.5% and the 25+ group which is 79.5%. Therefore an average of the two groups was computed which is 78%. This is what was used for the 15+ as the baseline value.</t>
    </r>
  </si>
  <si>
    <t>Data source is DHMIS2.</t>
  </si>
  <si>
    <t>The report is obtained from the Global TB Report 2017.  These are patients enrolled on treatment in 2015 and excludes all previously treated TB patients.  The programme has been able to reduce lost to follow up, treatment failure and  non-evaluated  rate significantly. However the death rate remained high ranged  7-10% but much higher among smear negative patients for the last five years.  Improving on quality of diagnosis, a third of Smear Neg cases may be confirmed bacteriologically by use of GeneXpert, while a third remains clinically diagnosed, the last third presumed false negative cases may be excluded from TB cases.  Ultimately, treatment success would improve by about 3% since death rate among smear negative cases is significantly higher than the average death rate.  Other interventions focusing on improving quality of care such as ART expansion and improved treatment adherance through integrated case management etc, 2% more treatment success may be achieved.</t>
  </si>
  <si>
    <t>Total of 107 RR TB cases were notified among estimated 783 cases in 2016 representing 14% coverage.  This is based on the estimated TB incidence in the population from WHO estimates of 1.5% RR in new TB cases and 7% in previously treated cases.  The programme plans to achieve treatment coverage of 24%, 34% and 44% in 2018-2020 respectively. This are revised targets in the National TB Strategic Plan.</t>
  </si>
  <si>
    <t>This report is obtained from the WHO Global TB report produced annually.  Based on the existing trend, incidence rate is estimated to reduce by 5/100,000 annually.  Hence  incidence in 2018-2020 is estimated to be 150, 145 and 140 per 100,000 respectively.  Using the available fund, the programme planned to increase the case detection rate from 33% in 2016 to 45% in 2018, 50% in 2019 and 55% in 2020.  This is the revised targets in the National TB Strategic Plan.</t>
  </si>
  <si>
    <t>The numerator is based on actual number of pregnant women on ART. The denominator is computed by applying the actual prevalence (2.6%) among the 702,381 pregnant women tested to the total estimated number of pregnant women of 1,132,332. The targets set was based on the LT2 Road map of 62%, 72% and 82%. The same assumption was used for 2018,2019 and 2020. The main change in programmatic implementation is to increase PMTCT coversage from 36% to 82% by 2020, and the key strategies will include for pregnant women to get HIV services including initiating ART in ANC clinics, and increase the numbers of siervice provision sites beyond the currunt 245. This involves task shifting by training nurses and eliminate the main barriers for ART during pregnancy.</t>
  </si>
  <si>
    <t>72.5%</t>
  </si>
  <si>
    <t>Data comes from DHMIS2</t>
  </si>
  <si>
    <t>Data comes from DHMIS3</t>
  </si>
  <si>
    <t>Data is currently not collected and not available for reporting.  The PR is revising data collection tools to capture this data.</t>
  </si>
  <si>
    <t xml:space="preserve">Data comes from DHMIS </t>
  </si>
  <si>
    <t>The Global Fund will support testing for about 300,000 pregnant women annually. The targets set were based on the NSP 2016-2020. On page 48 of the NSP, in line with the fast track target of 90% of PLHIV knowing their status, the target set was based on 90% of number estimated pregnant women in need of HTS on Page 56 Table 7.19. Hence 90% of ( 2018, 2019, 2020 which are 1,184,573, 1,211,232, 1,238,208 respectively) resulting in a PF target of 1,066,116, 1,090,109, 1,114,387 for 2018, 2019 and 2020 respectively. GF is providing test kits to support 319,093 pregnant women to know their HIV status in 2018, 318,893 in 2019 and 268, 693 in 2020. The rest will be supported by GoG.</t>
  </si>
  <si>
    <t>The numerator is the number of infants within two months of birth screened for HIV using DNA PCR and the denominator is the estimated number of HIV positive mothers. See comments in cell W 12. The same assumption of 62%,72% and 82% for 2018,2019 and 2020 in line with the LT2 Road Map was applied. Early infant diagnosis will significanly increase through integration of DBS and transport with EPI. Child welfare clinic nurses will be trained to do DBS collection during PNC and immunization visits. An advanced sample transport system is under development in collaboration with CDC, GF and JUTA. GF is supporting HIV screening of 17,626 exposed infants and the provision of ARV prophylaxis for in 2018, 20,908 in 2019 and 24,368 in 2020.</t>
  </si>
  <si>
    <t>The denominator is the total number of people tested for HIV which includes pregnant women, non pregnant women, prisoners and key populations. The denominator is the target to be tested in the 90-90-90 roadmap. The targets set was based on the NSP 2016-2020 page 51 Table 7.16. GF is making HIV test kits available to test 350,000 people for HIV in 2018. Of this number of people, 319,093 are pregnant women. In 2019, GF is providing HIV test kits for 350,000 people to know their HIV status in 2019. Of this number, 318,893 are pregnant women. In 20 20, GF is providing HIV test kits for 300,000 people to know their HIV status in 2020. Of this number, 268,693 are pregnant women.</t>
  </si>
  <si>
    <t xml:space="preserve">This report is obtained from the WHO Global TB report produced annually and NSP 2016-20.  The targets are based on the historical trend of TB mortality as reported by the Global TB report which increased by 1/100,000 in 2016.   An annual reduction of 1/100,000 population is estimated. Enrolment of HIV positive TB patients on ART will significantly improve treatment outcomes.  The new WHO recommendation of the 90-90-90 being implemented by the NACP will further improve on survival in the general population.   </t>
  </si>
  <si>
    <t>No</t>
  </si>
  <si>
    <t>Targets were set in line with the 90 90 90 targets. The targets for 2018,2019 and 2020 are 80%,85% and 90%., reference is Locate Test Treat and retain (L2TR) roadmap Ghana.</t>
  </si>
  <si>
    <t>This report is obtained from the WHO Global TB report produced annually.  Based on the existing trend, incidence rate is estimated to reduce by 5/100,000 annually.  Hence  incidence in 2018-2020 is estimated to be 150, 145 and 140 per 100,000 respectively.  Using the available fund, the programme planned to increase the case detection rate from 33% in 2016 to 45% in 2018, 50% in 2019 and 55% in 2020.  This is based on the NSP targets adjusted for the available fund. GF is the major contributor for this inintervention.</t>
  </si>
  <si>
    <t>This report is obtained from the WHO Global TB report produced annually.  The targets are based on the historical trend of TB mortality as reported by the Global TB report.  Reduction of 2 cases per 100,000  population was observed from 2014 - 2016.  This is informed, in part, by the programme performance and reflected in the National Strategic Plan.  An annual reduction of 1/100,000 population is thus estimated as indicated in the NSP. GF is the major contributor for this inintervention.</t>
  </si>
  <si>
    <t>The numerator is the number of infants born to HIV positive mothers who were screened for HIV using DNA PCR who tested positive. The denominator is the number of HIV exposed infants who were tested for HIV using DNA PCR. The numerator is 693 and the denominator is 5,551. Targets are based on NSP 2016-2020. A target of less than 5 % for 2020 in the NSP so the Program set a target of 4% for 2020. The targets for 2018 and 2019 are 10% and 7% respectively. Target informations are available on page 53  Table 7.18 of  the NSP 2016-2020. GF is the major contributor for this inintervention.</t>
  </si>
  <si>
    <t>The data source is the routine report submitted by the central point initiating SLD treatment. Percentage of RR TB from new cases assumed to be 1.5% and previously treated 7%  (WHO 2017 report). The programme planned to diagnose 55% of RR cases in 2018, 65% of RR cases in 2019 and 75% of RR cases in 2020.  All RR TB cases (100%) will be enrolled on second line treatment . GF is the major contributor for this intervention.</t>
  </si>
  <si>
    <t>The baseline and targets were set based on NSP, where 20% of Notified TB cases are expected to be HIV positive. Accordingly, from the total, all HIV positive TB patients will be put on ART. GF is the major contributor for this intervention.</t>
  </si>
  <si>
    <t>The numbers to be screened was based on those to be on ART in line with the Locate Test and treat and retain (L2TR) Road Map. The numerator will be the number of ART clients (both new and old) screened for TB in a particular year. The denominator will be number of ART clients (both old and new). The targets are significantly higher because of the L2TR new strategy. GF is the major contributor for this intervention.</t>
  </si>
  <si>
    <t>Currently NACP in collaboration with NTP is Upgrading  DOTS centers  to provide ART services and DOTS center staff are frequently oriented to screen  TB patients for HIV.  With targeted supportive supervision  the programme able to increase the HIV test coverage from less than 70% to 84% in 2016.  The regular supportive supervision will ensure HIV testing and documentation conducted for each TB patients. GF is the major contributor for this intervention.</t>
  </si>
  <si>
    <t>Percentage of RR TB from new cases assumed to be 1.5% and previously treated 7%  (WHO 2017 report). The programme planned to diagnose 55% of RR cases in 2018,  65% of RR cases in 2019 and 75% of RR cases in 2020. The data source will be routine reports submitted by GeneXpert sites. GF is the major contributor for this intervention.</t>
  </si>
  <si>
    <t>The data source is routine activity reports submitted by the non-NTP providers, also captured in DHIS2. The target is set based on 8% (822/10,277), 8.0% (902/11,274) and 95% (1,100/12,224) for 2018,19 and 20 respectively. At the current case detection coverage of 33%, Non-national TB programme providers contribute 8.5%.  With the current reduction in funding and increased national case detection coverage (45%-55%), it is estimated that these actors will maintain current levels of performance. GF is the major contributor for this intervention.</t>
  </si>
  <si>
    <t>Curently, thre is a stand alone RSSH Grant. One of the main objcetives of  the  RSSH grant is to ensure continuous supply of drugs for the three programmes by improving the supply chain mangement.  The data source is routine LMIS reports. GF is the major contributor for this intervention.</t>
  </si>
  <si>
    <t>The target is based on the allocated budget for EQA activities.  There is no sufficent budget and resource to cover alll laboratories in the same period.  Gradualy, the programme will reach all laboratories. The indicator will not indicate excatly the standards of the labortories in the country rather it showes the EQA coverage.  The data source is routine external quality assessment reports. GF is the major contributor for this intervention.</t>
  </si>
  <si>
    <t>This indicator is linked to outcome indicator of Case notification (TB05 -M) with the target of 86% treatment success rate. From programme experience more cases are reported in quarter 3 and quarter 4 of the year than the first and the second quarter. The source of data is the DHIS2. GF is the major contributor for this intervention.</t>
  </si>
  <si>
    <t xml:space="preserve">The IBBSS is a national level survey led by the Ghana AIDS Commission carried out in a 3 year cycle. The most recent IBBSS was started in 2015 and report disseminated in 2016. The targets are aligned with NSP 2016-2020 targets and the next survey will be done in 2018. </t>
  </si>
  <si>
    <t xml:space="preserve">The IBBSS is a national level survey led by the Ghana AIDS Commission carried out in a 3 year cycle. The survey for 2014 was delayed and started in 2016. The report will be ready in the 1st quarter of 2018. 
The figures for the 2018 targets and baseline using the 2011 data will be updated early 2018 after the Men Study (IBBSS) II report is out. Subsequent IBBSS is planned for 2018 and would be led by WAPCAS with technical support from the Ghana AIDS Commission.
</t>
  </si>
  <si>
    <t>The numerator is the number active number of PLHIVs on ART. The denominator is the estimated number of PLHIVs generated by Spectrum. The target set was based on the LT2 Road Map. A target of 62%, 72% and 82% was set for 2018, 2019 and 2020 respectively. GF is one of the major contributor for this intervention where GF it supports 104,582  per year. The number of patients will remain constant over the 3 years with no new patients added or attrition. 
.</t>
  </si>
  <si>
    <t>Based on the existing trend, incidence rate is estimated to reduce by 5/100,000 annually.  Hence  incidence in 2018-2020 is estimated to be 150, 145 and 140 per 100,000 respectively.  Using the available fund, the programme planned to increase the case detection rate from 33% in 2016 to 45% in 2018, 50% in 2019 and 55% in 2020 with teh related notification.  This is the revised targets in the National TB Strategic Plan.</t>
  </si>
  <si>
    <t xml:space="preserve">Targets are based on the NSP 2016-2020 suppression rate of 80%, 85% and 90% for 2018, 2019 and 2020. The % of 80, 85 and 90 were applied on those to be on ART for 2028, 2019 and 2020. GF is the major contributor for this intervention.GF is one of the major contributor for this intervention where GF it supports 104,582  per year. The number of patients will remain constant over the 3 years with no new patients added or attrition.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</si>
</sst>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409]d\-mmm\-yy;@"/>
    <numFmt numFmtId="165" formatCode="0.00##\%;[Red]\(0.00##\%\)"/>
    <numFmt numFmtId="166" formatCode="#.00\%;[Red]\(#.00\%\)"/>
    <numFmt numFmtId="167" formatCode="0_);[Red]\(0\)"/>
    <numFmt numFmtId="168" formatCode="#,##0.00000"/>
    <numFmt numFmtId="169" formatCode="#.0\%;[Red]\(#.0\%\)"/>
    <numFmt numFmtId="170" formatCode="_(* #,##0_);_(* \(#,##0\);_(@_)"/>
    <numFmt numFmtId="171" formatCode="_(* #,##0.00_);_(* \(#,##0.00\);_(@_)"/>
    <numFmt numFmtId="172" formatCode="_(* #,##0.0_);_(* \(#,##0.0\);_(@_)"/>
    <numFmt numFmtId="173" formatCode="_(* #,##0.000000_);_(* \(#,##0.000000\);_(@_)"/>
    <numFmt numFmtId="174" formatCode="#\%;[Red]\(#\%\)"/>
    <numFmt numFmtId="175" formatCode="0.0%"/>
  </numFmts>
  <fonts count="45"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b/>
      <sz val="9"/>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b/>
      <sz val="9"/>
      <color theme="0"/>
      <name val="Calibri"/>
      <family val="2"/>
      <scheme val="minor"/>
    </font>
    <font>
      <b/>
      <sz val="22"/>
      <color rgb="FFFF0000"/>
      <name val="Calibri"/>
      <family val="2"/>
      <scheme val="minor"/>
    </font>
    <font>
      <b/>
      <sz val="18"/>
      <color rgb="FFFF0000"/>
      <name val="Calibri"/>
      <family val="2"/>
      <scheme val="minor"/>
    </font>
    <font>
      <sz val="18"/>
      <color rgb="FFFF0000"/>
      <name val="Calibri"/>
      <family val="2"/>
      <scheme val="minor"/>
    </font>
    <font>
      <b/>
      <sz val="36"/>
      <color rgb="FFFF0000"/>
      <name val="Calibri"/>
      <family val="2"/>
      <scheme val="minor"/>
    </font>
    <font>
      <sz val="16"/>
      <color rgb="FFFF0000"/>
      <name val="Calibri"/>
      <family val="2"/>
      <scheme val="minor"/>
    </font>
    <font>
      <b/>
      <sz val="20"/>
      <color rgb="FFFF0000"/>
      <name val="Calibri"/>
      <family val="2"/>
      <scheme val="minor"/>
    </font>
    <font>
      <sz val="22"/>
      <color theme="1"/>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11"/>
      <color theme="1"/>
      <name val="Georgia"/>
      <family val="1"/>
    </font>
    <font>
      <sz val="12"/>
      <color rgb="FF000000"/>
      <name val="Calibri"/>
      <family val="2"/>
    </font>
    <font>
      <sz val="12"/>
      <color theme="1"/>
      <name val="Calibri"/>
      <family val="2"/>
      <scheme val="minor"/>
    </font>
  </fonts>
  <fills count="23">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FF"/>
        <bgColor indexed="64"/>
      </patternFill>
    </fill>
    <fill>
      <patternFill patternType="solid">
        <fgColor rgb="FFFFFFFF"/>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indexed="64"/>
      </patternFill>
    </fill>
  </fills>
  <borders count="100">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medium">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indexed="64"/>
      </right>
      <top style="medium">
        <color theme="4" tint="-0.24994659260841701"/>
      </top>
      <bottom/>
      <diagonal/>
    </border>
    <border>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thin">
        <color theme="4" tint="-0.24994659260841701"/>
      </right>
      <top style="thin">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style="medium">
        <color theme="4" tint="-0.24994659260841701"/>
      </right>
      <top/>
      <bottom style="medium">
        <color theme="4" tint="-0.24994659260841701"/>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medium">
        <color theme="4" tint="-0.24994659260841701"/>
      </right>
      <top/>
      <bottom/>
      <diagonal/>
    </border>
    <border>
      <left style="hair">
        <color auto="1"/>
      </left>
      <right style="hair">
        <color indexed="64"/>
      </right>
      <top style="hair">
        <color auto="1"/>
      </top>
      <bottom style="hair">
        <color indexed="64"/>
      </bottom>
      <diagonal/>
    </border>
  </borders>
  <cellStyleXfs count="4">
    <xf numFmtId="0" fontId="0" fillId="0" borderId="0"/>
    <xf numFmtId="0" fontId="2" fillId="0" borderId="0" applyNumberFormat="0" applyFill="0" applyBorder="0" applyAlignment="0" applyProtection="0"/>
    <xf numFmtId="0" fontId="3" fillId="0" borderId="0"/>
    <xf numFmtId="9" fontId="44" fillId="0" borderId="0" applyFont="0" applyFill="0" applyBorder="0" applyAlignment="0" applyProtection="0"/>
  </cellStyleXfs>
  <cellXfs count="696">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0"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2" xfId="0" applyFont="1" applyBorder="1" applyProtection="1"/>
    <xf numFmtId="0" fontId="8" fillId="0" borderId="13" xfId="0" applyFont="1" applyBorder="1" applyProtection="1"/>
    <xf numFmtId="0" fontId="8" fillId="0" borderId="18" xfId="0" applyFont="1" applyBorder="1" applyProtection="1"/>
    <xf numFmtId="0" fontId="8" fillId="0" borderId="19"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3" xfId="1" applyFont="1" applyFill="1" applyBorder="1" applyAlignment="1" applyProtection="1">
      <alignment horizontal="center"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8" fillId="4" borderId="19" xfId="0" applyFont="1" applyFill="1" applyBorder="1" applyAlignment="1" applyProtection="1">
      <alignment vertical="center" wrapText="1"/>
    </xf>
    <xf numFmtId="0" fontId="8" fillId="3" borderId="19" xfId="0" applyFont="1" applyFill="1" applyBorder="1" applyAlignment="1" applyProtection="1">
      <alignment vertical="center" wrapText="1"/>
    </xf>
    <xf numFmtId="0" fontId="9" fillId="4" borderId="19" xfId="0" applyFont="1" applyFill="1" applyBorder="1" applyAlignment="1" applyProtection="1">
      <alignment vertical="center" wrapText="1"/>
    </xf>
    <xf numFmtId="0" fontId="8" fillId="4" borderId="20"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2" xfId="0" applyFont="1" applyBorder="1" applyProtection="1"/>
    <xf numFmtId="0" fontId="0" fillId="0" borderId="13" xfId="0" applyFont="1" applyBorder="1" applyProtection="1"/>
    <xf numFmtId="0" fontId="0" fillId="0" borderId="17" xfId="0" applyFont="1" applyBorder="1" applyProtection="1"/>
    <xf numFmtId="0" fontId="0" fillId="0" borderId="0" xfId="0" applyFont="1" applyBorder="1" applyProtection="1"/>
    <xf numFmtId="0" fontId="0" fillId="4" borderId="19" xfId="0" applyFont="1" applyFill="1" applyBorder="1" applyAlignment="1" applyProtection="1">
      <alignment vertical="center" wrapText="1"/>
    </xf>
    <xf numFmtId="0" fontId="0" fillId="4" borderId="19" xfId="0" applyFont="1" applyFill="1" applyBorder="1" applyAlignment="1" applyProtection="1">
      <alignment vertical="center"/>
    </xf>
    <xf numFmtId="0" fontId="0" fillId="3" borderId="19"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19" xfId="0" applyFont="1" applyBorder="1" applyAlignment="1" applyProtection="1">
      <alignment horizontal="center" vertical="center"/>
    </xf>
    <xf numFmtId="0" fontId="0" fillId="0" borderId="20" xfId="0" applyFont="1" applyBorder="1" applyProtection="1"/>
    <xf numFmtId="0" fontId="2" fillId="0" borderId="0" xfId="1" applyFont="1" applyProtection="1"/>
    <xf numFmtId="17" fontId="0" fillId="0" borderId="0" xfId="0" applyNumberFormat="1" applyFont="1" applyProtection="1"/>
    <xf numFmtId="0" fontId="11" fillId="6" borderId="22" xfId="0" applyFont="1" applyFill="1" applyBorder="1" applyAlignment="1" applyProtection="1">
      <alignment horizontal="center" vertical="center"/>
    </xf>
    <xf numFmtId="0" fontId="0" fillId="0" borderId="18" xfId="0" applyFont="1" applyBorder="1" applyProtection="1"/>
    <xf numFmtId="0" fontId="0" fillId="0" borderId="19"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1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5"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0" fontId="11" fillId="8" borderId="18" xfId="0" applyFont="1" applyFill="1" applyBorder="1" applyAlignment="1" applyProtection="1">
      <alignment horizontal="center" vertical="center"/>
    </xf>
    <xf numFmtId="0" fontId="11" fillId="8" borderId="19"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17" xfId="1" quotePrefix="1" applyNumberFormat="1" applyFont="1" applyFill="1" applyBorder="1" applyAlignment="1" applyProtection="1">
      <alignment horizontal="center" vertical="center"/>
    </xf>
    <xf numFmtId="17" fontId="2" fillId="4" borderId="18" xfId="1" quotePrefix="1" applyNumberFormat="1" applyFont="1" applyFill="1" applyBorder="1" applyAlignment="1" applyProtection="1">
      <alignment horizontal="center" vertical="center"/>
    </xf>
    <xf numFmtId="17" fontId="2" fillId="4" borderId="19"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17"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18" xfId="0" applyFont="1" applyFill="1" applyBorder="1" applyAlignment="1" applyProtection="1"/>
    <xf numFmtId="0" fontId="0" fillId="4" borderId="19" xfId="0" applyFont="1" applyFill="1" applyBorder="1" applyAlignment="1" applyProtection="1"/>
    <xf numFmtId="0" fontId="0" fillId="4" borderId="20"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2" xfId="0" applyFont="1" applyFill="1" applyBorder="1" applyAlignment="1" applyProtection="1">
      <alignment vertical="center"/>
    </xf>
    <xf numFmtId="0" fontId="11" fillId="0" borderId="22" xfId="0" applyFont="1" applyFill="1" applyBorder="1" applyAlignment="1" applyProtection="1">
      <alignment vertical="center"/>
    </xf>
    <xf numFmtId="0" fontId="0" fillId="0" borderId="22" xfId="0" applyFont="1" applyFill="1" applyBorder="1" applyProtection="1"/>
    <xf numFmtId="0" fontId="0" fillId="0" borderId="28" xfId="0" applyFont="1" applyBorder="1" applyProtection="1"/>
    <xf numFmtId="0" fontId="0" fillId="0" borderId="29" xfId="0" applyFont="1" applyBorder="1" applyProtection="1"/>
    <xf numFmtId="0" fontId="0" fillId="0" borderId="19" xfId="0" applyFont="1" applyFill="1" applyBorder="1" applyProtection="1"/>
    <xf numFmtId="0" fontId="0" fillId="4" borderId="18" xfId="0" applyFont="1" applyFill="1" applyBorder="1" applyAlignment="1" applyProtection="1">
      <alignment horizontal="left" wrapText="1"/>
    </xf>
    <xf numFmtId="0" fontId="0" fillId="4" borderId="19" xfId="0" applyFont="1" applyFill="1" applyBorder="1" applyAlignment="1" applyProtection="1">
      <alignment horizontal="left" wrapText="1"/>
    </xf>
    <xf numFmtId="0" fontId="0" fillId="4" borderId="19"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 fillId="0" borderId="0" xfId="0" quotePrefix="1" applyFont="1" applyAlignment="1" applyProtection="1">
      <alignment horizontal="left"/>
    </xf>
    <xf numFmtId="0" fontId="0" fillId="0" borderId="19" xfId="0" applyFont="1" applyBorder="1" applyAlignment="1" applyProtection="1">
      <alignment horizontal="center"/>
    </xf>
    <xf numFmtId="0" fontId="0" fillId="0" borderId="0" xfId="0" applyFont="1" applyAlignment="1" applyProtection="1">
      <alignment horizontal="center"/>
    </xf>
    <xf numFmtId="0" fontId="6" fillId="4" borderId="19" xfId="0" applyFont="1" applyFill="1" applyBorder="1" applyProtection="1"/>
    <xf numFmtId="0" fontId="18" fillId="0" borderId="0" xfId="0" applyFont="1" applyProtection="1"/>
    <xf numFmtId="0" fontId="13" fillId="0" borderId="1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2"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5" fillId="0" borderId="17" xfId="0" applyFont="1" applyFill="1" applyBorder="1" applyAlignment="1" applyProtection="1">
      <alignment horizontal="left" vertical="center" wrapText="1"/>
    </xf>
    <xf numFmtId="0" fontId="19" fillId="4" borderId="17" xfId="0" applyFont="1" applyFill="1" applyBorder="1" applyAlignment="1" applyProtection="1">
      <alignment vertical="center" wrapText="1"/>
    </xf>
    <xf numFmtId="0" fontId="17" fillId="0" borderId="17" xfId="0" applyFont="1" applyBorder="1" applyProtection="1"/>
    <xf numFmtId="0" fontId="6" fillId="0" borderId="19"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15" fontId="6" fillId="0" borderId="0" xfId="0" applyNumberFormat="1" applyFont="1" applyFill="1" applyBorder="1" applyAlignment="1" applyProtection="1">
      <alignment horizontal="center" vertical="center"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7" xfId="0" quotePrefix="1" applyFont="1" applyFill="1" applyBorder="1" applyAlignment="1" applyProtection="1">
      <alignment horizontal="left" vertical="center" wrapText="1"/>
      <protection locked="0"/>
    </xf>
    <xf numFmtId="0" fontId="11" fillId="6" borderId="7"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17" xfId="0" applyFont="1" applyFill="1" applyBorder="1" applyAlignment="1" applyProtection="1">
      <alignment horizontal="left" wrapText="1"/>
    </xf>
    <xf numFmtId="17" fontId="11" fillId="6" borderId="59" xfId="0" applyNumberFormat="1" applyFont="1" applyFill="1" applyBorder="1" applyAlignment="1" applyProtection="1">
      <alignment horizontal="center" vertical="center" wrapText="1"/>
    </xf>
    <xf numFmtId="0" fontId="2" fillId="8" borderId="3" xfId="1" applyFill="1" applyBorder="1" applyAlignment="1" applyProtection="1">
      <alignment horizontal="center" vertical="center"/>
    </xf>
    <xf numFmtId="0" fontId="16" fillId="0" borderId="22"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1" fillId="6" borderId="22"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17" xfId="0" applyFont="1" applyBorder="1" applyProtection="1">
      <protection locked="0"/>
    </xf>
    <xf numFmtId="0" fontId="8" fillId="0" borderId="19" xfId="0" applyFont="1" applyBorder="1" applyProtection="1">
      <protection locked="0"/>
    </xf>
    <xf numFmtId="0" fontId="8" fillId="0" borderId="20" xfId="0" applyFont="1" applyBorder="1" applyProtection="1">
      <protection locked="0"/>
    </xf>
    <xf numFmtId="0" fontId="11" fillId="4" borderId="22"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protection locked="0"/>
    </xf>
    <xf numFmtId="165" fontId="0" fillId="4" borderId="17" xfId="0" applyNumberFormat="1" applyFont="1" applyFill="1" applyBorder="1" applyAlignment="1" applyProtection="1">
      <alignment horizontal="center" vertical="center" wrapText="1"/>
      <protection locked="0"/>
    </xf>
    <xf numFmtId="0" fontId="0" fillId="0" borderId="19" xfId="0" applyFont="1" applyBorder="1" applyProtection="1">
      <protection locked="0"/>
    </xf>
    <xf numFmtId="0" fontId="0" fillId="0" borderId="20"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22" xfId="0" applyFont="1" applyBorder="1" applyProtection="1">
      <protection locked="0"/>
    </xf>
    <xf numFmtId="0" fontId="0" fillId="0" borderId="13" xfId="0" applyFont="1" applyBorder="1" applyProtection="1">
      <protection locked="0"/>
    </xf>
    <xf numFmtId="0" fontId="0" fillId="0" borderId="17" xfId="0" applyFont="1" applyBorder="1" applyProtection="1">
      <protection locked="0"/>
    </xf>
    <xf numFmtId="17" fontId="11" fillId="6" borderId="7"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5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7" xfId="0" applyNumberFormat="1" applyFont="1" applyBorder="1" applyProtection="1"/>
    <xf numFmtId="17" fontId="0" fillId="0" borderId="19" xfId="0" applyNumberFormat="1" applyFont="1" applyBorder="1" applyProtection="1"/>
    <xf numFmtId="0" fontId="11" fillId="4" borderId="19" xfId="0" applyFont="1" applyFill="1" applyBorder="1" applyAlignment="1" applyProtection="1">
      <alignment vertical="center"/>
    </xf>
    <xf numFmtId="0" fontId="0" fillId="0" borderId="13" xfId="0" applyFont="1" applyFill="1" applyBorder="1" applyProtection="1"/>
    <xf numFmtId="0" fontId="0" fillId="0" borderId="17" xfId="0" applyFont="1" applyFill="1" applyBorder="1" applyProtection="1"/>
    <xf numFmtId="0" fontId="0" fillId="0" borderId="20" xfId="0" applyFont="1" applyFill="1" applyBorder="1" applyProtection="1"/>
    <xf numFmtId="0" fontId="22" fillId="0" borderId="0" xfId="0" applyFont="1" applyProtection="1"/>
    <xf numFmtId="49" fontId="0" fillId="8" borderId="7" xfId="0" applyNumberFormat="1" applyFont="1" applyFill="1" applyBorder="1" applyAlignment="1" applyProtection="1">
      <alignment horizontal="center" vertical="center"/>
    </xf>
    <xf numFmtId="0" fontId="6" fillId="0" borderId="0" xfId="0" applyFont="1" applyBorder="1" applyProtection="1"/>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14" fillId="0" borderId="0" xfId="0" applyFont="1" applyFill="1" applyBorder="1" applyAlignment="1" applyProtection="1">
      <alignment horizontal="center" vertical="center"/>
    </xf>
    <xf numFmtId="165" fontId="19" fillId="4" borderId="0" xfId="0" applyNumberFormat="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xf>
    <xf numFmtId="0" fontId="16" fillId="6" borderId="2" xfId="0" applyFont="1" applyFill="1" applyBorder="1" applyAlignment="1" applyProtection="1">
      <alignment horizontal="center" vertical="center" wrapText="1"/>
    </xf>
    <xf numFmtId="0" fontId="16" fillId="6" borderId="2" xfId="0" quotePrefix="1" applyFont="1" applyFill="1" applyBorder="1" applyAlignment="1" applyProtection="1">
      <alignment horizontal="center" vertical="center" wrapText="1"/>
    </xf>
    <xf numFmtId="0" fontId="17" fillId="0" borderId="2" xfId="0" applyFont="1" applyBorder="1" applyProtection="1"/>
    <xf numFmtId="0" fontId="17" fillId="0" borderId="22" xfId="0" applyFont="1" applyBorder="1" applyProtection="1">
      <protection locked="0"/>
    </xf>
    <xf numFmtId="14" fontId="0" fillId="0" borderId="0" xfId="0" applyNumberFormat="1" applyFont="1" applyProtection="1"/>
    <xf numFmtId="0" fontId="14" fillId="6" borderId="17" xfId="0" applyFont="1" applyFill="1" applyBorder="1" applyAlignment="1" applyProtection="1">
      <alignment horizontal="center" vertical="center"/>
    </xf>
    <xf numFmtId="0" fontId="6" fillId="0" borderId="22" xfId="0" quotePrefix="1"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9" fillId="0" borderId="19" xfId="0" applyFont="1" applyBorder="1" applyProtection="1"/>
    <xf numFmtId="0" fontId="5" fillId="0" borderId="17" xfId="0" applyFont="1" applyBorder="1" applyProtection="1"/>
    <xf numFmtId="15" fontId="6" fillId="4" borderId="0" xfId="0" applyNumberFormat="1" applyFont="1" applyFill="1" applyBorder="1" applyAlignment="1" applyProtection="1">
      <alignment horizontal="center" vertical="center"/>
    </xf>
    <xf numFmtId="0" fontId="14" fillId="0" borderId="2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7" fillId="0" borderId="0" xfId="0" applyFont="1"/>
    <xf numFmtId="0" fontId="17" fillId="4" borderId="0" xfId="0" applyFont="1" applyFill="1" applyProtection="1"/>
    <xf numFmtId="0" fontId="17" fillId="4" borderId="0" xfId="0" applyFont="1" applyFill="1" applyAlignment="1" applyProtection="1">
      <alignment wrapText="1"/>
    </xf>
    <xf numFmtId="0" fontId="31" fillId="0" borderId="0" xfId="0" applyFont="1"/>
    <xf numFmtId="15" fontId="17" fillId="4" borderId="0" xfId="0" applyNumberFormat="1" applyFont="1" applyFill="1" applyAlignment="1" applyProtection="1">
      <alignment wrapText="1"/>
    </xf>
    <xf numFmtId="0" fontId="17" fillId="0" borderId="0" xfId="0" applyFont="1" applyAlignment="1">
      <alignment wrapText="1"/>
    </xf>
    <xf numFmtId="0" fontId="29" fillId="4" borderId="0" xfId="0" applyFont="1" applyFill="1" applyBorder="1" applyAlignment="1" applyProtection="1">
      <alignment horizontal="center" vertical="center"/>
    </xf>
    <xf numFmtId="0" fontId="29" fillId="4" borderId="0" xfId="0" applyFont="1" applyFill="1" applyBorder="1" applyAlignment="1" applyProtection="1">
      <alignment horizontal="left" wrapText="1"/>
    </xf>
    <xf numFmtId="0" fontId="29" fillId="4" borderId="0" xfId="0" applyFont="1" applyFill="1" applyBorder="1" applyAlignment="1" applyProtection="1">
      <alignment wrapText="1"/>
    </xf>
    <xf numFmtId="0" fontId="17" fillId="0" borderId="0" xfId="0" applyFont="1" applyProtection="1"/>
    <xf numFmtId="15" fontId="32" fillId="9" borderId="38" xfId="0" applyNumberFormat="1" applyFont="1" applyFill="1" applyBorder="1" applyAlignment="1" applyProtection="1">
      <alignment vertical="center"/>
    </xf>
    <xf numFmtId="15" fontId="32" fillId="9" borderId="39" xfId="0" applyNumberFormat="1" applyFont="1" applyFill="1" applyBorder="1" applyAlignment="1" applyProtection="1">
      <alignment vertical="center"/>
    </xf>
    <xf numFmtId="15" fontId="32" fillId="9" borderId="37" xfId="0" applyNumberFormat="1" applyFont="1" applyFill="1" applyBorder="1" applyAlignment="1" applyProtection="1">
      <alignment vertical="center"/>
    </xf>
    <xf numFmtId="15" fontId="32" fillId="9" borderId="13" xfId="0" applyNumberFormat="1" applyFont="1" applyFill="1" applyBorder="1" applyAlignment="1" applyProtection="1">
      <alignment horizontal="center" vertical="center"/>
    </xf>
    <xf numFmtId="0" fontId="32" fillId="6" borderId="41" xfId="0" applyNumberFormat="1" applyFont="1" applyFill="1" applyBorder="1" applyAlignment="1" applyProtection="1">
      <alignment vertical="center" wrapText="1"/>
    </xf>
    <xf numFmtId="0" fontId="32" fillId="6" borderId="41" xfId="0" quotePrefix="1"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0" xfId="0" applyNumberFormat="1" applyFont="1" applyFill="1" applyBorder="1" applyAlignment="1" applyProtection="1">
      <alignment vertical="center" wrapText="1"/>
    </xf>
    <xf numFmtId="0" fontId="32" fillId="6" borderId="40" xfId="0" quotePrefix="1" applyNumberFormat="1" applyFont="1" applyFill="1" applyBorder="1" applyAlignment="1" applyProtection="1">
      <alignment horizontal="left" vertical="center" wrapText="1"/>
    </xf>
    <xf numFmtId="0" fontId="32" fillId="6" borderId="51" xfId="0" applyNumberFormat="1" applyFont="1" applyFill="1" applyBorder="1" applyAlignment="1" applyProtection="1">
      <alignment horizontal="center" vertical="center" wrapText="1"/>
    </xf>
    <xf numFmtId="49" fontId="17" fillId="0" borderId="40" xfId="0" applyNumberFormat="1" applyFont="1" applyBorder="1" applyProtection="1"/>
    <xf numFmtId="0" fontId="17" fillId="0" borderId="41" xfId="0" applyFont="1" applyBorder="1" applyProtection="1"/>
    <xf numFmtId="0" fontId="17" fillId="0" borderId="42" xfId="0" applyFont="1" applyBorder="1" applyProtection="1"/>
    <xf numFmtId="0" fontId="17" fillId="0" borderId="32" xfId="0" applyFont="1" applyBorder="1" applyAlignment="1" applyProtection="1">
      <alignment horizontal="center"/>
    </xf>
    <xf numFmtId="0" fontId="17" fillId="0" borderId="15" xfId="0" applyFont="1" applyBorder="1" applyProtection="1"/>
    <xf numFmtId="49" fontId="17" fillId="0" borderId="44" xfId="0" applyNumberFormat="1" applyFont="1" applyBorder="1" applyProtection="1"/>
    <xf numFmtId="0" fontId="17" fillId="0" borderId="45" xfId="0" applyFont="1" applyBorder="1" applyProtection="1"/>
    <xf numFmtId="0" fontId="17" fillId="0" borderId="46" xfId="0" applyFont="1" applyBorder="1" applyProtection="1"/>
    <xf numFmtId="0" fontId="17" fillId="0" borderId="36" xfId="0" applyFont="1" applyBorder="1" applyAlignment="1" applyProtection="1">
      <alignment horizontal="center"/>
    </xf>
    <xf numFmtId="0" fontId="17" fillId="0" borderId="16" xfId="0" applyFont="1" applyBorder="1" applyProtection="1"/>
    <xf numFmtId="49" fontId="17" fillId="0" borderId="0" xfId="0" applyNumberFormat="1" applyFont="1" applyProtection="1"/>
    <xf numFmtId="0" fontId="0" fillId="16" borderId="64" xfId="0" applyFont="1" applyFill="1" applyBorder="1"/>
    <xf numFmtId="0" fontId="0" fillId="13" borderId="64" xfId="0" applyFont="1" applyFill="1" applyBorder="1"/>
    <xf numFmtId="0" fontId="0" fillId="13" borderId="65" xfId="0" applyFont="1" applyFill="1" applyBorder="1"/>
    <xf numFmtId="0" fontId="0" fillId="17" borderId="64" xfId="0" applyFont="1" applyFill="1" applyBorder="1"/>
    <xf numFmtId="0" fontId="0" fillId="17" borderId="65" xfId="0" applyFont="1" applyFill="1" applyBorder="1"/>
    <xf numFmtId="0" fontId="0" fillId="15" borderId="64" xfId="0" applyFont="1" applyFill="1" applyBorder="1"/>
    <xf numFmtId="0" fontId="0" fillId="15" borderId="65" xfId="0" applyFont="1" applyFill="1" applyBorder="1"/>
    <xf numFmtId="0" fontId="0" fillId="14" borderId="64" xfId="0" applyFont="1" applyFill="1" applyBorder="1"/>
    <xf numFmtId="0" fontId="0" fillId="14" borderId="65" xfId="0" applyFont="1" applyFill="1" applyBorder="1"/>
    <xf numFmtId="0" fontId="0" fillId="17" borderId="67" xfId="0" applyFont="1" applyFill="1" applyBorder="1"/>
    <xf numFmtId="0" fontId="17" fillId="11" borderId="72" xfId="0" applyFont="1" applyFill="1" applyBorder="1" applyProtection="1"/>
    <xf numFmtId="0" fontId="17" fillId="11" borderId="73" xfId="0" applyFont="1" applyFill="1" applyBorder="1" applyProtection="1"/>
    <xf numFmtId="0" fontId="0" fillId="13" borderId="64" xfId="0" applyFont="1" applyFill="1" applyBorder="1" applyAlignment="1"/>
    <xf numFmtId="0" fontId="0" fillId="16" borderId="64" xfId="0" applyFont="1" applyFill="1" applyBorder="1" applyAlignment="1"/>
    <xf numFmtId="0" fontId="0" fillId="16" borderId="67" xfId="0" applyFont="1" applyFill="1" applyBorder="1" applyAlignment="1"/>
    <xf numFmtId="0" fontId="34" fillId="12" borderId="60"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34" fillId="12" borderId="76" xfId="0" applyFont="1" applyFill="1" applyBorder="1" applyAlignment="1">
      <alignment horizontal="center" vertical="center" wrapText="1"/>
    </xf>
    <xf numFmtId="0" fontId="34" fillId="12" borderId="79" xfId="0" applyFont="1" applyFill="1" applyBorder="1" applyAlignment="1">
      <alignment horizontal="center" vertical="center" wrapText="1"/>
    </xf>
    <xf numFmtId="0" fontId="0" fillId="13" borderId="80" xfId="0" applyFont="1" applyFill="1" applyBorder="1"/>
    <xf numFmtId="0" fontId="0" fillId="17" borderId="80" xfId="0" applyFont="1" applyFill="1" applyBorder="1"/>
    <xf numFmtId="0" fontId="0" fillId="15" borderId="80" xfId="0" applyFont="1" applyFill="1" applyBorder="1"/>
    <xf numFmtId="0" fontId="0" fillId="14" borderId="80" xfId="0" applyFont="1" applyFill="1" applyBorder="1"/>
    <xf numFmtId="0" fontId="0" fillId="16" borderId="80" xfId="0" applyFont="1" applyFill="1" applyBorder="1"/>
    <xf numFmtId="0" fontId="0" fillId="17" borderId="81" xfId="0" applyFont="1" applyFill="1" applyBorder="1"/>
    <xf numFmtId="15" fontId="29" fillId="4" borderId="0" xfId="0" applyNumberFormat="1" applyFont="1" applyFill="1" applyBorder="1" applyAlignment="1" applyProtection="1">
      <alignment horizontal="center" vertical="center" wrapText="1"/>
    </xf>
    <xf numFmtId="0" fontId="34" fillId="18" borderId="61" xfId="0" applyFont="1" applyFill="1" applyBorder="1" applyAlignment="1">
      <alignment horizontal="center" vertical="center" wrapText="1"/>
    </xf>
    <xf numFmtId="168" fontId="33" fillId="16" borderId="63" xfId="0" applyNumberFormat="1" applyFont="1" applyFill="1" applyBorder="1"/>
    <xf numFmtId="3" fontId="0" fillId="17" borderId="63" xfId="0" applyNumberFormat="1" applyFont="1" applyFill="1" applyBorder="1"/>
    <xf numFmtId="0" fontId="19" fillId="0" borderId="13" xfId="0" applyFont="1" applyBorder="1" applyProtection="1"/>
    <xf numFmtId="0" fontId="0" fillId="8" borderId="48" xfId="0" applyFont="1" applyFill="1" applyBorder="1" applyProtection="1"/>
    <xf numFmtId="0" fontId="0" fillId="0" borderId="48" xfId="0" applyFont="1" applyBorder="1" applyProtection="1"/>
    <xf numFmtId="0" fontId="15"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6" fillId="0" borderId="17" xfId="0" applyFont="1" applyBorder="1" applyProtection="1">
      <protection locked="0"/>
    </xf>
    <xf numFmtId="0" fontId="6" fillId="0" borderId="0" xfId="0" applyFont="1" applyBorder="1" applyAlignment="1" applyProtection="1">
      <alignment horizontal="center" vertical="center" wrapText="1"/>
    </xf>
    <xf numFmtId="0" fontId="38" fillId="8" borderId="39" xfId="0" quotePrefix="1" applyNumberFormat="1" applyFont="1" applyFill="1" applyBorder="1" applyAlignment="1" applyProtection="1">
      <alignment horizontal="center" vertical="center" wrapText="1"/>
    </xf>
    <xf numFmtId="0" fontId="38" fillId="8" borderId="42" xfId="0" quotePrefix="1" applyNumberFormat="1" applyFont="1" applyFill="1" applyBorder="1" applyAlignment="1" applyProtection="1">
      <alignment horizontal="center" vertical="center" wrapText="1"/>
    </xf>
    <xf numFmtId="15" fontId="38" fillId="8" borderId="42" xfId="0" quotePrefix="1" applyNumberFormat="1" applyFont="1" applyFill="1" applyBorder="1" applyAlignment="1" applyProtection="1">
      <alignment horizontal="center" vertical="center" wrapText="1"/>
    </xf>
    <xf numFmtId="15" fontId="38" fillId="8" borderId="46" xfId="0" quotePrefix="1" applyNumberFormat="1" applyFont="1" applyFill="1" applyBorder="1" applyAlignment="1" applyProtection="1">
      <alignment horizontal="center" vertical="center" wrapText="1"/>
    </xf>
    <xf numFmtId="0" fontId="5" fillId="11" borderId="73" xfId="0" applyFont="1" applyFill="1" applyBorder="1"/>
    <xf numFmtId="0" fontId="5" fillId="11" borderId="75" xfId="0" applyFont="1" applyFill="1" applyBorder="1"/>
    <xf numFmtId="0" fontId="11" fillId="6" borderId="11" xfId="0" applyFont="1" applyFill="1" applyBorder="1" applyAlignment="1" applyProtection="1">
      <alignment horizontal="center" vertical="center" wrapText="1"/>
    </xf>
    <xf numFmtId="15" fontId="0" fillId="0" borderId="16" xfId="0" applyNumberFormat="1" applyFont="1" applyFill="1" applyBorder="1" applyAlignment="1" applyProtection="1">
      <alignment horizontal="center" vertical="center"/>
      <protection locked="0"/>
    </xf>
    <xf numFmtId="0" fontId="23" fillId="6" borderId="22" xfId="0" applyFont="1" applyFill="1" applyBorder="1" applyAlignment="1" applyProtection="1">
      <alignment horizontal="center" vertical="center"/>
    </xf>
    <xf numFmtId="0" fontId="17" fillId="4" borderId="0" xfId="0" applyFont="1" applyFill="1"/>
    <xf numFmtId="0" fontId="6" fillId="4" borderId="0" xfId="0" applyFont="1" applyFill="1" applyProtection="1"/>
    <xf numFmtId="0" fontId="6" fillId="4" borderId="0" xfId="0" applyFont="1" applyFill="1"/>
    <xf numFmtId="1" fontId="29" fillId="8" borderId="0" xfId="0" applyNumberFormat="1" applyFont="1" applyFill="1" applyBorder="1" applyAlignment="1" applyProtection="1">
      <alignment horizontal="center" vertical="center" wrapText="1"/>
    </xf>
    <xf numFmtId="0" fontId="29" fillId="0" borderId="0" xfId="0" applyFont="1" applyBorder="1" applyAlignment="1" applyProtection="1">
      <alignment horizontal="left" vertical="center" wrapText="1"/>
    </xf>
    <xf numFmtId="0" fontId="29" fillId="0" borderId="0" xfId="0" applyFont="1" applyBorder="1" applyAlignment="1" applyProtection="1">
      <alignment horizontal="center" vertical="center" wrapText="1"/>
    </xf>
    <xf numFmtId="15" fontId="29" fillId="0" borderId="0" xfId="0" applyNumberFormat="1" applyFont="1" applyBorder="1" applyAlignment="1" applyProtection="1">
      <alignment horizontal="center" vertical="center" wrapText="1"/>
    </xf>
    <xf numFmtId="0" fontId="29" fillId="10" borderId="0" xfId="0" applyFont="1" applyFill="1" applyBorder="1" applyAlignment="1" applyProtection="1">
      <alignment horizontal="left" vertical="center" wrapText="1"/>
    </xf>
    <xf numFmtId="0" fontId="17" fillId="0" borderId="0" xfId="0" applyFont="1" applyBorder="1"/>
    <xf numFmtId="168" fontId="33" fillId="20" borderId="63" xfId="0" applyNumberFormat="1" applyFont="1" applyFill="1" applyBorder="1"/>
    <xf numFmtId="3" fontId="0" fillId="4" borderId="63" xfId="0" applyNumberFormat="1" applyFont="1" applyFill="1" applyBorder="1"/>
    <xf numFmtId="0" fontId="0" fillId="20" borderId="80" xfId="0" applyFont="1" applyFill="1" applyBorder="1"/>
    <xf numFmtId="0" fontId="0" fillId="20" borderId="64" xfId="0" applyFont="1" applyFill="1" applyBorder="1"/>
    <xf numFmtId="0" fontId="0" fillId="20" borderId="64" xfId="0" applyFont="1" applyFill="1" applyBorder="1" applyAlignment="1"/>
    <xf numFmtId="0" fontId="0" fillId="4" borderId="81" xfId="0" applyFont="1" applyFill="1" applyBorder="1"/>
    <xf numFmtId="0" fontId="0" fillId="4" borderId="67" xfId="0" applyFont="1" applyFill="1" applyBorder="1"/>
    <xf numFmtId="0" fontId="0" fillId="20" borderId="67" xfId="0" applyFont="1" applyFill="1" applyBorder="1" applyAlignment="1"/>
    <xf numFmtId="3" fontId="0" fillId="4" borderId="66" xfId="0" applyNumberFormat="1" applyFont="1" applyFill="1" applyBorder="1"/>
    <xf numFmtId="168" fontId="33" fillId="16" borderId="63" xfId="0" applyNumberFormat="1" applyFont="1" applyFill="1" applyBorder="1" applyAlignment="1">
      <alignment horizontal="center" vertical="center" wrapText="1"/>
    </xf>
    <xf numFmtId="0" fontId="33" fillId="13" borderId="80" xfId="0" applyFont="1" applyFill="1" applyBorder="1" applyAlignment="1">
      <alignment horizontal="center" vertical="center" wrapText="1"/>
    </xf>
    <xf numFmtId="0" fontId="33" fillId="13" borderId="64" xfId="0" applyFont="1" applyFill="1" applyBorder="1" applyAlignment="1">
      <alignment horizontal="center" vertical="center" wrapText="1"/>
    </xf>
    <xf numFmtId="0" fontId="33" fillId="13" borderId="65" xfId="0" applyFont="1" applyFill="1" applyBorder="1" applyAlignment="1">
      <alignment horizontal="center" vertical="center" wrapText="1"/>
    </xf>
    <xf numFmtId="3" fontId="33" fillId="17" borderId="63" xfId="0" applyNumberFormat="1" applyFont="1" applyFill="1" applyBorder="1" applyAlignment="1">
      <alignment horizontal="center" vertical="center" wrapText="1"/>
    </xf>
    <xf numFmtId="0" fontId="33" fillId="17" borderId="80" xfId="0" applyFont="1" applyFill="1" applyBorder="1" applyAlignment="1">
      <alignment horizontal="center" vertical="center" wrapText="1"/>
    </xf>
    <xf numFmtId="0" fontId="33" fillId="17" borderId="64" xfId="0" applyFont="1" applyFill="1" applyBorder="1" applyAlignment="1">
      <alignment horizontal="center" vertical="center" wrapText="1"/>
    </xf>
    <xf numFmtId="0" fontId="33" fillId="17" borderId="65" xfId="0" applyFont="1" applyFill="1" applyBorder="1" applyAlignment="1">
      <alignment horizontal="center" vertical="center" wrapText="1"/>
    </xf>
    <xf numFmtId="168" fontId="33" fillId="15" borderId="63" xfId="0" applyNumberFormat="1" applyFont="1" applyFill="1" applyBorder="1" applyAlignment="1">
      <alignment horizontal="center" vertical="center" wrapText="1"/>
    </xf>
    <xf numFmtId="0" fontId="33" fillId="15" borderId="80" xfId="0" applyFont="1" applyFill="1" applyBorder="1" applyAlignment="1">
      <alignment horizontal="center" vertical="center" wrapText="1"/>
    </xf>
    <xf numFmtId="0" fontId="33" fillId="15" borderId="64" xfId="0" applyFont="1" applyFill="1" applyBorder="1" applyAlignment="1">
      <alignment horizontal="center" vertical="center" wrapText="1"/>
    </xf>
    <xf numFmtId="0" fontId="33" fillId="15" borderId="65" xfId="0" applyFont="1" applyFill="1" applyBorder="1" applyAlignment="1">
      <alignment horizontal="center" vertical="center" wrapText="1"/>
    </xf>
    <xf numFmtId="3" fontId="33" fillId="14" borderId="63" xfId="0" applyNumberFormat="1" applyFont="1" applyFill="1" applyBorder="1" applyAlignment="1">
      <alignment horizontal="center" vertical="center" wrapText="1"/>
    </xf>
    <xf numFmtId="0" fontId="33" fillId="14" borderId="80" xfId="0" applyFont="1" applyFill="1" applyBorder="1" applyAlignment="1">
      <alignment horizontal="center" vertical="center" wrapText="1"/>
    </xf>
    <xf numFmtId="0" fontId="33" fillId="14" borderId="64" xfId="0" applyFont="1" applyFill="1" applyBorder="1" applyAlignment="1">
      <alignment horizontal="center" vertical="center" wrapText="1"/>
    </xf>
    <xf numFmtId="0" fontId="33" fillId="14" borderId="65" xfId="0" applyFont="1" applyFill="1" applyBorder="1" applyAlignment="1">
      <alignment horizontal="center" vertical="center" wrapText="1"/>
    </xf>
    <xf numFmtId="168" fontId="33" fillId="13" borderId="63" xfId="0" applyNumberFormat="1" applyFont="1" applyFill="1" applyBorder="1" applyAlignment="1">
      <alignment horizontal="center" vertical="center" wrapText="1"/>
    </xf>
    <xf numFmtId="0" fontId="33" fillId="16" borderId="80" xfId="0" applyFont="1" applyFill="1" applyBorder="1" applyAlignment="1">
      <alignment horizontal="center" vertical="center" wrapText="1"/>
    </xf>
    <xf numFmtId="0" fontId="33" fillId="16" borderId="64" xfId="0" applyFont="1" applyFill="1" applyBorder="1" applyAlignment="1">
      <alignment horizontal="center" vertical="center" wrapText="1"/>
    </xf>
    <xf numFmtId="3" fontId="33" fillId="17" borderId="66" xfId="0" applyNumberFormat="1" applyFont="1" applyFill="1" applyBorder="1" applyAlignment="1">
      <alignment horizontal="center" vertical="center" wrapText="1"/>
    </xf>
    <xf numFmtId="0" fontId="33" fillId="17" borderId="81"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6" borderId="67" xfId="0" applyFont="1" applyFill="1" applyBorder="1" applyAlignment="1">
      <alignment horizontal="center" vertical="center" wrapText="1"/>
    </xf>
    <xf numFmtId="167" fontId="33" fillId="13" borderId="69" xfId="0" applyNumberFormat="1" applyFont="1" applyFill="1" applyBorder="1" applyAlignment="1">
      <alignment vertical="center" wrapText="1"/>
    </xf>
    <xf numFmtId="167" fontId="33" fillId="13" borderId="70" xfId="0" applyNumberFormat="1" applyFont="1" applyFill="1" applyBorder="1" applyAlignment="1">
      <alignment vertical="center" wrapText="1"/>
    </xf>
    <xf numFmtId="167" fontId="33" fillId="21" borderId="69" xfId="0" applyNumberFormat="1" applyFont="1" applyFill="1" applyBorder="1" applyAlignment="1">
      <alignment vertical="center" wrapText="1"/>
    </xf>
    <xf numFmtId="15" fontId="33" fillId="13" borderId="69" xfId="0" applyNumberFormat="1" applyFont="1" applyFill="1" applyBorder="1" applyAlignment="1">
      <alignment vertical="center" wrapText="1"/>
    </xf>
    <xf numFmtId="15" fontId="33" fillId="13" borderId="70" xfId="0" applyNumberFormat="1" applyFont="1" applyFill="1" applyBorder="1" applyAlignment="1">
      <alignment vertical="center" wrapText="1"/>
    </xf>
    <xf numFmtId="15" fontId="33" fillId="21" borderId="69" xfId="0" applyNumberFormat="1" applyFont="1" applyFill="1" applyBorder="1" applyAlignment="1">
      <alignment vertical="center" wrapText="1"/>
    </xf>
    <xf numFmtId="0" fontId="33" fillId="13" borderId="93" xfId="0" applyFont="1" applyFill="1" applyBorder="1" applyAlignment="1">
      <alignment vertical="center" wrapText="1"/>
    </xf>
    <xf numFmtId="0" fontId="33" fillId="13" borderId="94" xfId="0" applyFont="1" applyFill="1" applyBorder="1" applyAlignment="1">
      <alignment vertical="center" wrapText="1"/>
    </xf>
    <xf numFmtId="0" fontId="33" fillId="21" borderId="93" xfId="0" applyFont="1" applyFill="1" applyBorder="1" applyAlignment="1">
      <alignment vertical="center" wrapText="1"/>
    </xf>
    <xf numFmtId="3" fontId="33" fillId="22" borderId="63" xfId="0" applyNumberFormat="1" applyFont="1" applyFill="1" applyBorder="1" applyAlignment="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70" fontId="0" fillId="4" borderId="16" xfId="0" applyNumberFormat="1" applyFont="1" applyFill="1" applyBorder="1" applyAlignment="1" applyProtection="1">
      <alignment horizontal="center" vertical="center"/>
      <protection locked="0"/>
    </xf>
    <xf numFmtId="49" fontId="22" fillId="0" borderId="0" xfId="0" applyNumberFormat="1" applyFont="1" applyProtection="1"/>
    <xf numFmtId="49" fontId="3" fillId="0" borderId="0" xfId="2" applyNumberFormat="1"/>
    <xf numFmtId="170" fontId="6" fillId="0" borderId="0" xfId="0" applyNumberFormat="1" applyFont="1" applyProtection="1"/>
    <xf numFmtId="17" fontId="13" fillId="6" borderId="59" xfId="0" applyNumberFormat="1" applyFont="1" applyFill="1" applyBorder="1" applyAlignment="1" applyProtection="1">
      <alignment horizontal="center" vertical="center" wrapText="1"/>
    </xf>
    <xf numFmtId="17" fontId="13" fillId="6" borderId="59" xfId="0" quotePrefix="1" applyNumberFormat="1" applyFont="1" applyFill="1" applyBorder="1" applyAlignment="1" applyProtection="1">
      <alignment horizontal="center" vertical="center" wrapText="1"/>
    </xf>
    <xf numFmtId="17" fontId="24" fillId="6" borderId="59" xfId="0" applyNumberFormat="1" applyFont="1" applyFill="1" applyBorder="1" applyAlignment="1" applyProtection="1">
      <alignment horizontal="center" vertical="center" wrapText="1"/>
    </xf>
    <xf numFmtId="0" fontId="25" fillId="4" borderId="59" xfId="0" applyFont="1" applyFill="1" applyBorder="1" applyProtection="1"/>
    <xf numFmtId="0" fontId="25" fillId="4" borderId="59" xfId="0" applyFont="1" applyFill="1" applyBorder="1" applyAlignment="1" applyProtection="1">
      <alignment vertical="center" wrapText="1"/>
    </xf>
    <xf numFmtId="0" fontId="25" fillId="4" borderId="59" xfId="0" quotePrefix="1" applyFont="1" applyFill="1" applyBorder="1" applyAlignment="1" applyProtection="1">
      <alignment horizontal="left" vertical="center" wrapText="1"/>
    </xf>
    <xf numFmtId="49" fontId="0" fillId="8" borderId="59" xfId="0" applyNumberFormat="1" applyFont="1" applyFill="1" applyBorder="1" applyAlignment="1" applyProtection="1">
      <alignment horizontal="center" vertical="center" wrapText="1"/>
    </xf>
    <xf numFmtId="0" fontId="0" fillId="4" borderId="59" xfId="0"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center" vertical="center" wrapText="1"/>
      <protection locked="0"/>
    </xf>
    <xf numFmtId="0" fontId="0" fillId="7" borderId="59" xfId="0" applyFont="1" applyFill="1" applyBorder="1" applyAlignment="1" applyProtection="1">
      <alignment horizontal="center" vertical="center" wrapText="1"/>
    </xf>
    <xf numFmtId="0" fontId="0" fillId="0" borderId="59"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xf>
    <xf numFmtId="0" fontId="5" fillId="4" borderId="59" xfId="0" quotePrefix="1" applyFont="1" applyFill="1" applyBorder="1" applyAlignment="1" applyProtection="1">
      <alignment horizontal="center" vertical="center" wrapText="1"/>
      <protection locked="0"/>
    </xf>
    <xf numFmtId="0" fontId="19" fillId="4" borderId="59" xfId="0" applyFont="1" applyFill="1" applyBorder="1" applyProtection="1"/>
    <xf numFmtId="49" fontId="5" fillId="4" borderId="59" xfId="0" quotePrefix="1" applyNumberFormat="1" applyFont="1" applyFill="1" applyBorder="1" applyAlignment="1" applyProtection="1">
      <alignment horizontal="left" vertical="center" wrapText="1"/>
      <protection locked="0"/>
    </xf>
    <xf numFmtId="49" fontId="25" fillId="4" borderId="59" xfId="0" applyNumberFormat="1" applyFont="1" applyFill="1" applyBorder="1" applyAlignment="1" applyProtection="1">
      <alignment vertical="center" wrapText="1"/>
    </xf>
    <xf numFmtId="49" fontId="5" fillId="4" borderId="59" xfId="0" quotePrefix="1" applyNumberFormat="1" applyFont="1" applyFill="1" applyBorder="1" applyAlignment="1" applyProtection="1">
      <alignment horizontal="center" vertical="center" wrapText="1"/>
      <protection locked="0"/>
    </xf>
    <xf numFmtId="0" fontId="11" fillId="6" borderId="59" xfId="0" applyFont="1" applyFill="1" applyBorder="1" applyAlignment="1" applyProtection="1">
      <alignment horizontal="center" vertical="center" wrapText="1"/>
    </xf>
    <xf numFmtId="0" fontId="11" fillId="6" borderId="59" xfId="0" quotePrefix="1" applyFont="1" applyFill="1" applyBorder="1" applyAlignment="1" applyProtection="1">
      <alignment horizontal="center" vertical="center" wrapText="1"/>
    </xf>
    <xf numFmtId="0" fontId="14" fillId="4" borderId="59" xfId="0" quotePrefix="1" applyFont="1" applyFill="1" applyBorder="1" applyAlignment="1" applyProtection="1">
      <alignment horizontal="center" vertical="center" wrapText="1"/>
    </xf>
    <xf numFmtId="0" fontId="14" fillId="4" borderId="59" xfId="0" applyFont="1" applyFill="1" applyBorder="1" applyAlignment="1" applyProtection="1">
      <alignment horizontal="center" vertical="center" wrapText="1"/>
    </xf>
    <xf numFmtId="0" fontId="14" fillId="0" borderId="59" xfId="0" applyFont="1" applyFill="1" applyBorder="1" applyAlignment="1" applyProtection="1">
      <alignment horizontal="center" vertical="center" wrapText="1"/>
    </xf>
    <xf numFmtId="0" fontId="0" fillId="8" borderId="59" xfId="0" applyFont="1" applyFill="1" applyBorder="1" applyAlignment="1" applyProtection="1">
      <alignment horizontal="left" vertical="center" wrapText="1"/>
    </xf>
    <xf numFmtId="0" fontId="0" fillId="8" borderId="59" xfId="0" applyNumberFormat="1" applyFont="1" applyFill="1" applyBorder="1" applyAlignment="1" applyProtection="1">
      <alignment horizontal="center" vertical="center" wrapText="1"/>
    </xf>
    <xf numFmtId="4" fontId="0" fillId="4" borderId="59" xfId="0" applyNumberFormat="1" applyFont="1" applyFill="1" applyBorder="1" applyAlignment="1" applyProtection="1">
      <alignment horizontal="center" vertical="center" wrapText="1"/>
      <protection locked="0"/>
    </xf>
    <xf numFmtId="3" fontId="0" fillId="4" borderId="59" xfId="0" applyNumberFormat="1" applyFont="1" applyFill="1" applyBorder="1" applyAlignment="1" applyProtection="1">
      <alignment horizontal="center" vertical="center" wrapText="1"/>
      <protection locked="0"/>
    </xf>
    <xf numFmtId="166" fontId="0" fillId="4" borderId="59" xfId="0" applyNumberFormat="1" applyFont="1" applyFill="1" applyBorder="1" applyAlignment="1" applyProtection="1">
      <alignment horizontal="center" vertical="center" wrapText="1"/>
      <protection locked="0"/>
    </xf>
    <xf numFmtId="15" fontId="0" fillId="4" borderId="59" xfId="0" applyNumberFormat="1" applyFont="1" applyFill="1" applyBorder="1" applyAlignment="1" applyProtection="1">
      <alignment horizontal="center" vertical="center" wrapText="1"/>
      <protection locked="0"/>
    </xf>
    <xf numFmtId="49" fontId="0" fillId="4" borderId="59" xfId="0" applyNumberFormat="1" applyFont="1" applyFill="1" applyBorder="1" applyAlignment="1" applyProtection="1">
      <alignment horizontal="center" vertical="center" wrapText="1"/>
      <protection locked="0"/>
    </xf>
    <xf numFmtId="165" fontId="6" fillId="4" borderId="59" xfId="0" applyNumberFormat="1" applyFont="1" applyFill="1" applyBorder="1" applyAlignment="1" applyProtection="1">
      <alignment horizontal="center" vertical="center" wrapText="1"/>
    </xf>
    <xf numFmtId="15" fontId="6" fillId="4" borderId="59" xfId="0"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wrapText="1"/>
    </xf>
    <xf numFmtId="0" fontId="11" fillId="0"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xf>
    <xf numFmtId="49" fontId="0" fillId="8" borderId="59" xfId="0" applyNumberFormat="1" applyFont="1" applyFill="1" applyBorder="1" applyAlignment="1" applyProtection="1">
      <alignment horizontal="left" vertical="center" wrapText="1"/>
    </xf>
    <xf numFmtId="0" fontId="0" fillId="0"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vertical="center" wrapText="1"/>
    </xf>
    <xf numFmtId="0" fontId="13" fillId="6" borderId="59" xfId="0" applyFont="1" applyFill="1" applyBorder="1" applyAlignment="1" applyProtection="1">
      <alignment horizontal="center" vertical="center"/>
    </xf>
    <xf numFmtId="17" fontId="13" fillId="6" borderId="59" xfId="0" applyNumberFormat="1" applyFont="1" applyFill="1" applyBorder="1" applyAlignment="1" applyProtection="1">
      <alignment horizontal="center" vertical="center"/>
    </xf>
    <xf numFmtId="17" fontId="14" fillId="0" borderId="59" xfId="0" applyNumberFormat="1" applyFont="1" applyFill="1" applyBorder="1" applyAlignment="1" applyProtection="1">
      <alignment horizontal="center" vertical="center"/>
    </xf>
    <xf numFmtId="49" fontId="0" fillId="4" borderId="59" xfId="0" applyNumberFormat="1" applyFont="1" applyFill="1" applyBorder="1" applyAlignment="1" applyProtection="1">
      <alignment horizontal="left" vertical="center" wrapText="1"/>
      <protection locked="0"/>
    </xf>
    <xf numFmtId="0" fontId="6" fillId="0" borderId="59" xfId="0" applyFont="1" applyFill="1" applyBorder="1" applyAlignment="1" applyProtection="1">
      <alignment horizontal="left" wrapText="1"/>
    </xf>
    <xf numFmtId="0" fontId="14" fillId="0" borderId="59" xfId="0" applyFont="1" applyFill="1" applyBorder="1" applyAlignment="1" applyProtection="1">
      <alignment horizontal="center" vertical="center"/>
    </xf>
    <xf numFmtId="0" fontId="0" fillId="4"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wrapText="1"/>
    </xf>
    <xf numFmtId="0" fontId="6" fillId="0" borderId="59" xfId="0" quotePrefix="1" applyFont="1" applyFill="1" applyBorder="1" applyAlignment="1" applyProtection="1">
      <alignment horizontal="center" wrapText="1"/>
    </xf>
    <xf numFmtId="0" fontId="13" fillId="6" borderId="59" xfId="0" quotePrefix="1" applyFont="1" applyFill="1" applyBorder="1" applyAlignment="1" applyProtection="1">
      <alignment horizontal="center" vertical="center"/>
    </xf>
    <xf numFmtId="0" fontId="20" fillId="6" borderId="59" xfId="0" applyFont="1" applyFill="1" applyBorder="1" applyAlignment="1" applyProtection="1">
      <alignment horizontal="center" vertical="center"/>
    </xf>
    <xf numFmtId="0" fontId="13" fillId="6" borderId="59" xfId="0" applyFont="1" applyFill="1" applyBorder="1" applyAlignment="1" applyProtection="1">
      <alignment horizontal="center" vertical="center" wrapText="1"/>
    </xf>
    <xf numFmtId="17" fontId="14" fillId="4" borderId="59" xfId="0" applyNumberFormat="1" applyFont="1" applyFill="1" applyBorder="1" applyAlignment="1" applyProtection="1">
      <alignment vertical="center"/>
    </xf>
    <xf numFmtId="17" fontId="23" fillId="4" borderId="59" xfId="0" applyNumberFormat="1" applyFont="1" applyFill="1" applyBorder="1" applyAlignment="1" applyProtection="1">
      <alignment vertical="center"/>
    </xf>
    <xf numFmtId="17" fontId="14" fillId="4" borderId="59" xfId="0" quotePrefix="1"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xf>
    <xf numFmtId="0" fontId="5" fillId="4" borderId="59" xfId="0" applyFont="1" applyFill="1" applyBorder="1" applyAlignment="1" applyProtection="1">
      <alignment horizontal="left" vertical="center" wrapText="1"/>
      <protection locked="0"/>
    </xf>
    <xf numFmtId="49" fontId="6" fillId="4" borderId="59" xfId="0" applyNumberFormat="1" applyFont="1" applyFill="1" applyBorder="1" applyAlignment="1" applyProtection="1">
      <alignment horizontal="left" vertical="center" wrapText="1"/>
    </xf>
    <xf numFmtId="0" fontId="6" fillId="4" borderId="59" xfId="0" applyFont="1" applyFill="1" applyBorder="1" applyAlignment="1" applyProtection="1">
      <alignment horizontal="left" vertical="center" wrapText="1"/>
    </xf>
    <xf numFmtId="0" fontId="5" fillId="4" borderId="59" xfId="0" applyFont="1" applyFill="1" applyBorder="1" applyAlignment="1" applyProtection="1">
      <alignment horizontal="left" vertical="center" wrapText="1"/>
    </xf>
    <xf numFmtId="49" fontId="5" fillId="4" borderId="59" xfId="0" applyNumberFormat="1" applyFont="1" applyFill="1" applyBorder="1" applyAlignment="1" applyProtection="1">
      <alignment horizontal="left" vertical="center" wrapText="1"/>
      <protection locked="0"/>
    </xf>
    <xf numFmtId="0" fontId="6" fillId="4" borderId="59" xfId="0" applyFont="1" applyFill="1" applyBorder="1" applyProtection="1"/>
    <xf numFmtId="0" fontId="5" fillId="4" borderId="59" xfId="0" applyFont="1" applyFill="1" applyBorder="1" applyAlignment="1">
      <alignment horizontal="left" vertical="center" wrapText="1"/>
    </xf>
    <xf numFmtId="0" fontId="6" fillId="4" borderId="59" xfId="0" applyFont="1" applyFill="1" applyBorder="1"/>
    <xf numFmtId="0" fontId="7" fillId="6" borderId="59" xfId="0" applyFont="1" applyFill="1" applyBorder="1" applyAlignment="1" applyProtection="1">
      <alignment horizontal="center" vertical="center" wrapText="1"/>
    </xf>
    <xf numFmtId="0" fontId="21" fillId="6" borderId="59" xfId="0" applyFont="1" applyFill="1" applyBorder="1" applyAlignment="1" applyProtection="1">
      <alignment horizontal="center" vertical="center" wrapText="1"/>
    </xf>
    <xf numFmtId="0" fontId="26" fillId="4" borderId="59" xfId="0" quotePrefix="1" applyFont="1" applyFill="1" applyBorder="1" applyAlignment="1" applyProtection="1">
      <alignment horizontal="center" vertical="center" wrapText="1"/>
    </xf>
    <xf numFmtId="0" fontId="26" fillId="4" borderId="59" xfId="0" applyFont="1" applyFill="1" applyBorder="1" applyAlignment="1" applyProtection="1">
      <alignment horizontal="center" vertical="center" wrapText="1"/>
    </xf>
    <xf numFmtId="49" fontId="5" fillId="8" borderId="59" xfId="0" applyNumberFormat="1" applyFont="1" applyFill="1" applyBorder="1" applyAlignment="1" applyProtection="1">
      <alignment horizontal="center" vertical="center" wrapText="1"/>
    </xf>
    <xf numFmtId="168" fontId="0" fillId="4" borderId="59" xfId="0" applyNumberFormat="1" applyFont="1" applyFill="1" applyBorder="1" applyAlignment="1" applyProtection="1">
      <alignment horizontal="center" vertical="center" wrapText="1"/>
      <protection locked="0"/>
    </xf>
    <xf numFmtId="165" fontId="25" fillId="4" borderId="59" xfId="0" applyNumberFormat="1" applyFont="1" applyFill="1" applyBorder="1" applyAlignment="1" applyProtection="1">
      <alignment horizontal="center" vertical="center" wrapText="1"/>
    </xf>
    <xf numFmtId="15" fontId="25" fillId="4" borderId="59" xfId="0" applyNumberFormat="1" applyFont="1" applyFill="1" applyBorder="1" applyAlignment="1" applyProtection="1">
      <alignment horizontal="center" vertical="center" wrapText="1"/>
    </xf>
    <xf numFmtId="0" fontId="25" fillId="4" borderId="59" xfId="0" applyNumberFormat="1"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xf>
    <xf numFmtId="0" fontId="6" fillId="4" borderId="59" xfId="0" quotePrefix="1" applyFont="1" applyFill="1" applyBorder="1" applyAlignment="1" applyProtection="1">
      <alignment horizontal="center" vertical="center"/>
    </xf>
    <xf numFmtId="0" fontId="0" fillId="4" borderId="59" xfId="0" applyFont="1" applyFill="1" applyBorder="1" applyAlignment="1" applyProtection="1">
      <alignment horizontal="center" vertical="center" wrapText="1"/>
      <protection locked="0"/>
    </xf>
    <xf numFmtId="0" fontId="6" fillId="0" borderId="59" xfId="0" applyFont="1" applyBorder="1" applyAlignment="1" applyProtection="1">
      <alignment horizontal="center" vertical="center"/>
    </xf>
    <xf numFmtId="49" fontId="6" fillId="0" borderId="59" xfId="0" applyNumberFormat="1" applyFont="1" applyBorder="1" applyAlignment="1" applyProtection="1">
      <alignment horizontal="center" vertical="center"/>
    </xf>
    <xf numFmtId="0" fontId="13" fillId="6" borderId="59" xfId="0" quotePrefix="1" applyFont="1" applyFill="1" applyBorder="1" applyAlignment="1" applyProtection="1">
      <alignment horizontal="center" vertical="center" wrapText="1"/>
    </xf>
    <xf numFmtId="0" fontId="6" fillId="0" borderId="59" xfId="0" applyFont="1" applyBorder="1" applyProtection="1"/>
    <xf numFmtId="0" fontId="6" fillId="4" borderId="59" xfId="0" applyFont="1" applyFill="1" applyBorder="1" applyAlignment="1" applyProtection="1">
      <alignment wrapText="1"/>
    </xf>
    <xf numFmtId="0" fontId="6" fillId="4" borderId="59" xfId="0" quotePrefix="1" applyFont="1" applyFill="1" applyBorder="1" applyAlignment="1" applyProtection="1">
      <alignment horizontal="left" wrapText="1"/>
    </xf>
    <xf numFmtId="169" fontId="0" fillId="4" borderId="59" xfId="0" applyNumberFormat="1" applyFont="1" applyFill="1" applyBorder="1" applyAlignment="1" applyProtection="1">
      <alignment horizontal="center" vertical="center" wrapText="1"/>
      <protection locked="0"/>
    </xf>
    <xf numFmtId="0" fontId="0" fillId="4" borderId="59" xfId="0" applyFont="1" applyFill="1" applyBorder="1" applyAlignment="1" applyProtection="1">
      <alignment horizontal="center" vertical="center" wrapText="1"/>
    </xf>
    <xf numFmtId="0" fontId="0" fillId="0" borderId="59" xfId="0" applyFont="1" applyFill="1" applyBorder="1" applyAlignment="1" applyProtection="1">
      <alignment horizontal="left" vertical="center" wrapText="1"/>
      <protection locked="0"/>
    </xf>
    <xf numFmtId="49" fontId="6" fillId="4" borderId="59" xfId="0" applyNumberFormat="1" applyFont="1" applyFill="1" applyBorder="1" applyProtection="1"/>
    <xf numFmtId="171" fontId="6" fillId="4" borderId="59" xfId="0" applyNumberFormat="1" applyFont="1" applyFill="1" applyBorder="1" applyProtection="1"/>
    <xf numFmtId="172" fontId="6" fillId="4" borderId="59" xfId="0" applyNumberFormat="1" applyFont="1" applyFill="1" applyBorder="1" applyAlignment="1" applyProtection="1">
      <alignment horizontal="center" vertical="center" wrapText="1"/>
    </xf>
    <xf numFmtId="0" fontId="17" fillId="4" borderId="59" xfId="0" applyFont="1" applyFill="1" applyBorder="1" applyAlignment="1" applyProtection="1">
      <alignment horizontal="center" vertical="center" wrapText="1"/>
    </xf>
    <xf numFmtId="0" fontId="6" fillId="0" borderId="59" xfId="0" quotePrefix="1" applyFont="1" applyFill="1" applyBorder="1" applyAlignment="1" applyProtection="1">
      <alignment horizontal="center" vertical="center" wrapText="1"/>
    </xf>
    <xf numFmtId="0" fontId="0" fillId="0" borderId="59" xfId="0" applyFont="1" applyBorder="1" applyAlignment="1" applyProtection="1">
      <alignment horizontal="left" vertical="center" wrapText="1"/>
      <protection locked="0"/>
    </xf>
    <xf numFmtId="49" fontId="0" fillId="0" borderId="59" xfId="0" applyNumberFormat="1" applyFont="1" applyBorder="1" applyAlignment="1" applyProtection="1">
      <alignment horizontal="left" vertical="center" wrapText="1"/>
      <protection locked="0"/>
    </xf>
    <xf numFmtId="0" fontId="0" fillId="0" borderId="59"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xf>
    <xf numFmtId="0" fontId="5" fillId="0" borderId="59" xfId="0" applyFont="1" applyBorder="1" applyAlignment="1" applyProtection="1">
      <alignment horizontal="center" vertical="center" wrapText="1"/>
      <protection locked="0"/>
    </xf>
    <xf numFmtId="0" fontId="0" fillId="0" borderId="59" xfId="0" quotePrefix="1" applyFont="1" applyBorder="1" applyAlignment="1" applyProtection="1">
      <alignment horizontal="center" vertical="center" wrapText="1"/>
      <protection locked="0"/>
    </xf>
    <xf numFmtId="49" fontId="0" fillId="0" borderId="59" xfId="0" quotePrefix="1" applyNumberFormat="1" applyFont="1" applyBorder="1" applyAlignment="1" applyProtection="1">
      <alignment horizontal="left" vertical="center" wrapText="1"/>
      <protection locked="0"/>
    </xf>
    <xf numFmtId="49" fontId="0" fillId="0" borderId="59" xfId="0" quotePrefix="1" applyNumberFormat="1" applyFont="1" applyBorder="1" applyAlignment="1" applyProtection="1">
      <alignment horizontal="center" vertical="center" wrapText="1"/>
      <protection locked="0"/>
    </xf>
    <xf numFmtId="0" fontId="17" fillId="4" borderId="59" xfId="0" applyFont="1" applyFill="1" applyBorder="1" applyAlignment="1" applyProtection="1">
      <alignment horizontal="center" vertical="center"/>
    </xf>
    <xf numFmtId="0" fontId="6" fillId="0" borderId="59" xfId="0" applyFont="1" applyFill="1" applyBorder="1" applyAlignment="1" applyProtection="1">
      <alignment horizontal="left" vertical="center" wrapText="1"/>
    </xf>
    <xf numFmtId="49" fontId="6" fillId="0" borderId="59" xfId="0" applyNumberFormat="1" applyFont="1" applyFill="1" applyBorder="1" applyAlignment="1" applyProtection="1">
      <alignment horizontal="left" vertical="center" wrapText="1"/>
    </xf>
    <xf numFmtId="0" fontId="13" fillId="0" borderId="59" xfId="0" applyFont="1" applyFill="1" applyBorder="1" applyAlignment="1" applyProtection="1">
      <alignment horizontal="center" vertical="center" wrapText="1"/>
    </xf>
    <xf numFmtId="49" fontId="5" fillId="0" borderId="59" xfId="0" applyNumberFormat="1" applyFont="1" applyFill="1" applyBorder="1" applyAlignment="1" applyProtection="1">
      <alignment horizontal="left" vertical="center" wrapText="1"/>
      <protection locked="0"/>
    </xf>
    <xf numFmtId="15" fontId="6" fillId="0" borderId="59" xfId="0" applyNumberFormat="1"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wrapText="1"/>
    </xf>
    <xf numFmtId="0" fontId="5" fillId="0" borderId="59" xfId="0" applyFont="1" applyFill="1" applyBorder="1" applyAlignment="1" applyProtection="1">
      <alignment horizontal="center" vertical="center" wrapText="1"/>
    </xf>
    <xf numFmtId="0" fontId="14" fillId="0" borderId="59" xfId="0" quotePrefix="1" applyFont="1" applyFill="1" applyBorder="1" applyAlignment="1" applyProtection="1">
      <alignment horizontal="center" vertical="center" wrapText="1"/>
    </xf>
    <xf numFmtId="0" fontId="0" fillId="8" borderId="59"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6" fillId="0" borderId="59" xfId="0" applyFont="1" applyFill="1" applyBorder="1" applyProtection="1"/>
    <xf numFmtId="0" fontId="23" fillId="0" borderId="59" xfId="0" applyFont="1" applyFill="1" applyBorder="1" applyAlignment="1" applyProtection="1">
      <alignment horizontal="center" vertical="center" wrapText="1"/>
    </xf>
    <xf numFmtId="0" fontId="0" fillId="4" borderId="59" xfId="0" applyNumberFormat="1" applyFont="1" applyFill="1" applyBorder="1" applyAlignment="1" applyProtection="1">
      <alignment horizontal="center" vertical="center" wrapText="1"/>
      <protection locked="0"/>
    </xf>
    <xf numFmtId="0" fontId="22" fillId="0" borderId="59" xfId="0" applyFont="1" applyFill="1" applyBorder="1" applyAlignment="1" applyProtection="1">
      <alignment horizontal="center" vertical="center"/>
    </xf>
    <xf numFmtId="0" fontId="14" fillId="4" borderId="59" xfId="0" applyFont="1" applyFill="1" applyBorder="1" applyAlignment="1" applyProtection="1">
      <alignment vertical="center"/>
    </xf>
    <xf numFmtId="0" fontId="0" fillId="0" borderId="59" xfId="0" applyFont="1" applyBorder="1" applyProtection="1"/>
    <xf numFmtId="15" fontId="0" fillId="8" borderId="59" xfId="0" applyNumberFormat="1" applyFont="1" applyFill="1" applyBorder="1" applyAlignment="1" applyProtection="1">
      <alignment horizontal="center" vertical="center"/>
    </xf>
    <xf numFmtId="0" fontId="0" fillId="0" borderId="59" xfId="0" applyNumberFormat="1" applyFont="1" applyBorder="1" applyAlignment="1" applyProtection="1">
      <alignment horizontal="center" vertical="center"/>
    </xf>
    <xf numFmtId="15" fontId="0" fillId="0" borderId="59" xfId="0" applyNumberFormat="1" applyFont="1" applyFill="1" applyBorder="1" applyAlignment="1" applyProtection="1">
      <alignment horizontal="center" vertical="center"/>
      <protection locked="0"/>
    </xf>
    <xf numFmtId="0" fontId="0" fillId="0" borderId="59" xfId="0" applyNumberFormat="1" applyFont="1" applyFill="1" applyBorder="1" applyAlignment="1" applyProtection="1">
      <alignment horizontal="center" vertical="center"/>
      <protection locked="0"/>
    </xf>
    <xf numFmtId="14" fontId="6" fillId="0" borderId="59" xfId="0" applyNumberFormat="1" applyFont="1" applyBorder="1" applyProtection="1"/>
    <xf numFmtId="15" fontId="6" fillId="0" borderId="59" xfId="0" applyNumberFormat="1" applyFont="1" applyBorder="1" applyProtection="1"/>
    <xf numFmtId="0" fontId="3" fillId="0" borderId="59" xfId="2" applyFill="1" applyBorder="1"/>
    <xf numFmtId="49" fontId="3" fillId="0" borderId="59" xfId="2" applyNumberFormat="1" applyFill="1" applyBorder="1"/>
    <xf numFmtId="0" fontId="3" fillId="0" borderId="59" xfId="2" applyFont="1" applyFill="1" applyBorder="1"/>
    <xf numFmtId="49" fontId="3" fillId="0" borderId="59" xfId="2" quotePrefix="1" applyNumberFormat="1" applyFill="1" applyBorder="1"/>
    <xf numFmtId="0" fontId="0" fillId="0" borderId="59" xfId="0" quotePrefix="1" applyFont="1" applyFill="1" applyBorder="1" applyAlignment="1" applyProtection="1">
      <alignment horizontal="center" wrapText="1"/>
    </xf>
    <xf numFmtId="0" fontId="3" fillId="0" borderId="59" xfId="2" quotePrefix="1" applyFill="1" applyBorder="1" applyAlignment="1">
      <alignment horizontal="left"/>
    </xf>
    <xf numFmtId="0" fontId="3" fillId="0" borderId="59" xfId="2" quotePrefix="1" applyFill="1" applyBorder="1"/>
    <xf numFmtId="0" fontId="3" fillId="0" borderId="99" xfId="2" quotePrefix="1" applyFill="1" applyBorder="1" applyAlignment="1">
      <alignment horizontal="left"/>
    </xf>
    <xf numFmtId="0" fontId="3" fillId="0" borderId="99" xfId="2" applyFill="1" applyBorder="1"/>
    <xf numFmtId="49" fontId="3" fillId="0" borderId="99" xfId="2" applyNumberFormat="1" applyFill="1" applyBorder="1"/>
    <xf numFmtId="49" fontId="3" fillId="0" borderId="99" xfId="2" quotePrefix="1" applyNumberFormat="1" applyFill="1" applyBorder="1"/>
    <xf numFmtId="173" fontId="3" fillId="0" borderId="59" xfId="2" applyNumberFormat="1" applyFill="1" applyBorder="1"/>
    <xf numFmtId="171" fontId="3" fillId="0" borderId="59" xfId="2" applyNumberFormat="1" applyFill="1" applyBorder="1"/>
    <xf numFmtId="174" fontId="0" fillId="4" borderId="59" xfId="0" applyNumberFormat="1" applyFont="1" applyFill="1" applyBorder="1" applyAlignment="1" applyProtection="1">
      <alignment horizontal="center" vertical="center" wrapText="1"/>
      <protection locked="0"/>
    </xf>
    <xf numFmtId="1" fontId="0" fillId="4" borderId="59" xfId="0" applyNumberFormat="1" applyFont="1" applyFill="1" applyBorder="1" applyAlignment="1" applyProtection="1">
      <alignment horizontal="center" vertical="center" wrapText="1"/>
      <protection locked="0"/>
    </xf>
    <xf numFmtId="3" fontId="0" fillId="0" borderId="59" xfId="0" applyNumberFormat="1" applyFont="1" applyFill="1" applyBorder="1" applyAlignment="1" applyProtection="1">
      <alignment horizontal="center" vertical="center" wrapText="1"/>
      <protection locked="0"/>
    </xf>
    <xf numFmtId="3" fontId="5" fillId="4" borderId="59" xfId="0" applyNumberFormat="1" applyFont="1" applyFill="1" applyBorder="1" applyAlignment="1" applyProtection="1">
      <alignment horizontal="center" vertical="center" wrapText="1"/>
      <protection locked="0"/>
    </xf>
    <xf numFmtId="169" fontId="0" fillId="0" borderId="59" xfId="0" applyNumberFormat="1" applyFont="1" applyFill="1" applyBorder="1" applyAlignment="1" applyProtection="1">
      <alignment horizontal="center" vertical="center" wrapText="1"/>
      <protection locked="0"/>
    </xf>
    <xf numFmtId="3" fontId="0" fillId="0" borderId="0" xfId="0" applyNumberFormat="1" applyFont="1" applyBorder="1" applyProtection="1">
      <protection locked="0"/>
    </xf>
    <xf numFmtId="0" fontId="0" fillId="0" borderId="0" xfId="0" applyFont="1" applyFill="1" applyBorder="1" applyAlignment="1" applyProtection="1">
      <alignment wrapText="1"/>
      <protection locked="0"/>
    </xf>
    <xf numFmtId="0" fontId="43" fillId="0" borderId="0" xfId="0" applyFont="1" applyAlignment="1">
      <alignment vertical="center" wrapText="1"/>
    </xf>
    <xf numFmtId="4" fontId="0" fillId="0" borderId="59" xfId="0" applyNumberFormat="1" applyFont="1" applyFill="1" applyBorder="1" applyAlignment="1" applyProtection="1">
      <alignment horizontal="center" vertical="center" wrapText="1"/>
      <protection locked="0"/>
    </xf>
    <xf numFmtId="49" fontId="0" fillId="22" borderId="59" xfId="0" applyNumberFormat="1" applyFont="1" applyFill="1" applyBorder="1" applyAlignment="1" applyProtection="1">
      <alignment horizontal="center" vertical="center" wrapText="1"/>
      <protection locked="0"/>
    </xf>
    <xf numFmtId="49" fontId="0" fillId="22" borderId="59" xfId="0" quotePrefix="1" applyNumberFormat="1" applyFont="1" applyFill="1" applyBorder="1" applyAlignment="1" applyProtection="1">
      <alignment horizontal="center" vertical="center" wrapText="1"/>
      <protection locked="0"/>
    </xf>
    <xf numFmtId="0" fontId="0" fillId="4" borderId="59" xfId="0" applyNumberFormat="1" applyFont="1" applyFill="1" applyBorder="1" applyAlignment="1" applyProtection="1">
      <alignment horizontal="center" vertical="center"/>
      <protection locked="0"/>
    </xf>
    <xf numFmtId="175" fontId="0" fillId="4" borderId="59" xfId="3" applyNumberFormat="1"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18" xfId="0" applyFont="1" applyFill="1" applyBorder="1" applyAlignment="1" applyProtection="1">
      <alignment horizontal="center" vertical="center"/>
    </xf>
    <xf numFmtId="0" fontId="11" fillId="6" borderId="19"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1"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27" xfId="0" applyFont="1" applyFill="1" applyBorder="1" applyAlignment="1" applyProtection="1">
      <alignment horizontal="center" vertical="center"/>
    </xf>
    <xf numFmtId="0" fontId="11" fillId="5" borderId="23" xfId="0" applyFont="1" applyFill="1" applyBorder="1" applyAlignment="1" applyProtection="1">
      <alignment horizontal="center" vertical="center"/>
    </xf>
    <xf numFmtId="0" fontId="11" fillId="5" borderId="24" xfId="0" applyFont="1" applyFill="1" applyBorder="1" applyAlignment="1" applyProtection="1">
      <alignment horizontal="center" vertical="center"/>
    </xf>
    <xf numFmtId="0" fontId="11" fillId="5" borderId="25"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7" fillId="6" borderId="4"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applyFont="1" applyFill="1" applyBorder="1" applyAlignment="1" applyProtection="1">
      <alignment horizontal="center" vertical="center"/>
    </xf>
    <xf numFmtId="0" fontId="15" fillId="6" borderId="22" xfId="0" applyFont="1" applyFill="1" applyBorder="1" applyAlignment="1" applyProtection="1">
      <alignment horizontal="center" vertical="center"/>
    </xf>
    <xf numFmtId="0" fontId="15" fillId="6" borderId="13" xfId="0" applyFont="1" applyFill="1" applyBorder="1" applyAlignment="1" applyProtection="1">
      <alignment horizontal="center" vertical="center"/>
    </xf>
    <xf numFmtId="0" fontId="15" fillId="6" borderId="18" xfId="0" applyFont="1" applyFill="1" applyBorder="1" applyAlignment="1" applyProtection="1">
      <alignment horizontal="center" vertical="center"/>
    </xf>
    <xf numFmtId="0" fontId="15" fillId="6" borderId="19" xfId="0" applyFont="1" applyFill="1" applyBorder="1" applyAlignment="1" applyProtection="1">
      <alignment horizontal="center" vertical="center"/>
    </xf>
    <xf numFmtId="0" fontId="15" fillId="6" borderId="20"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18" xfId="0" quotePrefix="1" applyFont="1" applyFill="1" applyBorder="1" applyAlignment="1" applyProtection="1">
      <alignment horizontal="center" vertical="center"/>
    </xf>
    <xf numFmtId="0" fontId="15" fillId="6" borderId="19" xfId="0" quotePrefix="1" applyFont="1" applyFill="1" applyBorder="1" applyAlignment="1" applyProtection="1">
      <alignment horizontal="center" vertical="center"/>
    </xf>
    <xf numFmtId="0" fontId="15" fillId="6" borderId="20" xfId="0" quotePrefix="1"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167" fontId="33" fillId="16" borderId="69" xfId="0" applyNumberFormat="1" applyFont="1" applyFill="1" applyBorder="1" applyAlignment="1">
      <alignment horizontal="center" vertical="center" wrapText="1"/>
    </xf>
    <xf numFmtId="167" fontId="33" fillId="16" borderId="71" xfId="0" applyNumberFormat="1" applyFont="1" applyFill="1" applyBorder="1" applyAlignment="1">
      <alignment horizontal="center" vertical="center" wrapText="1"/>
    </xf>
    <xf numFmtId="15" fontId="33" fillId="16" borderId="69" xfId="0" applyNumberFormat="1" applyFont="1" applyFill="1" applyBorder="1" applyAlignment="1">
      <alignment horizontal="center" vertical="center" wrapText="1"/>
    </xf>
    <xf numFmtId="15" fontId="33" fillId="16" borderId="71" xfId="0" applyNumberFormat="1" applyFont="1" applyFill="1" applyBorder="1" applyAlignment="1">
      <alignment horizontal="center" vertical="center" wrapText="1"/>
    </xf>
    <xf numFmtId="0" fontId="33" fillId="16" borderId="93" xfId="0" applyFont="1" applyFill="1" applyBorder="1" applyAlignment="1">
      <alignment horizontal="center" vertical="center" wrapText="1"/>
    </xf>
    <xf numFmtId="0" fontId="33" fillId="16" borderId="95" xfId="0" applyFont="1" applyFill="1" applyBorder="1" applyAlignment="1">
      <alignment horizontal="center" vertical="center" wrapText="1"/>
    </xf>
    <xf numFmtId="167" fontId="33" fillId="15" borderId="69" xfId="0" applyNumberFormat="1" applyFont="1" applyFill="1" applyBorder="1" applyAlignment="1">
      <alignment horizontal="center" vertical="center" wrapText="1"/>
    </xf>
    <xf numFmtId="167" fontId="33" fillId="15" borderId="70" xfId="0" applyNumberFormat="1" applyFont="1" applyFill="1" applyBorder="1" applyAlignment="1">
      <alignment horizontal="center" vertical="center" wrapText="1"/>
    </xf>
    <xf numFmtId="15" fontId="33" fillId="15" borderId="69" xfId="0" applyNumberFormat="1" applyFont="1" applyFill="1" applyBorder="1" applyAlignment="1">
      <alignment horizontal="center" vertical="center" wrapText="1"/>
    </xf>
    <xf numFmtId="15" fontId="33" fillId="15" borderId="70" xfId="0" applyNumberFormat="1" applyFont="1" applyFill="1" applyBorder="1" applyAlignment="1">
      <alignment horizontal="center" vertical="center" wrapText="1"/>
    </xf>
    <xf numFmtId="0" fontId="33" fillId="15" borderId="93" xfId="0" applyFont="1" applyFill="1" applyBorder="1" applyAlignment="1">
      <alignment horizontal="center" vertical="center" wrapText="1"/>
    </xf>
    <xf numFmtId="0" fontId="33" fillId="15" borderId="94" xfId="0" applyFont="1" applyFill="1" applyBorder="1" applyAlignment="1">
      <alignment horizontal="center" vertical="center" wrapText="1"/>
    </xf>
    <xf numFmtId="167" fontId="33" fillId="16" borderId="70" xfId="0" applyNumberFormat="1" applyFont="1" applyFill="1" applyBorder="1" applyAlignment="1">
      <alignment horizontal="center" vertical="center" wrapText="1"/>
    </xf>
    <xf numFmtId="15" fontId="33" fillId="16" borderId="70" xfId="0" applyNumberFormat="1" applyFont="1" applyFill="1" applyBorder="1" applyAlignment="1">
      <alignment horizontal="center" vertical="center" wrapText="1"/>
    </xf>
    <xf numFmtId="0" fontId="33" fillId="16" borderId="94" xfId="0" applyFont="1" applyFill="1" applyBorder="1" applyAlignment="1">
      <alignment horizontal="center" vertical="center" wrapText="1"/>
    </xf>
    <xf numFmtId="167" fontId="33" fillId="13" borderId="69" xfId="0" applyNumberFormat="1" applyFont="1" applyFill="1" applyBorder="1" applyAlignment="1">
      <alignment horizontal="center" vertical="center" wrapText="1"/>
    </xf>
    <xf numFmtId="167" fontId="33" fillId="13" borderId="70" xfId="0" applyNumberFormat="1" applyFont="1" applyFill="1" applyBorder="1" applyAlignment="1">
      <alignment horizontal="center" vertical="center" wrapText="1"/>
    </xf>
    <xf numFmtId="15" fontId="33" fillId="13" borderId="69" xfId="0" applyNumberFormat="1" applyFont="1" applyFill="1" applyBorder="1" applyAlignment="1">
      <alignment horizontal="center" vertical="center" wrapText="1"/>
    </xf>
    <xf numFmtId="15" fontId="33" fillId="13" borderId="70" xfId="0" applyNumberFormat="1" applyFont="1" applyFill="1" applyBorder="1" applyAlignment="1">
      <alignment horizontal="center" vertical="center" wrapText="1"/>
    </xf>
    <xf numFmtId="0" fontId="33" fillId="13" borderId="93" xfId="0" applyFont="1" applyFill="1" applyBorder="1" applyAlignment="1">
      <alignment horizontal="center" vertical="center" wrapText="1"/>
    </xf>
    <xf numFmtId="0" fontId="33" fillId="13" borderId="94" xfId="0" applyFont="1" applyFill="1" applyBorder="1" applyAlignment="1">
      <alignment horizontal="center" vertical="center" wrapText="1"/>
    </xf>
    <xf numFmtId="0" fontId="33" fillId="16" borderId="65" xfId="0" applyFont="1" applyFill="1" applyBorder="1" applyAlignment="1">
      <alignment horizontal="center" vertical="center" wrapText="1"/>
    </xf>
    <xf numFmtId="0" fontId="33" fillId="16" borderId="68" xfId="0" applyFont="1" applyFill="1" applyBorder="1" applyAlignment="1">
      <alignment horizontal="center" vertical="center" wrapText="1"/>
    </xf>
    <xf numFmtId="0" fontId="35" fillId="12" borderId="84" xfId="0" applyFont="1" applyFill="1" applyBorder="1" applyAlignment="1">
      <alignment horizontal="center" vertical="center" wrapText="1"/>
    </xf>
    <xf numFmtId="0" fontId="35" fillId="12" borderId="85" xfId="0" applyFont="1" applyFill="1" applyBorder="1" applyAlignment="1">
      <alignment horizontal="center" vertical="center" wrapText="1"/>
    </xf>
    <xf numFmtId="0" fontId="33" fillId="13" borderId="65" xfId="0" applyFont="1" applyFill="1" applyBorder="1" applyAlignment="1">
      <alignment horizontal="center" vertical="center" wrapText="1"/>
    </xf>
    <xf numFmtId="0" fontId="33" fillId="15" borderId="69" xfId="0" applyFont="1" applyFill="1" applyBorder="1" applyAlignment="1">
      <alignment horizontal="center" vertical="center" wrapText="1"/>
    </xf>
    <xf numFmtId="0" fontId="33" fillId="15" borderId="70" xfId="0" applyFont="1" applyFill="1" applyBorder="1" applyAlignment="1">
      <alignment horizontal="center" vertical="center" wrapText="1"/>
    </xf>
    <xf numFmtId="0" fontId="33" fillId="16" borderId="69" xfId="0" applyFont="1" applyFill="1" applyBorder="1" applyAlignment="1">
      <alignment horizontal="center" vertical="center" wrapText="1"/>
    </xf>
    <xf numFmtId="0" fontId="33" fillId="16" borderId="71" xfId="0" applyFont="1" applyFill="1" applyBorder="1" applyAlignment="1">
      <alignment horizontal="center" vertical="center" wrapText="1"/>
    </xf>
    <xf numFmtId="0" fontId="33" fillId="16" borderId="70" xfId="0" applyFont="1" applyFill="1" applyBorder="1" applyAlignment="1">
      <alignment horizontal="center" vertical="center" wrapText="1"/>
    </xf>
    <xf numFmtId="0" fontId="33" fillId="13" borderId="69" xfId="0" applyFont="1" applyFill="1" applyBorder="1" applyAlignment="1">
      <alignment horizontal="center" vertical="center" wrapText="1"/>
    </xf>
    <xf numFmtId="0" fontId="33" fillId="13" borderId="70" xfId="0" applyFont="1" applyFill="1" applyBorder="1" applyAlignment="1">
      <alignment horizontal="center" vertical="center" wrapText="1"/>
    </xf>
    <xf numFmtId="0" fontId="41" fillId="8" borderId="88" xfId="0" applyNumberFormat="1" applyFont="1" applyFill="1" applyBorder="1" applyAlignment="1" applyProtection="1">
      <alignment horizontal="left" vertical="center" wrapText="1"/>
    </xf>
    <xf numFmtId="0" fontId="41" fillId="8" borderId="41" xfId="0" applyNumberFormat="1" applyFont="1" applyFill="1" applyBorder="1" applyAlignment="1" applyProtection="1">
      <alignment horizontal="left" vertical="center" wrapText="1"/>
    </xf>
    <xf numFmtId="0" fontId="41" fillId="8" borderId="89" xfId="0" applyNumberFormat="1" applyFont="1" applyFill="1" applyBorder="1" applyAlignment="1" applyProtection="1">
      <alignment horizontal="left" vertical="center" wrapText="1"/>
    </xf>
    <xf numFmtId="0" fontId="37" fillId="9" borderId="82" xfId="0" applyFont="1" applyFill="1" applyBorder="1" applyAlignment="1" applyProtection="1">
      <alignment horizontal="center" vertical="center" wrapText="1"/>
    </xf>
    <xf numFmtId="0" fontId="37" fillId="9" borderId="74" xfId="0" applyFont="1" applyFill="1" applyBorder="1" applyAlignment="1" applyProtection="1">
      <alignment horizontal="center" vertical="center" wrapText="1"/>
    </xf>
    <xf numFmtId="0" fontId="37" fillId="9" borderId="83" xfId="0" applyFont="1" applyFill="1" applyBorder="1" applyAlignment="1" applyProtection="1">
      <alignment horizontal="center" vertical="center" wrapText="1"/>
    </xf>
    <xf numFmtId="0" fontId="37" fillId="9" borderId="82" xfId="0" applyNumberFormat="1" applyFont="1" applyFill="1" applyBorder="1" applyAlignment="1" applyProtection="1">
      <alignment horizontal="center" vertical="center" wrapText="1"/>
    </xf>
    <xf numFmtId="0" fontId="37" fillId="9" borderId="78" xfId="0" applyFont="1" applyFill="1" applyBorder="1" applyAlignment="1" applyProtection="1">
      <alignment horizontal="center" vertical="center" wrapText="1"/>
    </xf>
    <xf numFmtId="0" fontId="41" fillId="8" borderId="90" xfId="0" applyNumberFormat="1" applyFont="1" applyFill="1" applyBorder="1" applyAlignment="1" applyProtection="1">
      <alignment horizontal="left" vertical="center" wrapText="1"/>
    </xf>
    <xf numFmtId="0" fontId="41" fillId="8" borderId="91" xfId="0" applyNumberFormat="1" applyFont="1" applyFill="1" applyBorder="1" applyAlignment="1" applyProtection="1">
      <alignment horizontal="left" vertical="center" wrapText="1"/>
    </xf>
    <xf numFmtId="0" fontId="41" fillId="8" borderId="92" xfId="0" applyNumberFormat="1" applyFont="1" applyFill="1" applyBorder="1" applyAlignment="1" applyProtection="1">
      <alignment horizontal="left" vertical="center" wrapText="1"/>
    </xf>
    <xf numFmtId="0" fontId="17" fillId="0" borderId="43" xfId="0" applyFont="1" applyBorder="1" applyAlignment="1" applyProtection="1">
      <alignment horizontal="center"/>
    </xf>
    <xf numFmtId="0" fontId="17" fillId="0" borderId="52" xfId="0" applyFont="1" applyBorder="1" applyAlignment="1" applyProtection="1">
      <alignment horizontal="center"/>
    </xf>
    <xf numFmtId="0" fontId="17" fillId="0" borderId="53" xfId="0" applyFont="1" applyBorder="1" applyAlignment="1" applyProtection="1">
      <alignment horizontal="center"/>
    </xf>
    <xf numFmtId="0" fontId="17" fillId="0" borderId="36" xfId="0" applyFont="1" applyBorder="1" applyAlignment="1" applyProtection="1">
      <alignment horizontal="center"/>
    </xf>
    <xf numFmtId="0" fontId="17" fillId="0" borderId="35" xfId="0" applyFont="1" applyBorder="1" applyAlignment="1" applyProtection="1">
      <alignment horizontal="center"/>
    </xf>
    <xf numFmtId="0" fontId="17" fillId="0" borderId="33" xfId="0" applyFont="1" applyBorder="1" applyAlignment="1" applyProtection="1">
      <alignment horizontal="center"/>
    </xf>
    <xf numFmtId="0" fontId="17" fillId="0" borderId="57" xfId="0" applyFont="1" applyBorder="1" applyAlignment="1" applyProtection="1">
      <alignment horizontal="center"/>
    </xf>
    <xf numFmtId="0" fontId="17" fillId="0" borderId="49" xfId="0" applyFont="1" applyBorder="1" applyAlignment="1" applyProtection="1">
      <alignment horizontal="center"/>
    </xf>
    <xf numFmtId="0" fontId="17" fillId="0" borderId="50" xfId="0" applyFont="1" applyBorder="1" applyAlignment="1" applyProtection="1">
      <alignment horizontal="center"/>
    </xf>
    <xf numFmtId="0" fontId="17" fillId="0" borderId="32" xfId="0" applyFont="1" applyBorder="1" applyAlignment="1" applyProtection="1">
      <alignment horizontal="center"/>
    </xf>
    <xf numFmtId="0" fontId="36" fillId="19" borderId="4" xfId="0" applyFont="1" applyFill="1" applyBorder="1" applyAlignment="1" applyProtection="1">
      <alignment horizontal="center" vertical="center" wrapText="1"/>
    </xf>
    <xf numFmtId="0" fontId="36" fillId="19" borderId="2" xfId="0" applyFont="1" applyFill="1" applyBorder="1" applyAlignment="1" applyProtection="1">
      <alignment horizontal="center" vertical="center" wrapText="1"/>
    </xf>
    <xf numFmtId="0" fontId="36" fillId="19" borderId="3" xfId="0" applyFont="1" applyFill="1" applyBorder="1" applyAlignment="1" applyProtection="1">
      <alignment horizontal="center" vertical="center" wrapText="1"/>
    </xf>
    <xf numFmtId="15" fontId="32" fillId="9" borderId="34" xfId="0" applyNumberFormat="1" applyFont="1" applyFill="1" applyBorder="1" applyAlignment="1" applyProtection="1">
      <alignment horizontal="center" vertical="center"/>
    </xf>
    <xf numFmtId="15" fontId="32" fillId="9" borderId="54"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47" xfId="0" applyFont="1" applyFill="1" applyBorder="1" applyAlignment="1" applyProtection="1">
      <alignment horizontal="center" vertical="center" wrapText="1"/>
    </xf>
    <xf numFmtId="0" fontId="28" fillId="6" borderId="37" xfId="0" applyFont="1" applyFill="1" applyBorder="1" applyAlignment="1" applyProtection="1">
      <alignment horizontal="center" vertical="center" wrapText="1"/>
    </xf>
    <xf numFmtId="0" fontId="28" fillId="6" borderId="40" xfId="0" applyFont="1" applyFill="1" applyBorder="1" applyAlignment="1" applyProtection="1">
      <alignment horizontal="center" vertical="center" wrapText="1"/>
    </xf>
    <xf numFmtId="167" fontId="0" fillId="13" borderId="69" xfId="0" applyNumberFormat="1" applyFont="1" applyFill="1" applyBorder="1" applyAlignment="1">
      <alignment horizontal="center"/>
    </xf>
    <xf numFmtId="167" fontId="0" fillId="13" borderId="70" xfId="0" applyNumberFormat="1" applyFont="1" applyFill="1" applyBorder="1" applyAlignment="1">
      <alignment horizontal="center"/>
    </xf>
    <xf numFmtId="15" fontId="0" fillId="13" borderId="69" xfId="0" applyNumberFormat="1" applyFont="1" applyFill="1" applyBorder="1" applyAlignment="1">
      <alignment horizontal="center"/>
    </xf>
    <xf numFmtId="15" fontId="0" fillId="13" borderId="70" xfId="0" applyNumberFormat="1" applyFont="1" applyFill="1" applyBorder="1" applyAlignment="1">
      <alignment horizontal="center"/>
    </xf>
    <xf numFmtId="0" fontId="0" fillId="13" borderId="93" xfId="0" applyFont="1" applyFill="1" applyBorder="1" applyAlignment="1">
      <alignment horizontal="center"/>
    </xf>
    <xf numFmtId="0" fontId="0" fillId="13" borderId="94" xfId="0" applyFont="1" applyFill="1" applyBorder="1" applyAlignment="1">
      <alignment horizontal="center"/>
    </xf>
    <xf numFmtId="0" fontId="33" fillId="15" borderId="63" xfId="0" applyFont="1" applyFill="1" applyBorder="1" applyAlignment="1">
      <alignment horizontal="center" vertical="center"/>
    </xf>
    <xf numFmtId="0" fontId="0" fillId="15" borderId="69" xfId="0" applyFont="1" applyFill="1" applyBorder="1" applyAlignment="1">
      <alignment horizontal="center"/>
    </xf>
    <xf numFmtId="0" fontId="0" fillId="15" borderId="70" xfId="0" applyFont="1" applyFill="1" applyBorder="1" applyAlignment="1">
      <alignment horizontal="center"/>
    </xf>
    <xf numFmtId="0" fontId="0" fillId="15" borderId="93" xfId="0" applyFont="1" applyFill="1" applyBorder="1" applyAlignment="1">
      <alignment horizontal="center"/>
    </xf>
    <xf numFmtId="0" fontId="0" fillId="15" borderId="94" xfId="0" applyFont="1" applyFill="1" applyBorder="1" applyAlignment="1">
      <alignment horizontal="center"/>
    </xf>
    <xf numFmtId="0" fontId="33" fillId="13" borderId="77" xfId="0" applyFont="1" applyFill="1" applyBorder="1" applyAlignment="1">
      <alignment horizontal="center" vertical="center" wrapText="1"/>
    </xf>
    <xf numFmtId="0" fontId="33" fillId="15" borderId="63" xfId="0" applyFont="1" applyFill="1" applyBorder="1" applyAlignment="1">
      <alignment horizontal="center" vertical="center" wrapText="1"/>
    </xf>
    <xf numFmtId="0" fontId="33" fillId="13" borderId="63" xfId="0" applyFont="1" applyFill="1" applyBorder="1" applyAlignment="1">
      <alignment horizontal="center" vertical="center" wrapText="1"/>
    </xf>
    <xf numFmtId="0" fontId="33" fillId="16" borderId="63" xfId="0" applyFont="1" applyFill="1" applyBorder="1" applyAlignment="1">
      <alignment horizontal="center" vertical="center" wrapText="1"/>
    </xf>
    <xf numFmtId="0" fontId="33" fillId="16" borderId="66" xfId="0" applyFont="1" applyFill="1" applyBorder="1" applyAlignment="1">
      <alignment horizontal="center" vertical="center" wrapText="1"/>
    </xf>
    <xf numFmtId="0" fontId="35" fillId="12" borderId="86" xfId="0" applyFont="1" applyFill="1" applyBorder="1" applyAlignment="1">
      <alignment horizontal="center" vertical="center" wrapText="1"/>
    </xf>
    <xf numFmtId="0" fontId="35" fillId="12" borderId="87" xfId="0" applyFont="1" applyFill="1" applyBorder="1" applyAlignment="1">
      <alignment horizontal="center" vertical="center" wrapText="1"/>
    </xf>
    <xf numFmtId="0" fontId="38" fillId="8" borderId="40" xfId="0" applyNumberFormat="1" applyFont="1" applyFill="1" applyBorder="1" applyAlignment="1" applyProtection="1">
      <alignment horizontal="center" vertical="center" wrapText="1"/>
    </xf>
    <xf numFmtId="0" fontId="38" fillId="8" borderId="41" xfId="0" applyNumberFormat="1" applyFont="1" applyFill="1" applyBorder="1" applyAlignment="1" applyProtection="1">
      <alignment horizontal="center" vertical="center" wrapText="1"/>
    </xf>
    <xf numFmtId="0" fontId="38" fillId="8" borderId="42" xfId="0" applyNumberFormat="1" applyFont="1" applyFill="1" applyBorder="1" applyAlignment="1" applyProtection="1">
      <alignment horizontal="center" vertical="center" wrapText="1"/>
    </xf>
    <xf numFmtId="15" fontId="40" fillId="8" borderId="33" xfId="0" applyNumberFormat="1" applyFont="1" applyFill="1" applyBorder="1" applyAlignment="1" applyProtection="1">
      <alignment horizontal="center" vertical="center" wrapText="1"/>
    </xf>
    <xf numFmtId="15" fontId="40" fillId="8" borderId="49" xfId="0" applyNumberFormat="1" applyFont="1" applyFill="1" applyBorder="1" applyAlignment="1" applyProtection="1">
      <alignment horizontal="center" vertical="center" wrapText="1"/>
    </xf>
    <xf numFmtId="15" fontId="40" fillId="8" borderId="50" xfId="0" applyNumberFormat="1" applyFont="1" applyFill="1" applyBorder="1" applyAlignment="1" applyProtection="1">
      <alignment horizontal="center" vertical="center" wrapText="1"/>
    </xf>
    <xf numFmtId="15" fontId="40" fillId="8" borderId="32" xfId="0" applyNumberFormat="1" applyFont="1" applyFill="1" applyBorder="1" applyAlignment="1" applyProtection="1">
      <alignment horizontal="center" vertical="center" wrapText="1"/>
    </xf>
    <xf numFmtId="15" fontId="40" fillId="8" borderId="53" xfId="0" applyNumberFormat="1" applyFont="1" applyFill="1" applyBorder="1" applyAlignment="1" applyProtection="1">
      <alignment horizontal="center" vertical="center" wrapText="1"/>
    </xf>
    <xf numFmtId="15" fontId="40" fillId="8" borderId="36" xfId="0" applyNumberFormat="1" applyFont="1" applyFill="1" applyBorder="1" applyAlignment="1" applyProtection="1">
      <alignment horizontal="center" vertical="center" wrapText="1"/>
    </xf>
    <xf numFmtId="15" fontId="40" fillId="8" borderId="58" xfId="0" applyNumberFormat="1" applyFont="1" applyFill="1" applyBorder="1" applyAlignment="1" applyProtection="1">
      <alignment horizontal="center" vertical="center" wrapText="1"/>
    </xf>
    <xf numFmtId="15" fontId="40" fillId="8" borderId="56" xfId="0" applyNumberFormat="1" applyFont="1" applyFill="1" applyBorder="1" applyAlignment="1" applyProtection="1">
      <alignment horizontal="center" vertical="center" wrapText="1"/>
    </xf>
    <xf numFmtId="15" fontId="40" fillId="8" borderId="55" xfId="0" applyNumberFormat="1" applyFont="1" applyFill="1" applyBorder="1" applyAlignment="1" applyProtection="1">
      <alignment horizontal="center" vertical="center" wrapText="1"/>
    </xf>
    <xf numFmtId="15" fontId="40" fillId="8" borderId="31" xfId="0" applyNumberFormat="1" applyFont="1" applyFill="1" applyBorder="1" applyAlignment="1" applyProtection="1">
      <alignment horizontal="center" vertical="center" wrapText="1"/>
    </xf>
    <xf numFmtId="0" fontId="35" fillId="12" borderId="44" xfId="0" applyFont="1" applyFill="1" applyBorder="1" applyAlignment="1">
      <alignment horizontal="center" vertical="center" wrapText="1"/>
    </xf>
    <xf numFmtId="0" fontId="35" fillId="12" borderId="45" xfId="0" applyFont="1" applyFill="1" applyBorder="1" applyAlignment="1">
      <alignment horizontal="center" vertical="center" wrapText="1"/>
    </xf>
    <xf numFmtId="0" fontId="27" fillId="5" borderId="1"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39" fillId="12" borderId="96" xfId="0" applyFont="1" applyFill="1" applyBorder="1" applyAlignment="1">
      <alignment horizontal="center" vertical="center" wrapText="1"/>
    </xf>
    <xf numFmtId="0" fontId="39" fillId="12" borderId="73" xfId="0" applyFont="1" applyFill="1" applyBorder="1" applyAlignment="1">
      <alignment horizontal="center" vertical="center" wrapText="1"/>
    </xf>
    <xf numFmtId="17" fontId="39" fillId="12" borderId="96" xfId="0" applyNumberFormat="1" applyFont="1" applyFill="1" applyBorder="1" applyAlignment="1">
      <alignment horizontal="center" vertical="center" wrapText="1"/>
    </xf>
    <xf numFmtId="0" fontId="38" fillId="8" borderId="37" xfId="0" applyNumberFormat="1" applyFont="1" applyFill="1" applyBorder="1" applyAlignment="1" applyProtection="1">
      <alignment horizontal="center" vertical="center" wrapText="1"/>
    </xf>
    <xf numFmtId="0" fontId="38" fillId="8" borderId="38" xfId="0" applyNumberFormat="1" applyFont="1" applyFill="1" applyBorder="1" applyAlignment="1" applyProtection="1">
      <alignment horizontal="center" vertical="center" wrapText="1"/>
    </xf>
    <xf numFmtId="0" fontId="38" fillId="8" borderId="39" xfId="0" applyNumberFormat="1" applyFont="1" applyFill="1" applyBorder="1" applyAlignment="1" applyProtection="1">
      <alignment horizontal="center" vertical="center" wrapText="1"/>
    </xf>
    <xf numFmtId="0" fontId="35" fillId="12" borderId="37" xfId="0" applyFont="1" applyFill="1" applyBorder="1" applyAlignment="1">
      <alignment horizontal="center" vertical="center" wrapText="1"/>
    </xf>
    <xf numFmtId="0" fontId="35" fillId="12" borderId="38" xfId="0" applyFont="1" applyFill="1" applyBorder="1" applyAlignment="1">
      <alignment horizontal="center" vertical="center" wrapText="1"/>
    </xf>
    <xf numFmtId="0" fontId="35" fillId="12" borderId="40" xfId="0" applyFont="1" applyFill="1" applyBorder="1" applyAlignment="1">
      <alignment horizontal="center" vertical="center" wrapText="1"/>
    </xf>
    <xf numFmtId="0" fontId="35" fillId="12" borderId="41" xfId="0" applyFont="1" applyFill="1" applyBorder="1" applyAlignment="1">
      <alignment horizontal="center" vertical="center" wrapText="1"/>
    </xf>
    <xf numFmtId="15" fontId="40" fillId="8" borderId="35" xfId="0" applyNumberFormat="1" applyFont="1" applyFill="1" applyBorder="1" applyAlignment="1" applyProtection="1">
      <alignment horizontal="center" vertical="center" wrapText="1"/>
    </xf>
    <xf numFmtId="15" fontId="40" fillId="8" borderId="52" xfId="0" applyNumberFormat="1" applyFont="1" applyFill="1" applyBorder="1" applyAlignment="1" applyProtection="1">
      <alignment horizontal="center" vertical="center" wrapText="1"/>
    </xf>
    <xf numFmtId="0" fontId="38" fillId="8" borderId="44" xfId="0" applyNumberFormat="1" applyFont="1" applyFill="1" applyBorder="1" applyAlignment="1" applyProtection="1">
      <alignment horizontal="center" vertical="center" wrapText="1"/>
    </xf>
    <xf numFmtId="0" fontId="38" fillId="8" borderId="45" xfId="0" applyNumberFormat="1" applyFont="1" applyFill="1" applyBorder="1" applyAlignment="1" applyProtection="1">
      <alignment horizontal="center" vertical="center" wrapText="1"/>
    </xf>
    <xf numFmtId="0" fontId="38" fillId="8" borderId="46" xfId="0" applyNumberFormat="1" applyFont="1" applyFill="1" applyBorder="1" applyAlignment="1" applyProtection="1">
      <alignment horizontal="center" vertical="center" wrapText="1"/>
    </xf>
    <xf numFmtId="0" fontId="33" fillId="13" borderId="63" xfId="0" applyFont="1" applyFill="1" applyBorder="1" applyAlignment="1">
      <alignment horizontal="center" vertical="center"/>
    </xf>
    <xf numFmtId="0" fontId="0" fillId="13" borderId="69" xfId="0" applyFont="1" applyFill="1" applyBorder="1" applyAlignment="1">
      <alignment horizontal="center"/>
    </xf>
    <xf numFmtId="0" fontId="0" fillId="13" borderId="70" xfId="0" applyFont="1" applyFill="1" applyBorder="1" applyAlignment="1">
      <alignment horizontal="center"/>
    </xf>
    <xf numFmtId="167" fontId="0" fillId="20" borderId="69" xfId="0" applyNumberFormat="1" applyFont="1" applyFill="1" applyBorder="1" applyAlignment="1">
      <alignment horizontal="center"/>
    </xf>
    <xf numFmtId="167" fontId="0" fillId="20" borderId="70" xfId="0" applyNumberFormat="1" applyFont="1" applyFill="1" applyBorder="1" applyAlignment="1">
      <alignment horizontal="center"/>
    </xf>
    <xf numFmtId="15" fontId="0" fillId="20" borderId="69" xfId="0" applyNumberFormat="1" applyFont="1" applyFill="1" applyBorder="1" applyAlignment="1">
      <alignment horizontal="center"/>
    </xf>
    <xf numFmtId="15" fontId="0" fillId="20" borderId="70" xfId="0" applyNumberFormat="1" applyFont="1" applyFill="1" applyBorder="1" applyAlignment="1">
      <alignment horizontal="center"/>
    </xf>
    <xf numFmtId="0" fontId="0" fillId="20" borderId="93" xfId="0" applyFont="1" applyFill="1" applyBorder="1" applyAlignment="1">
      <alignment horizontal="center"/>
    </xf>
    <xf numFmtId="0" fontId="0" fillId="20" borderId="94" xfId="0" applyFont="1" applyFill="1" applyBorder="1" applyAlignment="1">
      <alignment horizontal="center"/>
    </xf>
    <xf numFmtId="0" fontId="0" fillId="16" borderId="69" xfId="0" applyFont="1" applyFill="1" applyBorder="1" applyAlignment="1">
      <alignment horizontal="center"/>
    </xf>
    <xf numFmtId="0" fontId="0" fillId="16" borderId="70" xfId="0" applyFont="1" applyFill="1" applyBorder="1" applyAlignment="1">
      <alignment horizontal="center"/>
    </xf>
    <xf numFmtId="0" fontId="0" fillId="13" borderId="65" xfId="0" applyFont="1" applyFill="1" applyBorder="1" applyAlignment="1">
      <alignment horizontal="center"/>
    </xf>
    <xf numFmtId="0" fontId="33" fillId="16" borderId="63" xfId="0" applyFont="1" applyFill="1" applyBorder="1" applyAlignment="1">
      <alignment horizontal="center" vertical="center"/>
    </xf>
    <xf numFmtId="0" fontId="0" fillId="16" borderId="93" xfId="0" applyFont="1" applyFill="1" applyBorder="1" applyAlignment="1">
      <alignment horizontal="center"/>
    </xf>
    <xf numFmtId="0" fontId="0" fillId="16" borderId="94" xfId="0" applyFont="1" applyFill="1" applyBorder="1" applyAlignment="1">
      <alignment horizontal="center"/>
    </xf>
    <xf numFmtId="0" fontId="0" fillId="16" borderId="65" xfId="0" applyFont="1" applyFill="1" applyBorder="1" applyAlignment="1">
      <alignment horizontal="center"/>
    </xf>
    <xf numFmtId="0" fontId="33" fillId="16" borderId="66" xfId="0" applyFont="1" applyFill="1" applyBorder="1" applyAlignment="1">
      <alignment horizontal="center" vertical="center"/>
    </xf>
    <xf numFmtId="0" fontId="0" fillId="16" borderId="71" xfId="0" applyFont="1" applyFill="1" applyBorder="1" applyAlignment="1">
      <alignment horizontal="center"/>
    </xf>
    <xf numFmtId="0" fontId="0" fillId="16" borderId="95" xfId="0" applyFont="1" applyFill="1" applyBorder="1" applyAlignment="1">
      <alignment horizontal="center"/>
    </xf>
    <xf numFmtId="0" fontId="0" fillId="16" borderId="68" xfId="0" applyFont="1" applyFill="1" applyBorder="1" applyAlignment="1">
      <alignment horizontal="center"/>
    </xf>
    <xf numFmtId="0" fontId="0" fillId="16" borderId="97" xfId="0" applyFont="1" applyFill="1" applyBorder="1" applyAlignment="1">
      <alignment horizontal="center"/>
    </xf>
    <xf numFmtId="0" fontId="0" fillId="16" borderId="98" xfId="0" applyFont="1" applyFill="1" applyBorder="1" applyAlignment="1">
      <alignment horizontal="center"/>
    </xf>
    <xf numFmtId="0" fontId="33" fillId="15" borderId="66" xfId="0" applyFont="1" applyFill="1" applyBorder="1" applyAlignment="1">
      <alignment horizontal="center" vertical="center"/>
    </xf>
    <xf numFmtId="0" fontId="0" fillId="20" borderId="69" xfId="0" applyFont="1" applyFill="1" applyBorder="1" applyAlignment="1">
      <alignment horizontal="center"/>
    </xf>
    <xf numFmtId="0" fontId="0" fillId="20" borderId="71" xfId="0" applyFont="1" applyFill="1" applyBorder="1" applyAlignment="1">
      <alignment horizontal="center"/>
    </xf>
    <xf numFmtId="0" fontId="0" fillId="20" borderId="95" xfId="0" applyFont="1" applyFill="1" applyBorder="1" applyAlignment="1">
      <alignment horizontal="center"/>
    </xf>
    <xf numFmtId="167" fontId="0" fillId="20" borderId="71" xfId="0" applyNumberFormat="1" applyFont="1" applyFill="1" applyBorder="1" applyAlignment="1">
      <alignment horizontal="center"/>
    </xf>
    <xf numFmtId="15" fontId="0" fillId="20" borderId="71" xfId="0" applyNumberFormat="1" applyFont="1" applyFill="1" applyBorder="1" applyAlignment="1">
      <alignment horizontal="center"/>
    </xf>
    <xf numFmtId="0" fontId="0" fillId="20" borderId="65" xfId="0" applyFont="1" applyFill="1" applyBorder="1" applyAlignment="1">
      <alignment horizontal="center"/>
    </xf>
    <xf numFmtId="0" fontId="0" fillId="20" borderId="68" xfId="0" applyFont="1" applyFill="1" applyBorder="1" applyAlignment="1">
      <alignment horizontal="center"/>
    </xf>
    <xf numFmtId="0" fontId="4" fillId="0" borderId="0" xfId="2" applyFont="1" applyAlignment="1">
      <alignment horizontal="center"/>
    </xf>
    <xf numFmtId="0" fontId="0" fillId="13" borderId="69" xfId="0" applyFont="1" applyFill="1" applyBorder="1" applyAlignment="1">
      <alignment horizontal="center" wrapText="1"/>
    </xf>
    <xf numFmtId="0" fontId="0" fillId="13" borderId="70" xfId="0" applyFont="1" applyFill="1" applyBorder="1" applyAlignment="1">
      <alignment horizontal="center" wrapText="1"/>
    </xf>
    <xf numFmtId="0" fontId="0" fillId="15" borderId="69" xfId="0" applyFont="1" applyFill="1" applyBorder="1" applyAlignment="1">
      <alignment horizontal="center" wrapText="1"/>
    </xf>
    <xf numFmtId="0" fontId="0" fillId="15" borderId="70" xfId="0" applyFont="1" applyFill="1" applyBorder="1" applyAlignment="1">
      <alignment horizontal="center" wrapText="1"/>
    </xf>
    <xf numFmtId="0" fontId="0" fillId="16" borderId="69" xfId="0" applyFont="1" applyFill="1" applyBorder="1" applyAlignment="1">
      <alignment horizontal="center" wrapText="1"/>
    </xf>
    <xf numFmtId="0" fontId="0" fillId="16" borderId="70" xfId="0" applyFont="1" applyFill="1" applyBorder="1" applyAlignment="1">
      <alignment horizontal="center" wrapText="1"/>
    </xf>
    <xf numFmtId="0" fontId="0" fillId="16" borderId="97" xfId="0" applyFont="1" applyFill="1" applyBorder="1" applyAlignment="1">
      <alignment horizontal="center" wrapText="1"/>
    </xf>
  </cellXfs>
  <cellStyles count="4">
    <cellStyle name="Hyperlink" xfId="1" builtinId="8"/>
    <cellStyle name="Normal" xfId="0" builtinId="0"/>
    <cellStyle name="Normal 2" xfId="2" xr:uid="{00000000-0005-0000-0000-000002000000}"/>
    <cellStyle name="Percent" xfId="3" builtinId="5"/>
  </cellStyles>
  <dxfs count="197">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rgb="FFDDEBF7"/>
      </font>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C000"/>
        </patternFill>
      </fill>
    </dxf>
    <dxf>
      <font>
        <color rgb="FFFF0000"/>
      </font>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ill>
        <patternFill>
          <bgColor rgb="FFFF0000"/>
        </patternFill>
      </fill>
    </dxf>
  </dxfs>
  <tableStyles count="0" defaultTableStyle="TableStyleMedium9" defaultPivotStyle="PivotStyleMedium7"/>
  <colors>
    <mruColors>
      <color rgb="FFDDEBF7"/>
      <color rgb="FFDAEEF3"/>
      <color rgb="FF5B9BD5"/>
      <color rgb="FFFFFFFF"/>
      <color rgb="FF9BC2E6"/>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412750</xdr:colOff>
          <xdr:row>2</xdr:row>
          <xdr:rowOff>127000</xdr:rowOff>
        </xdr:to>
        <xdr:sp macro="" textlink="">
          <xdr:nvSpPr>
            <xdr:cNvPr id="11265" name="Apttus_App"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584200</xdr:colOff>
          <xdr:row>2</xdr:row>
          <xdr:rowOff>127000</xdr:rowOff>
        </xdr:to>
        <xdr:sp macro="" textlink="">
          <xdr:nvSpPr>
            <xdr:cNvPr id="11294" name="Apttus_AppData" hidden="1">
              <a:extLst>
                <a:ext uri="{63B3BB69-23CF-44E3-9099-C40C66FF867C}">
                  <a14:compatExt spid="_x0000_s11294"/>
                </a:ext>
                <a:ext uri="{FF2B5EF4-FFF2-40B4-BE49-F238E27FC236}">
                  <a16:creationId xmlns:a16="http://schemas.microsoft.com/office/drawing/2014/main" id="{00000000-0008-0000-0C00-00001E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361950</xdr:colOff>
          <xdr:row>2</xdr:row>
          <xdr:rowOff>127000</xdr:rowOff>
        </xdr:to>
        <xdr:sp macro="" textlink="">
          <xdr:nvSpPr>
            <xdr:cNvPr id="11295" name="Apttus_AppDataTracker" hidden="1">
              <a:extLst>
                <a:ext uri="{63B3BB69-23CF-44E3-9099-C40C66FF867C}">
                  <a14:compatExt spid="_x0000_s11295"/>
                </a:ext>
                <a:ext uri="{FF2B5EF4-FFF2-40B4-BE49-F238E27FC236}">
                  <a16:creationId xmlns:a16="http://schemas.microsoft.com/office/drawing/2014/main" id="{00000000-0008-0000-0C00-00001F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f\Common\WINDOWS\system32\NTP_GF_MoH\GHA-HIV%20TB_PF_07_05_FB_01_08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dmeteorfs.gf.theglobalfund.org\UserDocuments\Users\User\Documents\Versions%20October\Rev_WAPCAS_PF_f28.1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odmeteorfs.gf.theglobalfund.org\UserDocuments\Users\pc\Desktop\GHA-C-MOH_PF_Revised%20%20LFA.Final_Dr.%20Essel%20review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Impact Indicators - Section B"/>
      <sheetName val="Outcome Indicators - Section C"/>
      <sheetName val="Coverage Indicators - Section D"/>
      <sheetName val=" Disaggregation - Section E"/>
      <sheetName val="WPTM - Section F"/>
      <sheetName val="Print View"/>
      <sheetName val="Reference Records"/>
      <sheetName val="Reference records(soft deleted)"/>
      <sheetName val="Disaggregation Records"/>
      <sheetName val="Disaggregation Data"/>
      <sheetName val="Account Role"/>
      <sheetName val="apttusmetadata"/>
    </sheetNames>
    <sheetDataSet>
      <sheetData sheetId="0"/>
      <sheetData sheetId="1"/>
      <sheetData sheetId="2"/>
      <sheetData sheetId="3"/>
      <sheetData sheetId="4"/>
      <sheetData sheetId="5"/>
      <sheetData sheetId="6"/>
      <sheetData sheetId="7"/>
      <sheetData sheetId="8"/>
      <sheetData sheetId="9"/>
      <sheetData sheetId="10">
        <row r="159">
          <cell r="J159" t="str">
            <v>[Outcome Indicator Name][Category][Disaggregation]</v>
          </cell>
          <cell r="K159" t="str">
            <v>[Baseline Value]</v>
          </cell>
        </row>
        <row r="160">
          <cell r="J160" t="str">
            <v>HIV O-1(M): Percentage of adults and children with HIV, known to be on treatment 12 months after initiation of antiretroviral therapyDuration of treatment24 months after initiation</v>
          </cell>
          <cell r="K160" t="str">
            <v>68.7%</v>
          </cell>
        </row>
        <row r="161">
          <cell r="J161" t="str">
            <v>HIV O-1(M): Percentage of adults and children with HIV, known to be on treatment 12 months after initiation of antiretroviral therapyDuration of treatment36 months after initiation</v>
          </cell>
          <cell r="K161" t="str">
            <v>61.8%</v>
          </cell>
        </row>
        <row r="162">
          <cell r="J162" t="str">
            <v>HIV O-5(M): Percentage of sex workers reporting the use of a condom with their most recent clientAgeU25</v>
          </cell>
        </row>
        <row r="163">
          <cell r="J163" t="str">
            <v>HIV O-4a(M): Percentage of men reporting the use of a condom the last time they had anal sex with a male partnerAgeU25</v>
          </cell>
        </row>
        <row r="164">
          <cell r="J164" t="str">
            <v>HIV O-5(M): Percentage of sex workers reporting the use of a condom with their most recent clientAge25+</v>
          </cell>
        </row>
        <row r="165">
          <cell r="J165" t="str">
            <v>HIV O-4a(M): Percentage of men reporting the use of a condom the last time they had anal sex with a male partnerAge25+</v>
          </cell>
        </row>
        <row r="166">
          <cell r="J166" t="str">
            <v>HIV O-1(M): Percentage of adults and children with HIV, known to be on treatment 12 months after initiation of antiretroviral therapyAgeU15</v>
          </cell>
          <cell r="K166" t="str">
            <v>82.1%</v>
          </cell>
        </row>
        <row r="167">
          <cell r="J167" t="str">
            <v>HIV O-1(M): Percentage of adults and children with HIV, known to be on treatment 12 months after initiation of antiretroviral therapyAge15+</v>
          </cell>
          <cell r="K167" t="str">
            <v>78%</v>
          </cell>
        </row>
        <row r="168">
          <cell r="J168" t="str">
            <v>HIV O-5(M): Percentage of sex workers reporting the use of a condom with their most recent clientGenderMale</v>
          </cell>
        </row>
        <row r="169">
          <cell r="J169" t="str">
            <v>HIV O-1(M): Percentage of adults and children with HIV, known to be on treatment 12 months after initiation of antiretroviral therapyGenderMale</v>
          </cell>
          <cell r="K169" t="str">
            <v>76.3%</v>
          </cell>
        </row>
        <row r="170">
          <cell r="J170" t="str">
            <v>HIV O-5(M): Percentage of sex workers reporting the use of a condom with their most recent clientGenderFemale</v>
          </cell>
        </row>
        <row r="171">
          <cell r="J171" t="str">
            <v>HIV O-1(M): Percentage of adults and children with HIV, known to be on treatment 12 months after initiation of antiretroviral therapyGenderFemale</v>
          </cell>
          <cell r="K171" t="str">
            <v>79.3%</v>
          </cell>
        </row>
        <row r="172">
          <cell r="J172" t="str">
            <v>HIV O-1(M): Percentage of adults and children with HIV, known to be on treatment 12 months after initiation of antiretroviral therapyDuration of treatment60 months after initiation</v>
          </cell>
          <cell r="K172" t="str">
            <v>51.0%</v>
          </cell>
        </row>
        <row r="173">
          <cell r="J173" t="str">
            <v>TB O-4(M): Treatment success rate of RR TB and/or MDR-TB: Percentage of cases with RR and/or MDR-TB successfully treatedTB case definitionXDR TB</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t="str">
            <v>TB O-5(M): TB treatment coverage: Percentage of new and relapse cases that were notified and treated among the estimated number of incident TB cases in the same year (all form of TB - bacteriologically confirmed plus clinically diagnosed)</v>
          </cell>
        </row>
        <row r="225">
          <cell r="J225" t="str">
            <v>TB O-5(M): TB treatment coverage: Percentage of new and relapse cases that were notified and treated among the estimated number of incident TB cases in the same year (all form of TB - bacteriologically confirmed plus clinically diagnosed)</v>
          </cell>
        </row>
        <row r="226">
          <cell r="J226" t="str">
            <v>TB O-5(M): TB treatment coverage: Percentage of new and relapse cases that were notified and treated among the estimated number of incident TB cases in the same year (all form of TB - bacteriologically confirmed plus clinically diagnosed)</v>
          </cell>
        </row>
        <row r="227">
          <cell r="J227" t="str">
            <v>TB O-5(M): TB treatment coverage: Percentage of new and relapse cases that were notified and treated among the estimated number of incident TB cases in the same year (all form of TB - bacteriologically confirmed plus clinically diagnosed)</v>
          </cell>
        </row>
        <row r="228">
          <cell r="J228" t="str">
            <v>TB O-5(M): TB treatment coverage: Percentage of new and relapse cases that were notified and treated among the estimated number of incident TB cases in the same year (all form of TB - bacteriologically confirmed plus clinically diagnosed)</v>
          </cell>
        </row>
        <row r="229">
          <cell r="J229" t="str">
            <v>TB O-5(M): TB treatment coverage: Percentage of new and relapse cases that were notified and treated among the estimated number of incident TB cases in the same year (all form of TB - bacteriologically confirmed plus clinically diagnosed)</v>
          </cell>
        </row>
        <row r="230">
          <cell r="J230" t="str">
            <v>TB O-5(M): TB treatment coverage: Percentage of new and relapse cases that were notified and treated among the estimated number of incident TB cases in the same year (all form of TB - bacteriologically confirmed plus clinically diagnosed)</v>
          </cell>
        </row>
        <row r="231">
          <cell r="J231" t="str">
            <v>TB O-5(M): TB treatment coverage: Percentage of new and relapse cases that were notified and treated among the estimated number of incident TB cases in the same year (all form of TB - bacteriologically confirmed plus clinically diagnosed)</v>
          </cell>
        </row>
        <row r="232">
          <cell r="J232" t="str">
            <v>TB O-5(M): TB treatment coverage: Percentage of new and relapse cases that were notified and treated among the estimated number of incident TB cases in the same year (all form of TB - bacteriologically confirmed plus clinically diagnosed)</v>
          </cell>
        </row>
        <row r="233">
          <cell r="J233" t="str">
            <v>TB O-5(M): TB treatment coverage: Percentage of new and relapse cases that were notified and treated among the estimated number of incident TB cases in the same year (all form of TB - bacteriologically confirmed plus clinically diagnosed)</v>
          </cell>
        </row>
        <row r="234">
          <cell r="J234" t="str">
            <v>TB O-6: Notification of RR-TB and/or MDR-TB cases – Percentage of notified cases of bacteriologically confirmed, drug resistant RR-TB and/or MDR-TB as a proportion of all estimated RR-TB and/or MDR-TB cases</v>
          </cell>
        </row>
        <row r="235">
          <cell r="J235" t="str">
            <v>TB O-6: Notification of RR-TB and/or MDR-TB cases – Percentage of notified cases of bacteriologically confirmed, drug resistant RR-TB and/or MDR-TB as a proportion of all estimated RR-TB and/or MDR-TB cases</v>
          </cell>
        </row>
        <row r="236">
          <cell r="J236" t="str">
            <v>TB O-6: Notification of RR-TB and/or MDR-TB cases – Percentage of notified cases of bacteriologically confirmed, drug resistant RR-TB and/or MDR-TB as a proportion of all estimated RR-TB and/or MDR-TB cases</v>
          </cell>
        </row>
        <row r="237">
          <cell r="J237" t="str">
            <v>TB O-6: Notification of RR-TB and/or MDR-TB cases – Percentage of notified cases of bacteriologically confirmed, drug resistant RR-TB and/or MDR-TB as a proportion of all estimated RR-TB and/or MDR-TB cases</v>
          </cell>
        </row>
        <row r="238">
          <cell r="J238" t="str">
            <v>TB O-6: Notification of RR-TB and/or MDR-TB cases – Percentage of notified cases of bacteriologically confirmed, drug resistant RR-TB and/or MDR-TB as a proportion of all estimated RR-TB and/or MDR-TB cases</v>
          </cell>
        </row>
        <row r="239">
          <cell r="J239" t="str">
            <v>TB O-6: Notification of RR-TB and/or MDR-TB cases – Percentage of notified cases of bacteriologically confirmed, drug resistant RR-TB and/or MDR-TB as a proportion of all estimated RR-TB and/or MDR-TB cases</v>
          </cell>
        </row>
        <row r="240">
          <cell r="J240" t="str">
            <v>TB O-6: Notification of RR-TB and/or MDR-TB cases – Percentage of notified cases of bacteriologically confirmed, drug resistant RR-TB and/or MDR-TB as a proportion of all estimated RR-TB and/or MDR-TB cases</v>
          </cell>
        </row>
        <row r="241">
          <cell r="J241" t="str">
            <v>TB O-6: Notification of RR-TB and/or MDR-TB cases – Percentage of notified cases of bacteriologically confirmed, drug resistant RR-TB and/or MDR-TB as a proportion of all estimated RR-TB and/or MDR-TB cases</v>
          </cell>
        </row>
        <row r="242">
          <cell r="J242" t="str">
            <v>TB O-6: Notification of RR-TB and/or MDR-TB cases – Percentage of notified cases of bacteriologically confirmed, drug resistant RR-TB and/or MDR-TB as a proportion of all estimated RR-TB and/or MDR-TB cases</v>
          </cell>
        </row>
        <row r="243">
          <cell r="J243" t="str">
            <v>TB O-6: Notification of RR-TB and/or MDR-TB cases – Percentage of notified cases of bacteriologically confirmed, drug resistant RR-TB and/or MDR-TB as a proportion of all estimated RR-TB and/or MDR-TB cases</v>
          </cell>
        </row>
        <row r="244">
          <cell r="J244" t="str">
            <v>TB O-1a: Case notification rate of all forms of TB per 100,000 population - bacteriologically confirmed plus clinically diagnosed, new and relapse cases</v>
          </cell>
        </row>
        <row r="245">
          <cell r="J245" t="str">
            <v>TB O-1a: Case notification rate of all forms of TB per 100,000 population - bacteriologically confirmed plus clinically diagnosed, new and relapse cases</v>
          </cell>
        </row>
        <row r="246">
          <cell r="J246" t="str">
            <v>TB O-1a: Case notification rate of all forms of TB per 100,000 population - bacteriologically confirmed plus clinically diagnosed, new and relapse cases</v>
          </cell>
        </row>
        <row r="247">
          <cell r="J247" t="str">
            <v>TB O-1a: Case notification rate of all forms of TB per 100,000 population - bacteriologically confirmed plus clinically diagnosed, new and relapse cases</v>
          </cell>
        </row>
        <row r="248">
          <cell r="J248" t="str">
            <v>TB O-1a: Case notification rate of all forms of TB per 100,000 population - bacteriologically confirmed plus clinically diagnosed, new and relapse cases</v>
          </cell>
        </row>
        <row r="249">
          <cell r="J249" t="str">
            <v>TB O-1a: Case notification rate of all forms of TB per 100,000 population - bacteriologically confirmed plus clinically diagnosed, new and relapse cases</v>
          </cell>
        </row>
        <row r="250">
          <cell r="J250" t="str">
            <v>TB O-1a: Case notification rate of all forms of TB per 100,000 population - bacteriologically confirmed plus clinically diagnosed, new and relapse cases</v>
          </cell>
        </row>
        <row r="251">
          <cell r="J251" t="str">
            <v>TB O-1a: Case notification rate of all forms of TB per 100,000 population - bacteriologically confirmed plus clinically diagnosed, new and relapse cases</v>
          </cell>
        </row>
        <row r="252">
          <cell r="J252" t="str">
            <v>TB O-1a: Case notification rate of all forms of TB per 100,000 population - bacteriologically confirmed plus clinically diagnosed, new and relapse cases</v>
          </cell>
        </row>
        <row r="253">
          <cell r="J253" t="str">
            <v>TB O-1a: Case notification rate of all forms of TB per 100,000 population - bacteriologically confirmed plus clinically diagnosed, new and relapse cases</v>
          </cell>
        </row>
        <row r="254">
          <cell r="J254" t="str">
            <v>TB O-4(M): Treatment success rate of RR TB and/or MDR-TB: Percentage of cases with RR and/or MDR-TB successfully treated</v>
          </cell>
        </row>
        <row r="255">
          <cell r="J255" t="str">
            <v>TB O-4(M): Treatment success rate of RR TB and/or MDR-TB: Percentage of cases with RR and/or MDR-TB successfully treated</v>
          </cell>
        </row>
        <row r="256">
          <cell r="J256" t="str">
            <v>TB O-4(M): Treatment success rate of RR TB and/or MDR-TB: Percentage of cases with RR and/or MDR-TB successfully treated</v>
          </cell>
        </row>
        <row r="257">
          <cell r="J257" t="str">
            <v>TB O-4(M): Treatment success rate of RR TB and/or MDR-TB: Percentage of cases with RR and/or MDR-TB successfully treated</v>
          </cell>
        </row>
        <row r="258">
          <cell r="J258" t="str">
            <v>TB O-4(M): Treatment success rate of RR TB and/or MDR-TB: Percentage of cases with RR and/or MDR-TB successfully treated</v>
          </cell>
        </row>
        <row r="259">
          <cell r="J259" t="str">
            <v>TB O-4(M): Treatment success rate of RR TB and/or MDR-TB: Percentage of cases with RR and/or MDR-TB successfully treated</v>
          </cell>
        </row>
        <row r="260">
          <cell r="J260" t="str">
            <v>TB O-4(M): Treatment success rate of RR TB and/or MDR-TB: Percentage of cases with RR and/or MDR-TB successfully treated</v>
          </cell>
        </row>
        <row r="261">
          <cell r="J261" t="str">
            <v>TB O-4(M): Treatment success rate of RR TB and/or MDR-TB: Percentage of cases with RR and/or MDR-TB successfully treated</v>
          </cell>
        </row>
        <row r="262">
          <cell r="J262" t="str">
            <v>TB O-4(M): Treatment success rate of RR TB and/or MDR-TB: Percentage of cases with RR and/or MDR-TB successfully treated</v>
          </cell>
        </row>
        <row r="263">
          <cell r="J263" t="str">
            <v>TB O-2a: Treatment success rate of all forms of TB- bacteriologically confirmed plus clinically diagnosed, new and relapse cases</v>
          </cell>
        </row>
        <row r="264">
          <cell r="J264" t="str">
            <v>TB O-2a: Treatment success rate of all forms of TB- bacteriologically confirmed plus clinically diagnosed, new and relapse cases</v>
          </cell>
        </row>
        <row r="265">
          <cell r="J265" t="str">
            <v>TB O-2a: Treatment success rate of all forms of TB- bacteriologically confirmed plus clinically diagnosed, new and relapse cases</v>
          </cell>
        </row>
        <row r="266">
          <cell r="J266" t="str">
            <v>TB O-2a: Treatment success rate of all forms of TB- bacteriologically confirmed plus clinically diagnosed, new and relapse cases</v>
          </cell>
        </row>
        <row r="267">
          <cell r="J267" t="str">
            <v>TB O-2a: Treatment success rate of all forms of TB- bacteriologically confirmed plus clinically diagnosed, new and relapse cases</v>
          </cell>
        </row>
        <row r="268">
          <cell r="J268" t="str">
            <v>TB O-2a: Treatment success rate of all forms of TB- bacteriologically confirmed plus clinically diagnosed, new and relapse cases</v>
          </cell>
        </row>
        <row r="269">
          <cell r="J269" t="str">
            <v>TB O-2a: Treatment success rate of all forms of TB- bacteriologically confirmed plus clinically diagnosed, new and relapse cases</v>
          </cell>
        </row>
        <row r="270">
          <cell r="J270" t="str">
            <v>TB O-2a: Treatment success rate of all forms of TB- bacteriologically confirmed plus clinically diagnosed, new and relapse cases</v>
          </cell>
        </row>
        <row r="271">
          <cell r="J271" t="str">
            <v>TB O-2a: Treatment success rate of all forms of TB- bacteriologically confirmed plus clinically diagnosed, new and relapse cases</v>
          </cell>
        </row>
        <row r="272">
          <cell r="J272" t="str">
            <v>TB O-2a: Treatment success rate of all forms of TB- bacteriologically confirmed plus clinically diagnosed, new and relapse cases</v>
          </cell>
        </row>
        <row r="273">
          <cell r="J273" t="str">
            <v>HIV O-12: Percentage of people living with HIV and on ART who are virologically suppressed (among all those currently on treatment who received a VL measurement regardless of when they started ART)</v>
          </cell>
        </row>
        <row r="274">
          <cell r="J274" t="str">
            <v>HIV O-12: Percentage of people living with HIV and on ART who are virologically suppressed (among all those currently on treatment who received a VL measurement regardless of when they started ART)</v>
          </cell>
        </row>
        <row r="275">
          <cell r="J275" t="str">
            <v>HIV O-12: Percentage of people living with HIV and on ART who are virologically suppressed (among all those currently on treatment who received a VL measurement regardless of when they started ART)</v>
          </cell>
        </row>
        <row r="276">
          <cell r="J276" t="str">
            <v>HIV O-12: Percentage of people living with HIV and on ART who are virologically suppressed (among all those currently on treatment who received a VL measurement regardless of when they started ART)</v>
          </cell>
        </row>
        <row r="277">
          <cell r="J277" t="str">
            <v>HIV O-12: Percentage of people living with HIV and on ART who are virologically suppressed (among all those currently on treatment who received a VL measurement regardless of when they started ART)</v>
          </cell>
        </row>
        <row r="278">
          <cell r="J278" t="str">
            <v>HIV O-12: Percentage of people living with HIV and on ART who are virologically suppressed (among all those currently on treatment who received a VL measurement regardless of when they started ART)</v>
          </cell>
        </row>
        <row r="279">
          <cell r="J279" t="str">
            <v>HIV O-12: Percentage of people living with HIV and on ART who are virologically suppressed (among all those currently on treatment who received a VL measurement regardless of when they started ART)</v>
          </cell>
        </row>
        <row r="280">
          <cell r="J280" t="str">
            <v>HIV O-12: Percentage of people living with HIV and on ART who are virologically suppressed (among all those currently on treatment who received a VL measurement regardless of when they started ART)</v>
          </cell>
        </row>
        <row r="281">
          <cell r="J281" t="str">
            <v>HIV O-12: Percentage of people living with HIV and on ART who are virologically suppressed (among all those currently on treatment who received a VL measurement regardless of when they started ART)</v>
          </cell>
        </row>
        <row r="282">
          <cell r="J282" t="str">
            <v>HIV O-12: Percentage of people living with HIV and on ART who are virologically suppressed (among all those currently on treatment who received a VL measurement regardless of when they started ART)</v>
          </cell>
        </row>
        <row r="283">
          <cell r="J283" t="str">
            <v>HIV O-5(M): Percentage of sex workers reporting the use of a condom with their most recent client</v>
          </cell>
        </row>
        <row r="284">
          <cell r="J284" t="str">
            <v>HIV O-5(M): Percentage of sex workers reporting the use of a condom with their most recent client</v>
          </cell>
        </row>
        <row r="285">
          <cell r="J285" t="str">
            <v>HIV O-5(M): Percentage of sex workers reporting the use of a condom with their most recent client</v>
          </cell>
        </row>
        <row r="286">
          <cell r="J286" t="str">
            <v>HIV O-5(M): Percentage of sex workers reporting the use of a condom with their most recent client</v>
          </cell>
        </row>
        <row r="287">
          <cell r="J287" t="str">
            <v>HIV O-5(M): Percentage of sex workers reporting the use of a condom with their most recent client</v>
          </cell>
        </row>
        <row r="288">
          <cell r="J288" t="str">
            <v>HIV O-5(M): Percentage of sex workers reporting the use of a condom with their most recent client</v>
          </cell>
        </row>
        <row r="289">
          <cell r="J289" t="str">
            <v>HIV O-4a(M): Percentage of men reporting the use of a condom the last time they had anal sex with a male partner</v>
          </cell>
        </row>
        <row r="290">
          <cell r="J290" t="str">
            <v>HIV O-4a(M): Percentage of men reporting the use of a condom the last time they had anal sex with a male partner</v>
          </cell>
        </row>
        <row r="291">
          <cell r="J291" t="str">
            <v>HIV O-4a(M): Percentage of men reporting the use of a condom the last time they had anal sex with a male partner</v>
          </cell>
        </row>
        <row r="292">
          <cell r="J292" t="str">
            <v>HIV O-4a(M): Percentage of men reporting the use of a condom the last time they had anal sex with a male partner</v>
          </cell>
        </row>
        <row r="293">
          <cell r="J293" t="str">
            <v>HIV O-4a(M): Percentage of men reporting the use of a condom the last time they had anal sex with a male partner</v>
          </cell>
        </row>
        <row r="294">
          <cell r="J294" t="str">
            <v>HIV O-4a(M): Percentage of men reporting the use of a condom the last time they had anal sex with a male partner</v>
          </cell>
        </row>
        <row r="295">
          <cell r="J295" t="str">
            <v>HIV O-4a(M): Percentage of men reporting the use of a condom the last time they had anal sex with a male partner</v>
          </cell>
        </row>
        <row r="296">
          <cell r="J296" t="str">
            <v>HIV O-4a(M): Percentage of men reporting the use of a condom the last time they had anal sex with a male partner</v>
          </cell>
        </row>
        <row r="297">
          <cell r="J297" t="str">
            <v>HIV O-10: Percentage of women and men with non-regular partner in the past 12 months who report the use of a condom during their last intercourse</v>
          </cell>
        </row>
        <row r="298">
          <cell r="J298" t="str">
            <v>HIV O-10: Percentage of women and men with non-regular partner in the past 12 months who report the use of a condom during their last intercourse</v>
          </cell>
        </row>
        <row r="299">
          <cell r="J299" t="str">
            <v>HIV O-10: Percentage of women and men with non-regular partner in the past 12 months who report the use of a condom during their last intercourse</v>
          </cell>
        </row>
        <row r="300">
          <cell r="J300" t="str">
            <v>HIV O-10: Percentage of women and men with non-regular partner in the past 12 months who report the use of a condom during their last intercourse</v>
          </cell>
        </row>
        <row r="301">
          <cell r="J301" t="str">
            <v>HIV O-10: Percentage of women and men with non-regular partner in the past 12 months who report the use of a condom during their last intercourse</v>
          </cell>
        </row>
        <row r="302">
          <cell r="J302" t="str">
            <v>HIV O-10: Percentage of women and men with non-regular partner in the past 12 months who report the use of a condom during their last intercourse</v>
          </cell>
        </row>
        <row r="303">
          <cell r="J303" t="str">
            <v>HIV O-10: Percentage of women and men with non-regular partner in the past 12 months who report the use of a condom during their last intercourse</v>
          </cell>
        </row>
        <row r="304">
          <cell r="J304" t="str">
            <v>HIV O-10: Percentage of women and men with non-regular partner in the past 12 months who report the use of a condom during their last intercourse</v>
          </cell>
        </row>
        <row r="305">
          <cell r="J305" t="str">
            <v>HIV O-10: Percentage of women and men with non-regular partner in the past 12 months who report the use of a condom during their last intercourse</v>
          </cell>
        </row>
        <row r="306">
          <cell r="J306" t="str">
            <v>HIV O-10: Percentage of women and men with non-regular partner in the past 12 months who report the use of a condom during their last intercourse</v>
          </cell>
        </row>
        <row r="307">
          <cell r="J307" t="str">
            <v>HIV O-1(M): Percentage of adults and children with HIV, known to be on treatment 12 months after initiation of antiretroviral therapy</v>
          </cell>
        </row>
        <row r="308">
          <cell r="J308" t="str">
            <v>HIV O-1(M): Percentage of adults and children with HIV, known to be on treatment 12 months after initiation of antiretroviral therapy</v>
          </cell>
        </row>
        <row r="309">
          <cell r="J309" t="str">
            <v>HIV O-1(M): Percentage of adults and children with HIV, known to be on treatment 12 months after initiation of antiretroviral therapy</v>
          </cell>
        </row>
        <row r="315">
          <cell r="J315" t="str">
            <v>[Coverage Indicator Name][Category][Disaggregation]</v>
          </cell>
          <cell r="K315" t="str">
            <v>[Baseline N#]</v>
          </cell>
          <cell r="L315" t="str">
            <v>[Baseline D#]</v>
          </cell>
        </row>
        <row r="316">
          <cell r="J316" t="str">
            <v>HTS-1: Number of people who were tested for HIV and received their results during the reporting periodGenderMale</v>
          </cell>
          <cell r="K316">
            <v>153958</v>
          </cell>
        </row>
        <row r="317">
          <cell r="J317" t="str">
            <v>HTS-1: Number of people who were tested for HIV and received their results during the reporting periodGenderFemale</v>
          </cell>
          <cell r="K317">
            <v>886472</v>
          </cell>
        </row>
        <row r="318">
          <cell r="J318" t="str">
            <v>HTS-1: Number of people who were tested for HIV and received their results during the reporting periodHIV test statusPositive</v>
          </cell>
          <cell r="K318">
            <v>57745</v>
          </cell>
        </row>
        <row r="319">
          <cell r="J319" t="str">
            <v>HTS-1: Number of people who were tested for HIV and received their results during the reporting periodHIV test statusNegative</v>
          </cell>
          <cell r="K319">
            <v>982685</v>
          </cell>
        </row>
        <row r="320">
          <cell r="J320" t="str">
            <v>HTS-1: Number of people who were tested for HIV and received their results during the reporting period</v>
          </cell>
        </row>
        <row r="321">
          <cell r="J321" t="str">
            <v>HTS-1: Number of people who were tested for HIV and received their results during the reporting period</v>
          </cell>
        </row>
        <row r="322">
          <cell r="J322" t="str">
            <v>HTS-1: Number of people who were tested for HIV and received their results during the reporting period</v>
          </cell>
        </row>
        <row r="323">
          <cell r="J323" t="str">
            <v>HTS-1: Number of people who were tested for HIV and received their results during the reporting period</v>
          </cell>
        </row>
        <row r="324">
          <cell r="J324" t="str">
            <v>HTS-1: Number of people who were tested for HIV and received their results during the reporting period</v>
          </cell>
        </row>
        <row r="325">
          <cell r="J325" t="str">
            <v>HTS-1: Number of people who were tested for HIV and received their results during the reporting period</v>
          </cell>
        </row>
        <row r="326">
          <cell r="J326">
            <v>0</v>
          </cell>
        </row>
        <row r="327">
          <cell r="J327">
            <v>0</v>
          </cell>
        </row>
        <row r="328">
          <cell r="J328">
            <v>0</v>
          </cell>
        </row>
        <row r="329">
          <cell r="J329">
            <v>0</v>
          </cell>
        </row>
        <row r="330">
          <cell r="J330">
            <v>0</v>
          </cell>
        </row>
        <row r="331">
          <cell r="J331">
            <v>0</v>
          </cell>
        </row>
        <row r="332">
          <cell r="J332">
            <v>0</v>
          </cell>
        </row>
        <row r="333">
          <cell r="J333">
            <v>0</v>
          </cell>
        </row>
        <row r="334">
          <cell r="J334">
            <v>0</v>
          </cell>
        </row>
        <row r="335">
          <cell r="J335">
            <v>0</v>
          </cell>
        </row>
        <row r="336">
          <cell r="J336">
            <v>0</v>
          </cell>
        </row>
        <row r="337">
          <cell r="J337">
            <v>0</v>
          </cell>
        </row>
        <row r="338">
          <cell r="J338">
            <v>0</v>
          </cell>
        </row>
        <row r="339">
          <cell r="J339">
            <v>0</v>
          </cell>
        </row>
        <row r="340">
          <cell r="J340">
            <v>0</v>
          </cell>
        </row>
        <row r="341">
          <cell r="J341">
            <v>0</v>
          </cell>
        </row>
        <row r="342">
          <cell r="J342">
            <v>0</v>
          </cell>
        </row>
        <row r="343">
          <cell r="J343">
            <v>0</v>
          </cell>
        </row>
        <row r="344">
          <cell r="J344">
            <v>0</v>
          </cell>
        </row>
        <row r="345">
          <cell r="J345">
            <v>0</v>
          </cell>
        </row>
        <row r="346">
          <cell r="J346">
            <v>0</v>
          </cell>
        </row>
        <row r="347">
          <cell r="J347">
            <v>0</v>
          </cell>
        </row>
        <row r="348">
          <cell r="J348">
            <v>0</v>
          </cell>
        </row>
        <row r="349">
          <cell r="J349">
            <v>0</v>
          </cell>
        </row>
        <row r="350">
          <cell r="J350">
            <v>0</v>
          </cell>
        </row>
        <row r="351">
          <cell r="J351">
            <v>0</v>
          </cell>
        </row>
        <row r="352">
          <cell r="J352">
            <v>0</v>
          </cell>
        </row>
        <row r="353">
          <cell r="J353">
            <v>0</v>
          </cell>
        </row>
        <row r="354">
          <cell r="J354">
            <v>0</v>
          </cell>
        </row>
        <row r="355">
          <cell r="J355">
            <v>0</v>
          </cell>
        </row>
        <row r="356">
          <cell r="J356">
            <v>0</v>
          </cell>
        </row>
        <row r="357">
          <cell r="J357">
            <v>0</v>
          </cell>
        </row>
        <row r="358">
          <cell r="J358">
            <v>0</v>
          </cell>
        </row>
        <row r="359">
          <cell r="J359">
            <v>0</v>
          </cell>
        </row>
        <row r="360">
          <cell r="J360">
            <v>0</v>
          </cell>
        </row>
        <row r="361">
          <cell r="J361">
            <v>0</v>
          </cell>
        </row>
        <row r="362">
          <cell r="J362">
            <v>0</v>
          </cell>
        </row>
        <row r="363">
          <cell r="J363">
            <v>0</v>
          </cell>
        </row>
        <row r="364">
          <cell r="J364">
            <v>0</v>
          </cell>
        </row>
        <row r="365">
          <cell r="J365">
            <v>0</v>
          </cell>
        </row>
        <row r="366">
          <cell r="J366" t="str">
            <v>PMTCT-1: Percentage of pregnant women who know their HIV status</v>
          </cell>
        </row>
        <row r="367">
          <cell r="J367" t="str">
            <v>PMTCT-1: Percentage of pregnant women who know their HIV status</v>
          </cell>
        </row>
        <row r="368">
          <cell r="J368" t="str">
            <v>PMTCT-1: Percentage of pregnant women who know their HIV status</v>
          </cell>
        </row>
        <row r="369">
          <cell r="J369" t="str">
            <v>PMTCT-1: Percentage of pregnant women who know their HIV status</v>
          </cell>
        </row>
        <row r="370">
          <cell r="J370" t="str">
            <v>PMTCT-1: Percentage of pregnant women who know their HIV status</v>
          </cell>
        </row>
        <row r="371">
          <cell r="J371" t="str">
            <v>PMTCT-1: Percentage of pregnant women who know their HIV status</v>
          </cell>
        </row>
        <row r="372">
          <cell r="J372" t="str">
            <v>PMTCT-1: Percentage of pregnant women who know their HIV status</v>
          </cell>
        </row>
        <row r="373">
          <cell r="J373" t="str">
            <v>PMTCT-1: Percentage of pregnant women who know their HIV status</v>
          </cell>
        </row>
        <row r="374">
          <cell r="J374" t="str">
            <v>PMTCT-1: Percentage of pregnant women who know their HIV status</v>
          </cell>
        </row>
        <row r="375">
          <cell r="J375" t="str">
            <v>PMTCT-1: Percentage of pregnant women who know their HIV status</v>
          </cell>
        </row>
        <row r="376">
          <cell r="J376" t="str">
            <v>PMTCT-2.1: Percentage of HIV-positive pregnant women who received ART during pregnancy</v>
          </cell>
        </row>
        <row r="377">
          <cell r="J377" t="str">
            <v>PMTCT-2.1: Percentage of HIV-positive pregnant women who received ART during pregnancy</v>
          </cell>
        </row>
        <row r="378">
          <cell r="J378" t="str">
            <v>PMTCT-2.1: Percentage of HIV-positive pregnant women who received ART during pregnancy</v>
          </cell>
        </row>
        <row r="379">
          <cell r="J379" t="str">
            <v>PMTCT-2.1: Percentage of HIV-positive pregnant women who received ART during pregnancy</v>
          </cell>
        </row>
        <row r="380">
          <cell r="J380" t="str">
            <v>PMTCT-2.1: Percentage of HIV-positive pregnant women who received ART during pregnancy</v>
          </cell>
        </row>
        <row r="381">
          <cell r="J381" t="str">
            <v>PMTCT-2.1: Percentage of HIV-positive pregnant women who received ART during pregnancy</v>
          </cell>
        </row>
        <row r="382">
          <cell r="J382" t="str">
            <v>PMTCT-2.1: Percentage of HIV-positive pregnant women who received ART during pregnancy</v>
          </cell>
        </row>
        <row r="383">
          <cell r="J383" t="str">
            <v>PMTCT-2.1: Percentage of HIV-positive pregnant women who received ART during pregnancy</v>
          </cell>
        </row>
        <row r="384">
          <cell r="J384" t="str">
            <v>PMTCT-2.1: Percentage of HIV-positive pregnant women who received ART during pregnancy</v>
          </cell>
        </row>
        <row r="385">
          <cell r="J385" t="str">
            <v>PMTCT-2.1: Percentage of HIV-positive pregnant women who received ART during pregnancy</v>
          </cell>
        </row>
        <row r="386">
          <cell r="J386" t="str">
            <v>PMTCT-3.1: Percentage of HIV-exposed infants receiving a virological test for HIV within 2 months of birth</v>
          </cell>
        </row>
        <row r="387">
          <cell r="J387" t="str">
            <v>PMTCT-3.1: Percentage of HIV-exposed infants receiving a virological test for HIV within 2 months of birth</v>
          </cell>
        </row>
        <row r="388">
          <cell r="J388" t="str">
            <v>PMTCT-3.1: Percentage of HIV-exposed infants receiving a virological test for HIV within 2 months of birth</v>
          </cell>
        </row>
        <row r="389">
          <cell r="J389" t="str">
            <v>PMTCT-3.1: Percentage of HIV-exposed infants receiving a virological test for HIV within 2 months of birth</v>
          </cell>
        </row>
        <row r="390">
          <cell r="J390" t="str">
            <v>PMTCT-3.1: Percentage of HIV-exposed infants receiving a virological test for HIV within 2 months of birth</v>
          </cell>
        </row>
        <row r="391">
          <cell r="J391" t="str">
            <v>PMTCT-3.1: Percentage of HIV-exposed infants receiving a virological test for HIV within 2 months of birth</v>
          </cell>
        </row>
        <row r="392">
          <cell r="J392" t="str">
            <v>PMTCT-3.1: Percentage of HIV-exposed infants receiving a virological test for HIV within 2 months of birth</v>
          </cell>
        </row>
        <row r="393">
          <cell r="J393" t="str">
            <v>PMTCT-3.1: Percentage of HIV-exposed infants receiving a virological test for HIV within 2 months of birth</v>
          </cell>
        </row>
        <row r="394">
          <cell r="J394" t="str">
            <v>PMTCT-3.1: Percentage of HIV-exposed infants receiving a virological test for HIV within 2 months of birth</v>
          </cell>
        </row>
        <row r="395">
          <cell r="J395" t="str">
            <v>PMTCT-3.1: Percentage of HIV-exposed infants receiving a virological test for HIV within 2 months of birth</v>
          </cell>
        </row>
        <row r="396">
          <cell r="J396" t="str">
            <v>TCS-1(M): Percentage of people living with HIV currently receiving antiretroviral therapyAgeU15</v>
          </cell>
          <cell r="K396">
            <v>4953</v>
          </cell>
          <cell r="L396">
            <v>100665</v>
          </cell>
        </row>
        <row r="397">
          <cell r="J397" t="str">
            <v>TCS-1(M): Percentage of people living with HIV currently receiving antiretroviral therapyAge15+</v>
          </cell>
          <cell r="K397">
            <v>95712</v>
          </cell>
          <cell r="L397">
            <v>100665</v>
          </cell>
        </row>
        <row r="398">
          <cell r="J398" t="str">
            <v>TCS-1(M): Percentage of people living with HIV currently receiving antiretroviral therapyAge | Gender15-24 male</v>
          </cell>
        </row>
        <row r="399">
          <cell r="J399" t="str">
            <v>TCS-1(M): Percentage of people living with HIV currently receiving antiretroviral therapyAge | Gender15-19 male</v>
          </cell>
        </row>
        <row r="400">
          <cell r="J400" t="str">
            <v>TCS-1(M): Percentage of people living with HIV currently receiving antiretroviral therapyAge | Gender20-24 male</v>
          </cell>
        </row>
        <row r="401">
          <cell r="J401" t="str">
            <v>TCS-1(M): Percentage of people living with HIV currently receiving antiretroviral therapyAge | Gender15-24 female</v>
          </cell>
        </row>
        <row r="402">
          <cell r="J402" t="str">
            <v>TCS-1(M): Percentage of people living with HIV currently receiving antiretroviral therapyAge | Gender15-19 female</v>
          </cell>
        </row>
        <row r="403">
          <cell r="J403" t="str">
            <v>TCS-1(M): Percentage of people living with HIV currently receiving antiretroviral therapyAge | Gender20-24 female</v>
          </cell>
        </row>
        <row r="404">
          <cell r="J404" t="str">
            <v>TCS-1(M): Percentage of people living with HIV currently receiving antiretroviral therapyGenderMale</v>
          </cell>
          <cell r="K404">
            <v>24533</v>
          </cell>
          <cell r="L404">
            <v>100665</v>
          </cell>
        </row>
        <row r="405">
          <cell r="J405" t="str">
            <v>TCS-1(M): Percentage of people living with HIV currently receiving antiretroviral therapyGenderFemale</v>
          </cell>
          <cell r="K405">
            <v>76132</v>
          </cell>
          <cell r="L405">
            <v>100665</v>
          </cell>
        </row>
        <row r="406">
          <cell r="J406" t="str">
            <v>TCS-3.1: Percentage of people living with HIV and on ART, who have a suppressed viral load at 12 months (&lt;1000 copies/ml)Age | Gender15-19 male</v>
          </cell>
        </row>
        <row r="407">
          <cell r="J407" t="str">
            <v>TCS-3.1: Percentage of people living with HIV and on ART, who have a suppressed viral load at 12 months (&lt;1000 copies/ml)Age | Gender20-24 female</v>
          </cell>
        </row>
        <row r="408">
          <cell r="J408" t="str">
            <v>TCS-3.1: Percentage of people living with HIV and on ART, who have a suppressed viral load at 12 months (&lt;1000 copies/ml)Age | Gender20-24 male</v>
          </cell>
        </row>
        <row r="409">
          <cell r="J409" t="str">
            <v>TCS-3.1: Percentage of people living with HIV and on ART, who have a suppressed viral load at 12 months (&lt;1000 copies/ml)Age | Gender15-19 female</v>
          </cell>
        </row>
        <row r="410">
          <cell r="J410" t="str">
            <v>TCS-3.1: Percentage of people living with HIV and on ART, who have a suppressed viral load at 12 months (&lt;1000 copies/ml)</v>
          </cell>
        </row>
        <row r="411">
          <cell r="J411" t="str">
            <v>TCS-3.1: Percentage of people living with HIV and on ART, who have a suppressed viral load at 12 months (&lt;1000 copies/ml)</v>
          </cell>
        </row>
        <row r="412">
          <cell r="J412" t="str">
            <v>TCS-3.1: Percentage of people living with HIV and on ART, who have a suppressed viral load at 12 months (&lt;1000 copies/ml)</v>
          </cell>
        </row>
        <row r="413">
          <cell r="J413" t="str">
            <v>TCS-3.1: Percentage of people living with HIV and on ART, who have a suppressed viral load at 12 months (&lt;1000 copies/ml)</v>
          </cell>
        </row>
        <row r="414">
          <cell r="J414" t="str">
            <v>TCS-3.1: Percentage of people living with HIV and on ART, who have a suppressed viral load at 12 months (&lt;1000 copies/ml)</v>
          </cell>
        </row>
        <row r="415">
          <cell r="J415" t="str">
            <v>TCS-3.1: Percentage of people living with HIV and on ART, who have a suppressed viral load at 12 months (&lt;1000 copies/ml)</v>
          </cell>
        </row>
        <row r="416">
          <cell r="J416" t="str">
            <v>TB/HIV-3.1: Percentage of people living with HIV in care (including PMTCT) who are screened for TB in HIV care or treatment settings</v>
          </cell>
        </row>
        <row r="417">
          <cell r="J417" t="str">
            <v>TB/HIV-3.1: Percentage of people living with HIV in care (including PMTCT) who are screened for TB in HIV care or treatment settings</v>
          </cell>
        </row>
        <row r="418">
          <cell r="J418" t="str">
            <v>TB/HIV-3.1: Percentage of people living with HIV in care (including PMTCT) who are screened for TB in HIV care or treatment settings</v>
          </cell>
        </row>
        <row r="419">
          <cell r="J419" t="str">
            <v>TB/HIV-3.1: Percentage of people living with HIV in care (including PMTCT) who are screened for TB in HIV care or treatment settings</v>
          </cell>
        </row>
        <row r="420">
          <cell r="J420" t="str">
            <v>TB/HIV-3.1: Percentage of people living with HIV in care (including PMTCT) who are screened for TB in HIV care or treatment settings</v>
          </cell>
        </row>
        <row r="421">
          <cell r="J421" t="str">
            <v>TB/HIV-3.1: Percentage of people living with HIV in care (including PMTCT) who are screened for TB in HIV care or treatment settings</v>
          </cell>
        </row>
        <row r="422">
          <cell r="J422" t="str">
            <v>TB/HIV-3.1: Percentage of people living with HIV in care (including PMTCT) who are screened for TB in HIV care or treatment settings</v>
          </cell>
        </row>
        <row r="423">
          <cell r="J423" t="str">
            <v>TB/HIV-3.1: Percentage of people living with HIV in care (including PMTCT) who are screened for TB in HIV care or treatment settings</v>
          </cell>
        </row>
        <row r="424">
          <cell r="J424" t="str">
            <v>TB/HIV-3.1: Percentage of people living with HIV in care (including PMTCT) who are screened for TB in HIV care or treatment settings</v>
          </cell>
        </row>
        <row r="425">
          <cell r="J425" t="str">
            <v>TB/HIV-3.1: Percentage of people living with HIV in care (including PMTCT) who are screened for TB in HIV care or treatment settings</v>
          </cell>
        </row>
        <row r="426">
          <cell r="J426" t="str">
            <v>TB/HIV-5: Percentage of registered new and relapse TB patients with documented HIV status</v>
          </cell>
        </row>
        <row r="427">
          <cell r="J427" t="str">
            <v>TB/HIV-5: Percentage of registered new and relapse TB patients with documented HIV status</v>
          </cell>
        </row>
        <row r="428">
          <cell r="J428" t="str">
            <v>TB/HIV-5: Percentage of registered new and relapse TB patients with documented HIV status</v>
          </cell>
        </row>
        <row r="429">
          <cell r="J429" t="str">
            <v>TB/HIV-5: Percentage of registered new and relapse TB patients with documented HIV status</v>
          </cell>
        </row>
        <row r="430">
          <cell r="J430" t="str">
            <v>TB/HIV-5: Percentage of registered new and relapse TB patients with documented HIV status</v>
          </cell>
        </row>
        <row r="431">
          <cell r="J431" t="str">
            <v>TB/HIV-5: Percentage of registered new and relapse TB patients with documented HIV status</v>
          </cell>
        </row>
        <row r="432">
          <cell r="J432" t="str">
            <v>TB/HIV-5: Percentage of registered new and relapse TB patients with documented HIV status</v>
          </cell>
        </row>
        <row r="433">
          <cell r="J433" t="str">
            <v>TB/HIV-5: Percentage of registered new and relapse TB patients with documented HIV status</v>
          </cell>
        </row>
        <row r="434">
          <cell r="J434" t="str">
            <v>TB/HIV-5: Percentage of registered new and relapse TB patients with documented HIV status</v>
          </cell>
        </row>
        <row r="435">
          <cell r="J435" t="str">
            <v>TB/HIV-5: Percentage of registered new and relapse TB patients with documented HIV status</v>
          </cell>
        </row>
        <row r="436">
          <cell r="J436" t="str">
            <v>TB/HIV-6(M): Percentage of HIV-positive new and relapse TB patients on ART during TB treatment</v>
          </cell>
        </row>
        <row r="437">
          <cell r="J437" t="str">
            <v>TB/HIV-6(M): Percentage of HIV-positive new and relapse TB patients on ART during TB treatment</v>
          </cell>
        </row>
        <row r="438">
          <cell r="J438" t="str">
            <v>TB/HIV-6(M): Percentage of HIV-positive new and relapse TB patients on ART during TB treatment</v>
          </cell>
        </row>
        <row r="439">
          <cell r="J439" t="str">
            <v>TB/HIV-6(M): Percentage of HIV-positive new and relapse TB patients on ART during TB treatment</v>
          </cell>
        </row>
        <row r="440">
          <cell r="J440" t="str">
            <v>TB/HIV-6(M): Percentage of HIV-positive new and relapse TB patients on ART during TB treatment</v>
          </cell>
        </row>
        <row r="441">
          <cell r="J441" t="str">
            <v>TB/HIV-6(M): Percentage of HIV-positive new and relapse TB patients on ART during TB treatment</v>
          </cell>
        </row>
        <row r="442">
          <cell r="J442" t="str">
            <v>TB/HIV-6(M): Percentage of HIV-positive new and relapse TB patients on ART during TB treatment</v>
          </cell>
        </row>
        <row r="443">
          <cell r="J443" t="str">
            <v>TB/HIV-6(M): Percentage of HIV-positive new and relapse TB patients on ART during TB treatment</v>
          </cell>
        </row>
        <row r="444">
          <cell r="J444" t="str">
            <v>TB/HIV-6(M): Percentage of HIV-positive new and relapse TB patients on ART during TB treatment</v>
          </cell>
        </row>
        <row r="445">
          <cell r="J445" t="str">
            <v>TB/HIV-6(M): Percentage of HIV-positive new and relapse TB patients on ART during TB treatment</v>
          </cell>
        </row>
        <row r="446">
          <cell r="J446" t="str">
            <v>KP-1a(M): Percentage of men who have sex with men reached with HIV prevention programs - defined package of services</v>
          </cell>
        </row>
        <row r="447">
          <cell r="J447" t="str">
            <v>KP-1a(M): Percentage of men who have sex with men reached with HIV prevention programs - defined package of services</v>
          </cell>
        </row>
        <row r="448">
          <cell r="J448" t="str">
            <v>KP-1a(M): Percentage of men who have sex with men reached with HIV prevention programs - defined package of services</v>
          </cell>
        </row>
        <row r="449">
          <cell r="J449" t="str">
            <v>KP-1a(M): Percentage of men who have sex with men reached with HIV prevention programs - defined package of services</v>
          </cell>
        </row>
        <row r="450">
          <cell r="J450" t="str">
            <v>KP-1a(M): Percentage of men who have sex with men reached with HIV prevention programs - defined package of services</v>
          </cell>
        </row>
        <row r="451">
          <cell r="J451" t="str">
            <v>KP-1a(M): Percentage of men who have sex with men reached with HIV prevention programs - defined package of services</v>
          </cell>
        </row>
        <row r="452">
          <cell r="J452" t="str">
            <v>KP-1a(M): Percentage of men who have sex with men reached with HIV prevention programs - defined package of services</v>
          </cell>
        </row>
        <row r="453">
          <cell r="J453" t="str">
            <v>KP-1a(M): Percentage of men who have sex with men reached with HIV prevention programs - defined package of services</v>
          </cell>
        </row>
        <row r="454">
          <cell r="J454" t="str">
            <v>KP-1a(M): Percentage of men who have sex with men reached with HIV prevention programs - defined package of services</v>
          </cell>
        </row>
        <row r="455">
          <cell r="J455" t="str">
            <v>KP-1a(M): Percentage of men who have sex with men reached with HIV prevention programs - defined package of services</v>
          </cell>
        </row>
        <row r="456">
          <cell r="J456" t="str">
            <v>KP-3a(M): Percentage of men who have sex with men that have received an HIV test during the reporting period and know their results</v>
          </cell>
        </row>
        <row r="457">
          <cell r="J457" t="str">
            <v>KP-3a(M): Percentage of men who have sex with men that have received an HIV test during the reporting period and know their results</v>
          </cell>
        </row>
        <row r="458">
          <cell r="J458" t="str">
            <v>KP-3a(M): Percentage of men who have sex with men that have received an HIV test during the reporting period and know their results</v>
          </cell>
        </row>
        <row r="459">
          <cell r="J459" t="str">
            <v>KP-3a(M): Percentage of men who have sex with men that have received an HIV test during the reporting period and know their results</v>
          </cell>
        </row>
        <row r="460">
          <cell r="J460" t="str">
            <v>KP-3a(M): Percentage of men who have sex with men that have received an HIV test during the reporting period and know their results</v>
          </cell>
        </row>
        <row r="461">
          <cell r="J461" t="str">
            <v>KP-3a(M): Percentage of men who have sex with men that have received an HIV test during the reporting period and know their results</v>
          </cell>
        </row>
        <row r="462">
          <cell r="J462" t="str">
            <v>KP-3a(M): Percentage of men who have sex with men that have received an HIV test during the reporting period and know their results</v>
          </cell>
        </row>
        <row r="463">
          <cell r="J463" t="str">
            <v>KP-3a(M): Percentage of men who have sex with men that have received an HIV test during the reporting period and know their results</v>
          </cell>
        </row>
        <row r="464">
          <cell r="J464" t="str">
            <v>KP-3a(M): Percentage of men who have sex with men that have received an HIV test during the reporting period and know their results</v>
          </cell>
        </row>
        <row r="465">
          <cell r="J465" t="str">
            <v>KP-3a(M): Percentage of men who have sex with men that have received an HIV test during the reporting period and know their results</v>
          </cell>
        </row>
        <row r="466">
          <cell r="J466" t="str">
            <v>KP-1c(M): Percentage of sex workers reached with HIV prevention programs - defined package of services</v>
          </cell>
        </row>
        <row r="467">
          <cell r="J467" t="str">
            <v>KP-1c(M): Percentage of sex workers reached with HIV prevention programs - defined package of services</v>
          </cell>
        </row>
        <row r="468">
          <cell r="J468" t="str">
            <v>KP-1c(M): Percentage of sex workers reached with HIV prevention programs - defined package of services</v>
          </cell>
        </row>
        <row r="469">
          <cell r="J469" t="str">
            <v>KP-1c(M): Percentage of sex workers reached with HIV prevention programs - defined package of services</v>
          </cell>
        </row>
        <row r="470">
          <cell r="J470" t="str">
            <v>KP-1c(M): Percentage of sex workers reached with HIV prevention programs - defined package of services</v>
          </cell>
        </row>
        <row r="471">
          <cell r="J471" t="str">
            <v>KP-1c(M): Percentage of sex workers reached with HIV prevention programs - defined package of services</v>
          </cell>
        </row>
        <row r="472">
          <cell r="J472" t="str">
            <v>KP-1c(M): Percentage of sex workers reached with HIV prevention programs - defined package of services</v>
          </cell>
        </row>
        <row r="473">
          <cell r="J473" t="str">
            <v>KP-1c(M): Percentage of sex workers reached with HIV prevention programs - defined package of services</v>
          </cell>
        </row>
        <row r="474">
          <cell r="J474" t="str">
            <v>KP-1c(M): Percentage of sex workers reached with HIV prevention programs - defined package of services</v>
          </cell>
        </row>
        <row r="475">
          <cell r="J475" t="str">
            <v>KP-1c(M): Percentage of sex workers reached with HIV prevention programs - defined package of services</v>
          </cell>
        </row>
        <row r="476">
          <cell r="J476" t="str">
            <v>KP-3c(M): Percentage of sex workers that have received an HIV test during the reporting period and know their results</v>
          </cell>
        </row>
        <row r="477">
          <cell r="J477" t="str">
            <v>KP-3c(M): Percentage of sex workers that have received an HIV test during the reporting period and know their results</v>
          </cell>
        </row>
        <row r="478">
          <cell r="J478" t="str">
            <v>KP-3c(M): Percentage of sex workers that have received an HIV test during the reporting period and know their results</v>
          </cell>
        </row>
        <row r="479">
          <cell r="J479" t="str">
            <v>KP-3c(M): Percentage of sex workers that have received an HIV test during the reporting period and know their results</v>
          </cell>
        </row>
        <row r="480">
          <cell r="J480" t="str">
            <v>KP-3c(M): Percentage of sex workers that have received an HIV test during the reporting period and know their results</v>
          </cell>
        </row>
        <row r="481">
          <cell r="J481" t="str">
            <v>KP-3c(M): Percentage of sex workers that have received an HIV test during the reporting period and know their results</v>
          </cell>
        </row>
        <row r="482">
          <cell r="J482" t="str">
            <v>KP-3c(M): Percentage of sex workers that have received an HIV test during the reporting period and know their results</v>
          </cell>
        </row>
        <row r="483">
          <cell r="J483" t="str">
            <v>KP-3c(M): Percentage of sex workers that have received an HIV test during the reporting period and know their results</v>
          </cell>
        </row>
        <row r="484">
          <cell r="J484" t="str">
            <v>KP-3c(M): Percentage of sex workers that have received an HIV test during the reporting period and know their results</v>
          </cell>
        </row>
        <row r="485">
          <cell r="J485" t="str">
            <v>KP-3c(M): Percentage of sex workers that have received an HIV test during the reporting period and know their results</v>
          </cell>
        </row>
        <row r="486">
          <cell r="J486">
            <v>0</v>
          </cell>
        </row>
        <row r="487">
          <cell r="J487">
            <v>0</v>
          </cell>
        </row>
        <row r="488">
          <cell r="J488">
            <v>0</v>
          </cell>
        </row>
        <row r="489">
          <cell r="J489">
            <v>0</v>
          </cell>
        </row>
        <row r="490">
          <cell r="J490">
            <v>0</v>
          </cell>
        </row>
        <row r="491">
          <cell r="J491">
            <v>0</v>
          </cell>
        </row>
        <row r="492">
          <cell r="J492">
            <v>0</v>
          </cell>
        </row>
        <row r="493">
          <cell r="J493">
            <v>0</v>
          </cell>
        </row>
        <row r="494">
          <cell r="J494">
            <v>0</v>
          </cell>
        </row>
        <row r="495">
          <cell r="J495">
            <v>0</v>
          </cell>
        </row>
        <row r="496">
          <cell r="J496" t="str">
            <v>KP-3e: Percentage of other vulnerable populations that have received an HIV test during the reporting period and know their results</v>
          </cell>
        </row>
        <row r="497">
          <cell r="J497" t="str">
            <v>KP-3e: Percentage of other vulnerable populations that have received an HIV test during the reporting period and know their results</v>
          </cell>
        </row>
        <row r="498">
          <cell r="J498" t="str">
            <v>KP-3e: Percentage of other vulnerable populations that have received an HIV test during the reporting period and know their results</v>
          </cell>
        </row>
        <row r="499">
          <cell r="J499" t="str">
            <v>KP-3e: Percentage of other vulnerable populations that have received an HIV test during the reporting period and know their results</v>
          </cell>
        </row>
        <row r="500">
          <cell r="J500" t="str">
            <v>KP-3e: Percentage of other vulnerable populations that have received an HIV test during the reporting period and know their results</v>
          </cell>
        </row>
        <row r="501">
          <cell r="J501" t="str">
            <v>KP-3e: Percentage of other vulnerable populations that have received an HIV test during the reporting period and know their results</v>
          </cell>
        </row>
        <row r="502">
          <cell r="J502" t="str">
            <v>KP-3e: Percentage of other vulnerable populations that have received an HIV test during the reporting period and know their results</v>
          </cell>
        </row>
        <row r="503">
          <cell r="J503" t="str">
            <v>KP-3e: Percentage of other vulnerable populations that have received an HIV test during the reporting period and know their results</v>
          </cell>
        </row>
        <row r="504">
          <cell r="J504" t="str">
            <v>KP-3e: Percentage of other vulnerable populations that have received an HIV test during the reporting period and know their results</v>
          </cell>
        </row>
        <row r="505">
          <cell r="J505" t="str">
            <v>KP-3e: Percentage of other vulnerable populations that have received an HIV test during the reporting period and know their results</v>
          </cell>
        </row>
        <row r="506">
          <cell r="J506" t="str">
            <v>TCP-1(M): Number of notified cases of all forms of TB-(i.e. bacteriologically confirmed + clinically diagnosed), includes new and relapse casesAgeU15</v>
          </cell>
          <cell r="K506">
            <v>690</v>
          </cell>
          <cell r="L506">
            <v>14152</v>
          </cell>
        </row>
        <row r="507">
          <cell r="J507" t="str">
            <v>TCP-1(M): Number of notified cases of all forms of TB-(i.e. bacteriologically confirmed + clinically diagnosed), includes new and relapse casesAge15+</v>
          </cell>
          <cell r="K507">
            <v>13462</v>
          </cell>
          <cell r="L507">
            <v>14152</v>
          </cell>
        </row>
        <row r="508">
          <cell r="J508" t="str">
            <v>TCP-1(M): Number of notified cases of all forms of TB-(i.e. bacteriologically confirmed + clinically diagnosed), includes new and relapse casesGenderMale</v>
          </cell>
          <cell r="K508">
            <v>9293</v>
          </cell>
        </row>
        <row r="509">
          <cell r="J509" t="str">
            <v>TCP-1(M): Number of notified cases of all forms of TB-(i.e. bacteriologically confirmed + clinically diagnosed), includes new and relapse casesGenderFemale</v>
          </cell>
          <cell r="K509">
            <v>4859</v>
          </cell>
        </row>
        <row r="510">
          <cell r="J510" t="str">
            <v>TCP-1(M): Number of notified cases of all forms of TB-(i.e. bacteriologically confirmed + clinically diagnosed), includes new and relapse casesHIV test statusPositive</v>
          </cell>
          <cell r="K510">
            <v>2622</v>
          </cell>
        </row>
        <row r="511">
          <cell r="J511" t="str">
            <v>TCP-1(M): Number of notified cases of all forms of TB-(i.e. bacteriologically confirmed + clinically diagnosed), includes new and relapse casesHIV test statusNegative</v>
          </cell>
          <cell r="K511">
            <v>9653</v>
          </cell>
        </row>
        <row r="512">
          <cell r="J512" t="str">
            <v>TCP-1(M): Number of notified cases of all forms of TB-(i.e. bacteriologically confirmed + clinically diagnosed), includes new and relapse casesHIV test statusNot documented</v>
          </cell>
          <cell r="K512">
            <v>1877</v>
          </cell>
        </row>
        <row r="513">
          <cell r="J513" t="str">
            <v>TCP-1(M): Number of notified cases of all forms of TB-(i.e. bacteriologically confirmed + clinically diagnosed), includes new and relapse casesTB case definitionBacteriologically confirmed</v>
          </cell>
          <cell r="K513">
            <v>14152</v>
          </cell>
        </row>
        <row r="514">
          <cell r="J514" t="str">
            <v>TCP-1(M): Number of notified cases of all forms of TB-(i.e. bacteriologically confirmed + clinically diagnosed), includes new and relapse cases</v>
          </cell>
        </row>
        <row r="515">
          <cell r="J515" t="str">
            <v>TCP-1(M): Number of notified cases of all forms of TB-(i.e. bacteriologically confirmed + clinically diagnosed), includes new and relapse cases</v>
          </cell>
        </row>
        <row r="516">
          <cell r="J516"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17">
          <cell r="J517"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18">
          <cell r="J518"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19">
          <cell r="J519"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0">
          <cell r="J520"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1">
          <cell r="J521"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2">
          <cell r="J522"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3">
          <cell r="J523"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4">
          <cell r="J524"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5">
          <cell r="J525" t="str">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ell>
        </row>
        <row r="526">
          <cell r="J526" t="str">
            <v>TCP-3: Percentage of laboratories showing adequate performance in external quality assurance for smear microscopy among the total number of laboratories that undertake smear microscopy during the reporting period</v>
          </cell>
        </row>
        <row r="527">
          <cell r="J527" t="str">
            <v>TCP-3: Percentage of laboratories showing adequate performance in external quality assurance for smear microscopy among the total number of laboratories that undertake smear microscopy during the reporting period</v>
          </cell>
        </row>
        <row r="528">
          <cell r="J528" t="str">
            <v>TCP-3: Percentage of laboratories showing adequate performance in external quality assurance for smear microscopy among the total number of laboratories that undertake smear microscopy during the reporting period</v>
          </cell>
        </row>
        <row r="529">
          <cell r="J529" t="str">
            <v>TCP-3: Percentage of laboratories showing adequate performance in external quality assurance for smear microscopy among the total number of laboratories that undertake smear microscopy during the reporting period</v>
          </cell>
        </row>
        <row r="530">
          <cell r="J530" t="str">
            <v>TCP-3: Percentage of laboratories showing adequate performance in external quality assurance for smear microscopy among the total number of laboratories that undertake smear microscopy during the reporting period</v>
          </cell>
        </row>
        <row r="531">
          <cell r="J531" t="str">
            <v>TCP-3: Percentage of laboratories showing adequate performance in external quality assurance for smear microscopy among the total number of laboratories that undertake smear microscopy during the reporting period</v>
          </cell>
        </row>
        <row r="532">
          <cell r="J532" t="str">
            <v>TCP-3: Percentage of laboratories showing adequate performance in external quality assurance for smear microscopy among the total number of laboratories that undertake smear microscopy during the reporting period</v>
          </cell>
        </row>
        <row r="533">
          <cell r="J533" t="str">
            <v>TCP-3: Percentage of laboratories showing adequate performance in external quality assurance for smear microscopy among the total number of laboratories that undertake smear microscopy during the reporting period</v>
          </cell>
        </row>
        <row r="534">
          <cell r="J534" t="str">
            <v>TCP-3: Percentage of laboratories showing adequate performance in external quality assurance for smear microscopy among the total number of laboratories that undertake smear microscopy during the reporting period</v>
          </cell>
        </row>
        <row r="535">
          <cell r="J535" t="str">
            <v>TCP-3: Percentage of laboratories showing adequate performance in external quality assurance for smear microscopy among the total number of laboratories that undertake smear microscopy during the reporting period</v>
          </cell>
        </row>
        <row r="536">
          <cell r="J536" t="str">
            <v>TCP-4: Percentage of reporting units reporting no stock-outs of anti-TB drugs on the last day of the quarter</v>
          </cell>
        </row>
        <row r="537">
          <cell r="J537" t="str">
            <v>TCP-4: Percentage of reporting units reporting no stock-outs of anti-TB drugs on the last day of the quarter</v>
          </cell>
        </row>
        <row r="538">
          <cell r="J538" t="str">
            <v>TCP-4: Percentage of reporting units reporting no stock-outs of anti-TB drugs on the last day of the quarter</v>
          </cell>
        </row>
        <row r="539">
          <cell r="J539" t="str">
            <v>TCP-4: Percentage of reporting units reporting no stock-outs of anti-TB drugs on the last day of the quarter</v>
          </cell>
        </row>
        <row r="540">
          <cell r="J540" t="str">
            <v>TCP-4: Percentage of reporting units reporting no stock-outs of anti-TB drugs on the last day of the quarter</v>
          </cell>
        </row>
        <row r="541">
          <cell r="J541" t="str">
            <v>TCP-4: Percentage of reporting units reporting no stock-outs of anti-TB drugs on the last day of the quarter</v>
          </cell>
        </row>
        <row r="542">
          <cell r="J542" t="str">
            <v>TCP-4: Percentage of reporting units reporting no stock-outs of anti-TB drugs on the last day of the quarter</v>
          </cell>
        </row>
        <row r="543">
          <cell r="J543" t="str">
            <v>TCP-4: Percentage of reporting units reporting no stock-outs of anti-TB drugs on the last day of the quarter</v>
          </cell>
        </row>
        <row r="544">
          <cell r="J544" t="str">
            <v>TCP-4: Percentage of reporting units reporting no stock-outs of anti-TB drugs on the last day of the quarter</v>
          </cell>
        </row>
        <row r="545">
          <cell r="J545" t="str">
            <v>TCP-4: Percentage of reporting units reporting no stock-outs of anti-TB drugs on the last day of the quarter</v>
          </cell>
        </row>
        <row r="546">
          <cell r="J546" t="str">
            <v>TCP-7a: Number of notified TB cases (all forms) contributed by non-national TB program providers – private/non-governmental facilities</v>
          </cell>
        </row>
        <row r="547">
          <cell r="J547" t="str">
            <v>TCP-7a: Number of notified TB cases (all forms) contributed by non-national TB program providers – private/non-governmental facilities</v>
          </cell>
        </row>
        <row r="548">
          <cell r="J548" t="str">
            <v>TCP-7a: Number of notified TB cases (all forms) contributed by non-national TB program providers – private/non-governmental facilities</v>
          </cell>
        </row>
        <row r="549">
          <cell r="J549" t="str">
            <v>TCP-7a: Number of notified TB cases (all forms) contributed by non-national TB program providers – private/non-governmental facilities</v>
          </cell>
        </row>
        <row r="550">
          <cell r="J550" t="str">
            <v>TCP-7a: Number of notified TB cases (all forms) contributed by non-national TB program providers – private/non-governmental facilities</v>
          </cell>
        </row>
        <row r="551">
          <cell r="J551" t="str">
            <v>TCP-7a: Number of notified TB cases (all forms) contributed by non-national TB program providers – private/non-governmental facilities</v>
          </cell>
        </row>
        <row r="552">
          <cell r="J552" t="str">
            <v>TCP-7a: Number of notified TB cases (all forms) contributed by non-national TB program providers – private/non-governmental facilities</v>
          </cell>
        </row>
        <row r="553">
          <cell r="J553" t="str">
            <v>TCP-7a: Number of notified TB cases (all forms) contributed by non-national TB program providers – private/non-governmental facilities</v>
          </cell>
        </row>
        <row r="554">
          <cell r="J554" t="str">
            <v>TCP-7a: Number of notified TB cases (all forms) contributed by non-national TB program providers – private/non-governmental facilities</v>
          </cell>
        </row>
        <row r="555">
          <cell r="J555" t="str">
            <v>TCP-7a: Number of notified TB cases (all forms) contributed by non-national TB program providers – private/non-governmental facilities</v>
          </cell>
        </row>
        <row r="556">
          <cell r="J556" t="str">
            <v>MDR TB-2(M): Number of TB cases with RR-TB and/or MDR-TB notifiedAgeU15</v>
          </cell>
          <cell r="K556">
            <v>1</v>
          </cell>
        </row>
        <row r="557">
          <cell r="J557" t="str">
            <v>MDR TB-2(M): Number of TB cases with RR-TB and/or MDR-TB notifiedAge15+</v>
          </cell>
          <cell r="K557">
            <v>106</v>
          </cell>
        </row>
        <row r="558">
          <cell r="J558" t="str">
            <v>MDR TB-2(M): Number of TB cases with RR-TB and/or MDR-TB notifiedGenderMale</v>
          </cell>
          <cell r="K558">
            <v>75</v>
          </cell>
        </row>
        <row r="559">
          <cell r="J559" t="str">
            <v>MDR TB-2(M): Number of TB cases with RR-TB and/or MDR-TB notifiedGenderFemale</v>
          </cell>
          <cell r="K559">
            <v>32</v>
          </cell>
        </row>
        <row r="560">
          <cell r="J560" t="str">
            <v>MDR TB-2(M): Number of TB cases with RR-TB and/or MDR-TB notified</v>
          </cell>
        </row>
        <row r="561">
          <cell r="J561" t="str">
            <v>MDR TB-2(M): Number of TB cases with RR-TB and/or MDR-TB notified</v>
          </cell>
        </row>
        <row r="562">
          <cell r="J562" t="str">
            <v>MDR TB-2(M): Number of TB cases with RR-TB and/or MDR-TB notified</v>
          </cell>
        </row>
        <row r="563">
          <cell r="J563" t="str">
            <v>MDR TB-2(M): Number of TB cases with RR-TB and/or MDR-TB notified</v>
          </cell>
        </row>
        <row r="564">
          <cell r="J564" t="str">
            <v>MDR TB-2(M): Number of TB cases with RR-TB and/or MDR-TB notified</v>
          </cell>
        </row>
        <row r="565">
          <cell r="J565" t="str">
            <v>MDR TB-2(M): Number of TB cases with RR-TB and/or MDR-TB notified</v>
          </cell>
        </row>
        <row r="566">
          <cell r="J566" t="str">
            <v>MDR TB-3(M): Number of cases with RR-TB and/or MDR-TB that began second-line treatmentAgeU15</v>
          </cell>
          <cell r="K566">
            <v>1</v>
          </cell>
        </row>
        <row r="567">
          <cell r="J567" t="str">
            <v>MDR TB-3(M): Number of cases with RR-TB and/or MDR-TB that began second-line treatmentAge15+</v>
          </cell>
          <cell r="K567">
            <v>76</v>
          </cell>
        </row>
        <row r="568">
          <cell r="J568" t="str">
            <v>MDR TB-3(M): Number of cases with RR-TB and/or MDR-TB that began second-line treatmentGenderMale</v>
          </cell>
          <cell r="K568">
            <v>53</v>
          </cell>
        </row>
        <row r="569">
          <cell r="J569" t="str">
            <v>MDR TB-3(M): Number of cases with RR-TB and/or MDR-TB that began second-line treatmentGenderFemale</v>
          </cell>
          <cell r="K569">
            <v>24</v>
          </cell>
        </row>
        <row r="570">
          <cell r="J570" t="str">
            <v>MDR TB-3(M): Number of cases with RR-TB and/or MDR-TB that began second-line treatmentTB regimenNew TB drugs</v>
          </cell>
          <cell r="K570">
            <v>77</v>
          </cell>
        </row>
        <row r="571">
          <cell r="J571" t="str">
            <v>MDR TB-3(M): Number of cases with RR-TB and/or MDR-TB that began second-line treatmentTB regimenShort regimens</v>
          </cell>
          <cell r="K571">
            <v>0</v>
          </cell>
        </row>
        <row r="572">
          <cell r="J572" t="str">
            <v>MDR TB-3(M): Number of cases with RR-TB and/or MDR-TB that began second-line treatment</v>
          </cell>
        </row>
        <row r="573">
          <cell r="J573" t="str">
            <v>MDR TB-3(M): Number of cases with RR-TB and/or MDR-TB that began second-line treatment</v>
          </cell>
        </row>
        <row r="574">
          <cell r="J574" t="str">
            <v>MDR TB-3(M): Number of cases with RR-TB and/or MDR-TB that began second-line treatment</v>
          </cell>
        </row>
        <row r="575">
          <cell r="J575" t="str">
            <v>MDR TB-3(M): Number of cases with RR-TB and/or MDR-TB that began second-line treatment</v>
          </cell>
        </row>
      </sheetData>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WPTM_Intervention" displayName="WPTM_Intervention" ref="E119:W120" totalsRowShown="0" headerRowDxfId="178" dataDxfId="177">
  <tableColumns count="19">
    <tableColumn id="7" xr3:uid="{00000000-0010-0000-0000-000007000000}" name="Modules" dataDxfId="176">
      <calculatedColumnFormula>IFERROR(IF(AND(K120="",T120=""),"",(VLOOKUP(Q120,'Reference records(soft deleted)'!$B$84:$D$127,3,FALSE))),"")</calculatedColumnFormula>
    </tableColumn>
    <tableColumn id="8" xr3:uid="{00000000-0010-0000-0000-000008000000}" name="Column4" dataDxfId="175"/>
    <tableColumn id="9" xr3:uid="{00000000-0010-0000-0000-000009000000}" name="Column5" dataDxfId="174"/>
    <tableColumn id="10" xr3:uid="{00000000-0010-0000-0000-00000A000000}" name="Column6" dataDxfId="173"/>
    <tableColumn id="11" xr3:uid="{00000000-0010-0000-0000-00000B000000}" name="Column7" dataDxfId="172"/>
    <tableColumn id="12" xr3:uid="{00000000-0010-0000-0000-00000C000000}" name="Column8" dataDxfId="171"/>
    <tableColumn id="3" xr3:uid="{00000000-0010-0000-0000-000003000000}" name="Standard Intervention" dataDxfId="170">
      <calculatedColumnFormula>IFERROR(VLOOKUP(R120,'Reference records(soft deleted)'!$B$235:$D$426,3,FALSE),"")</calculatedColumnFormula>
    </tableColumn>
    <tableColumn id="14" xr3:uid="{00000000-0010-0000-0000-00000E000000}" name="Column2" dataDxfId="169"/>
    <tableColumn id="15" xr3:uid="{00000000-0010-0000-0000-00000F000000}" name="Column10" dataDxfId="168"/>
    <tableColumn id="16" xr3:uid="{00000000-0010-0000-0000-000010000000}" name="Column11" dataDxfId="167"/>
    <tableColumn id="17" xr3:uid="{00000000-0010-0000-0000-000011000000}" name="Column12" dataDxfId="166"/>
    <tableColumn id="18" xr3:uid="{00000000-0010-0000-0000-000012000000}" name="Column13" dataDxfId="165"/>
    <tableColumn id="19" xr3:uid="{00000000-0010-0000-0000-000013000000}" name="Module Reference (Name)" dataDxfId="164"/>
    <tableColumn id="20" xr3:uid="{00000000-0010-0000-0000-000014000000}" name="Standard Intervention2" dataDxfId="163"/>
    <tableColumn id="21" xr3:uid="{00000000-0010-0000-0000-000015000000}" name="Column9" dataDxfId="162"/>
    <tableColumn id="22" xr3:uid="{00000000-0010-0000-0000-000016000000}" name="Custom Intervention (only if &quot;Other&quot; intervention is chosen)" dataDxfId="161"/>
    <tableColumn id="23" xr3:uid="{00000000-0010-0000-0000-000017000000}" name="Module Name" dataDxfId="160">
      <calculatedColumnFormula>IFERROR(IF(VLOOKUP(E120,'Reference Records'!$C$131:$D$166,2,FALSE)=0,"",VLOOKUP(E120,'Reference Records'!$C$131:$D$166,2,FALSE)),"")</calculatedColumnFormula>
    </tableColumn>
    <tableColumn id="1" xr3:uid="{00000000-0010-0000-0000-000001000000}" name="Column1" dataDxfId="159"/>
    <tableColumn id="2" xr3:uid="{00000000-0010-0000-0000-000002000000}" name="Concatenation of Names" dataDxfId="158">
      <calculatedColumnFormula>K120&amp;T120</calculatedColumnFormula>
    </tableColumn>
  </tableColumns>
  <tableStyleInfo name="TableStyleMedium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Module" displayName="Module" ref="B130:H165" totalsRowShown="0" headerRowCellStyle="Normal 2" dataCellStyle="Normal 2">
  <autoFilter ref="B130:H165" xr:uid="{00000000-0009-0000-0100-000001000000}"/>
  <tableColumns count="7">
    <tableColumn id="1" xr3:uid="{00000000-0010-0000-0100-000001000000}" name="Name" dataDxfId="11" dataCellStyle="Normal 2">
      <calculatedColumnFormula array="1">IFERROR(INDEX($C$131:$C$166, MATCH(0, COUNTIF($B$130:B130, $C$131:$C$166&amp;"") + IF($C$131:$C$166="",1,0), 0)), "")</calculatedColumnFormula>
    </tableColumn>
    <tableColumn id="2" xr3:uid="{00000000-0010-0000-0100-000002000000}" name="Module Name" dataDxfId="10"/>
    <tableColumn id="3" xr3:uid="{00000000-0010-0000-0100-000003000000}" name="Module-Coverage-Intervention Reference (Name)" dataDxfId="9" dataCellStyle="Normal 2"/>
    <tableColumn id="4" xr3:uid="{00000000-0010-0000-0100-000004000000}" name="Component (Name)" dataDxfId="8" dataCellStyle="Normal 2"/>
    <tableColumn id="5" xr3:uid="{00000000-0010-0000-0100-000005000000}" name="Name used on Overview Page for display" dataDxfId="7" dataCellStyle="Normal 2">
      <calculatedColumnFormula>C131</calculatedColumnFormula>
    </tableColumn>
    <tableColumn id="6" xr3:uid="{00000000-0010-0000-0100-000006000000}" name="Record ID" dataDxfId="6" dataCellStyle="Normal 2"/>
    <tableColumn id="7" xr3:uid="{00000000-0010-0000-0100-000007000000}" name="Reference Record Id" dataDxfId="5" dataCellStyle="Normal 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Intervention" displayName="Intervention" ref="A168:I334" totalsRowShown="0" headerRowCellStyle="Normal 2" dataCellStyle="Normal 2">
  <autoFilter ref="A168:I334" xr:uid="{00000000-0009-0000-0100-000002000000}"/>
  <tableColumns count="9">
    <tableColumn id="1" xr3:uid="{00000000-0010-0000-0200-000001000000}" name="Module" dataCellStyle="Normal 2"/>
    <tableColumn id="2" xr3:uid="{00000000-0010-0000-0200-000002000000}" name="Name ID" dataCellStyle="Normal 2"/>
    <tableColumn id="3" xr3:uid="{00000000-0010-0000-0200-000003000000}" name="Intervention"/>
    <tableColumn id="4" xr3:uid="{00000000-0010-0000-0200-000004000000}" name="Disaggregation Categories" dataCellStyle="Normal 2"/>
    <tableColumn id="5" xr3:uid="{00000000-0010-0000-0200-000005000000}" name="Record ID" dataCellStyle="Normal 2"/>
    <tableColumn id="6" xr3:uid="{00000000-0010-0000-0200-000006000000}" name="Column1" dataCellStyle="Normal 2"/>
    <tableColumn id="7" xr3:uid="{00000000-0010-0000-0200-000007000000}" name="Column2" dataCellStyle="Normal 2"/>
    <tableColumn id="8" xr3:uid="{00000000-0010-0000-0200-000008000000}" name="Column3" dataCellStyle="Normal 2"/>
    <tableColumn id="9" xr3:uid="{00000000-0010-0000-0200-000009000000}" name="Column4" dataCellStyle="Normal 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Coverage" displayName="Coverage" ref="A59:G127" totalsRowShown="0" headerRowDxfId="4" tableBorderDxfId="3" headerRowCellStyle="Normal 2" dataCellStyle="Normal 2">
  <autoFilter ref="A59:G127" xr:uid="{00000000-0009-0000-0100-000003000000}"/>
  <tableColumns count="7">
    <tableColumn id="1" xr3:uid="{00000000-0010-0000-0300-000001000000}" name="Module" dataCellStyle="Normal 2"/>
    <tableColumn id="2" xr3:uid="{00000000-0010-0000-0300-000002000000}" name="Name ID" dataDxfId="2" dataCellStyle="Normal 2"/>
    <tableColumn id="3" xr3:uid="{00000000-0010-0000-0300-000003000000}" name="Name" dataDxfId="1" dataCellStyle="Normal 2"/>
    <tableColumn id="4" xr3:uid="{00000000-0010-0000-0300-000004000000}" name="Disaggregation Categories" dataDxfId="0" dataCellStyle="Normal 2"/>
    <tableColumn id="5" xr3:uid="{00000000-0010-0000-0300-000005000000}" name="Column1" dataCellStyle="Normal 2"/>
    <tableColumn id="6" xr3:uid="{00000000-0010-0000-0300-000006000000}" name="Column2" dataCellStyle="Normal 2"/>
    <tableColumn id="7" xr3:uid="{00000000-0010-0000-0300-000007000000}"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198"/>
  <sheetViews>
    <sheetView showGridLines="0" view="pageBreakPreview" zoomScaleNormal="80" zoomScaleSheetLayoutView="100" workbookViewId="0">
      <selection activeCell="E7" sqref="E7"/>
    </sheetView>
  </sheetViews>
  <sheetFormatPr defaultColWidth="11" defaultRowHeight="15.5" x14ac:dyDescent="0.35"/>
  <cols>
    <col min="1" max="1" width="32" style="6" customWidth="1"/>
    <col min="2" max="2" width="52.25" style="6" hidden="1" customWidth="1"/>
    <col min="3" max="3" width="54.58203125" style="6" hidden="1" customWidth="1"/>
    <col min="4" max="4" width="0.25" style="6" customWidth="1"/>
    <col min="5" max="5" width="43.75" style="6" customWidth="1"/>
    <col min="6" max="6" width="29.75" style="6" hidden="1" customWidth="1"/>
    <col min="7" max="7" width="31.25" style="6" hidden="1" customWidth="1"/>
    <col min="8" max="8" width="26.25" style="6" hidden="1" customWidth="1"/>
    <col min="9" max="10" width="0.25" style="6" customWidth="1"/>
    <col min="11" max="11" width="31" style="6" customWidth="1"/>
    <col min="12" max="12" width="28.75" style="6" hidden="1" customWidth="1"/>
    <col min="13" max="13" width="33.25" style="6" hidden="1" customWidth="1"/>
    <col min="14" max="14" width="21.58203125" style="6" hidden="1" customWidth="1"/>
    <col min="15" max="15" width="20.58203125" style="6" hidden="1" customWidth="1"/>
    <col min="16" max="16" width="16.75" style="6" hidden="1" customWidth="1"/>
    <col min="17" max="17" width="17.5" style="6" hidden="1" customWidth="1"/>
    <col min="18" max="18" width="12.75" style="6" hidden="1" customWidth="1"/>
    <col min="19" max="19" width="0.25" style="6" customWidth="1"/>
    <col min="20" max="20" width="35.25" style="6" customWidth="1"/>
    <col min="21" max="21" width="8.75" style="6" hidden="1" customWidth="1"/>
    <col min="22" max="22" width="8.203125E-2" style="68" customWidth="1"/>
    <col min="23" max="23" width="8.75" style="68" hidden="1" customWidth="1"/>
    <col min="24" max="24" width="18.25" style="68" hidden="1" customWidth="1"/>
    <col min="25" max="25" width="18.75" style="68" hidden="1" customWidth="1"/>
    <col min="26" max="26" width="19.5" style="68" hidden="1" customWidth="1"/>
    <col min="27" max="27" width="20.75" style="6" hidden="1" customWidth="1"/>
    <col min="28" max="28" width="19" style="6" hidden="1" customWidth="1"/>
    <col min="29" max="29" width="11.75" style="6" hidden="1" customWidth="1"/>
    <col min="30" max="30" width="18.75" style="6" customWidth="1"/>
    <col min="31" max="31" width="26.58203125" style="6" customWidth="1"/>
    <col min="32" max="32" width="20.25" style="6" customWidth="1"/>
    <col min="33" max="33" width="24.75" style="6" customWidth="1"/>
    <col min="34" max="38" width="11" style="6" customWidth="1"/>
    <col min="39" max="39" width="16.75" style="6" customWidth="1"/>
    <col min="40" max="40" width="11" style="6" customWidth="1"/>
    <col min="41" max="41" width="11" style="9" customWidth="1"/>
    <col min="42" max="42" width="16.25" style="9" customWidth="1"/>
    <col min="43" max="43" width="11" style="9" customWidth="1"/>
    <col min="44" max="50" width="11" style="9"/>
    <col min="51" max="16384" width="11" style="6"/>
  </cols>
  <sheetData>
    <row r="1" spans="1:50" x14ac:dyDescent="0.35">
      <c r="A1" s="510" t="s">
        <v>43</v>
      </c>
      <c r="B1" s="511"/>
      <c r="C1" s="511"/>
      <c r="D1" s="511"/>
      <c r="E1" s="511"/>
      <c r="F1" s="511"/>
      <c r="G1" s="511"/>
      <c r="H1" s="511"/>
      <c r="I1" s="511"/>
      <c r="J1" s="511"/>
      <c r="K1" s="511"/>
      <c r="L1" s="511"/>
      <c r="M1" s="511"/>
      <c r="N1" s="511"/>
      <c r="O1" s="511"/>
      <c r="P1" s="511"/>
      <c r="Q1" s="511"/>
      <c r="R1" s="511"/>
      <c r="S1" s="511"/>
      <c r="T1" s="512"/>
    </row>
    <row r="2" spans="1:50" s="26" customFormat="1" ht="27" customHeight="1" thickBot="1" x14ac:dyDescent="0.4">
      <c r="A2" s="513"/>
      <c r="B2" s="514"/>
      <c r="C2" s="514"/>
      <c r="D2" s="514"/>
      <c r="E2" s="514"/>
      <c r="F2" s="514"/>
      <c r="G2" s="514"/>
      <c r="H2" s="514"/>
      <c r="I2" s="514"/>
      <c r="J2" s="514"/>
      <c r="K2" s="514"/>
      <c r="L2" s="514"/>
      <c r="M2" s="514"/>
      <c r="N2" s="514"/>
      <c r="O2" s="514"/>
      <c r="P2" s="514"/>
      <c r="Q2" s="514"/>
      <c r="R2" s="514"/>
      <c r="S2" s="514"/>
      <c r="T2" s="515"/>
      <c r="V2" s="27"/>
      <c r="W2" s="27"/>
      <c r="X2" s="27"/>
      <c r="Y2" s="27"/>
      <c r="Z2" s="27"/>
      <c r="AO2" s="28"/>
      <c r="AP2" s="28"/>
      <c r="AQ2" s="28"/>
      <c r="AR2" s="28"/>
      <c r="AS2" s="28"/>
      <c r="AT2" s="28"/>
      <c r="AU2" s="28"/>
      <c r="AV2" s="28"/>
      <c r="AW2" s="28"/>
      <c r="AX2" s="28"/>
    </row>
    <row r="3" spans="1:50" x14ac:dyDescent="0.35">
      <c r="A3" s="287" t="s">
        <v>282</v>
      </c>
      <c r="B3" s="288"/>
      <c r="C3" s="288"/>
      <c r="D3" s="288"/>
      <c r="E3" s="287" t="s">
        <v>283</v>
      </c>
    </row>
    <row r="4" spans="1:50" ht="19.5" customHeight="1" thickBot="1" x14ac:dyDescent="0.4">
      <c r="F4" s="68"/>
      <c r="G4" s="68"/>
      <c r="H4" s="68"/>
      <c r="I4" s="68"/>
      <c r="J4" s="68"/>
      <c r="K4" s="68"/>
      <c r="L4" s="70"/>
      <c r="M4" s="70"/>
      <c r="N4" s="70"/>
      <c r="O4" s="70"/>
      <c r="P4" s="70"/>
      <c r="Q4" s="70"/>
      <c r="R4" s="70"/>
      <c r="S4" s="70"/>
      <c r="T4" s="70"/>
      <c r="V4" s="508"/>
      <c r="W4" s="508"/>
    </row>
    <row r="5" spans="1:50" ht="29.15" customHeight="1" thickBot="1" x14ac:dyDescent="0.4">
      <c r="A5" s="71" t="s">
        <v>188</v>
      </c>
      <c r="B5" s="72"/>
      <c r="C5" s="72"/>
      <c r="D5" s="73"/>
      <c r="E5" s="291" t="str">
        <f>IFERROR(IF($AN$5="Funding Request",IF('Reference Records'!$B$343&lt;&gt;"",'Reference Records'!$B$343,'Reference Records'!$B$344),IF(OR($AN$5="Grant Making", $AN$5="Grant Revision"),'Reference Records'!B348,"")),"")</f>
        <v>Ghana</v>
      </c>
      <c r="F5" s="74"/>
      <c r="G5" s="74"/>
      <c r="H5" s="74"/>
      <c r="I5" s="74"/>
      <c r="J5" s="74"/>
      <c r="K5" s="74"/>
      <c r="L5" s="70"/>
      <c r="M5" s="70"/>
      <c r="N5" s="70"/>
      <c r="O5" s="70"/>
      <c r="P5" s="70"/>
      <c r="Q5" s="70"/>
      <c r="R5" s="70"/>
      <c r="S5" s="70"/>
      <c r="T5" s="70"/>
      <c r="V5" s="508"/>
      <c r="W5" s="508"/>
      <c r="AL5" s="9"/>
      <c r="AM5" s="199" t="s">
        <v>269</v>
      </c>
      <c r="AN5" s="358" t="s">
        <v>372</v>
      </c>
      <c r="AO5" s="199"/>
      <c r="AP5" s="199"/>
    </row>
    <row r="6" spans="1:50" ht="28.4" customHeight="1" thickBot="1" x14ac:dyDescent="0.4">
      <c r="A6" s="71" t="s">
        <v>259</v>
      </c>
      <c r="B6" s="72"/>
      <c r="C6" s="72"/>
      <c r="D6" s="73"/>
      <c r="E6" s="290" t="str">
        <f>IF($AN$5="Funding Request",'Reference Records'!$B$342,IF(OR($AN$5="Grant Making", $AN$5="Grant Revision"),'Reference Records'!$B$347,""))</f>
        <v>GHA-C-MOH</v>
      </c>
      <c r="F6" s="74"/>
      <c r="G6" s="74"/>
      <c r="H6" s="74"/>
      <c r="I6" s="74"/>
      <c r="J6" s="74"/>
      <c r="K6" s="74"/>
      <c r="L6" s="70"/>
      <c r="M6" s="70"/>
      <c r="N6" s="70"/>
      <c r="O6" s="70"/>
      <c r="P6" s="70"/>
      <c r="Q6" s="70"/>
      <c r="R6" s="70"/>
      <c r="S6" s="70"/>
      <c r="T6" s="70"/>
      <c r="V6" s="75"/>
      <c r="W6" s="75"/>
    </row>
    <row r="7" spans="1:50" ht="31.5" customHeight="1" thickBot="1" x14ac:dyDescent="0.4">
      <c r="A7" s="76" t="s">
        <v>189</v>
      </c>
      <c r="B7" s="72"/>
      <c r="C7" s="72"/>
      <c r="D7" s="73"/>
      <c r="E7" s="77">
        <v>43101</v>
      </c>
      <c r="F7" s="78"/>
      <c r="G7" s="78"/>
      <c r="H7" s="78"/>
      <c r="I7" s="78"/>
      <c r="J7" s="78"/>
      <c r="K7" s="78"/>
      <c r="L7" s="70"/>
      <c r="M7" s="70"/>
      <c r="N7" s="70"/>
      <c r="O7" s="70"/>
      <c r="P7" s="70"/>
      <c r="Q7" s="70"/>
      <c r="R7" s="70"/>
      <c r="S7" s="70"/>
      <c r="T7" s="70"/>
      <c r="V7" s="75" t="s">
        <v>46</v>
      </c>
      <c r="W7" s="75"/>
    </row>
    <row r="8" spans="1:50" ht="31.5" customHeight="1" thickBot="1" x14ac:dyDescent="0.4">
      <c r="A8" s="76" t="s">
        <v>190</v>
      </c>
      <c r="B8" s="206"/>
      <c r="C8" s="206"/>
      <c r="D8" s="214" t="s">
        <v>273</v>
      </c>
      <c r="E8" s="77">
        <v>44196</v>
      </c>
      <c r="F8" s="78"/>
      <c r="G8" s="78"/>
      <c r="H8" s="78"/>
      <c r="I8" s="78"/>
      <c r="J8" s="78"/>
      <c r="K8" s="140" t="s">
        <v>276</v>
      </c>
      <c r="L8" s="70"/>
      <c r="M8" s="70"/>
      <c r="N8" s="70"/>
      <c r="O8" s="70"/>
      <c r="P8" s="70"/>
      <c r="Q8" s="70"/>
      <c r="R8" s="70"/>
      <c r="S8" s="70"/>
      <c r="T8" s="70"/>
      <c r="V8" s="75"/>
      <c r="W8" s="75"/>
      <c r="AL8" s="199"/>
      <c r="AM8" s="199"/>
      <c r="AN8" s="199"/>
      <c r="AO8" s="199"/>
    </row>
    <row r="9" spans="1:50" ht="32.25" customHeight="1" thickBot="1" x14ac:dyDescent="0.4">
      <c r="A9" s="76" t="s">
        <v>168</v>
      </c>
      <c r="B9" s="4" t="s">
        <v>168</v>
      </c>
      <c r="C9" s="360">
        <v>12</v>
      </c>
      <c r="D9" s="6" t="s">
        <v>168</v>
      </c>
      <c r="E9" s="357">
        <v>6</v>
      </c>
      <c r="F9" s="74"/>
      <c r="G9" s="74"/>
      <c r="H9" s="74"/>
      <c r="I9" s="74"/>
      <c r="J9" s="74"/>
      <c r="K9" s="74"/>
      <c r="L9" s="70"/>
      <c r="M9" s="70"/>
      <c r="N9" s="70"/>
      <c r="O9" s="70"/>
      <c r="P9" s="70"/>
      <c r="Q9" s="70"/>
      <c r="R9" s="70"/>
      <c r="S9" s="70"/>
      <c r="T9" s="70"/>
      <c r="W9" s="75"/>
      <c r="AL9" s="199"/>
      <c r="AM9" s="199" t="s">
        <v>275</v>
      </c>
      <c r="AN9" s="199">
        <f>'Reference Records'!$B$364</f>
        <v>0</v>
      </c>
      <c r="AO9" s="199"/>
    </row>
    <row r="10" spans="1:50" ht="32.25" customHeight="1" thickBot="1" x14ac:dyDescent="0.4">
      <c r="A10" s="300" t="s">
        <v>302</v>
      </c>
      <c r="B10" s="68"/>
      <c r="C10" s="68"/>
      <c r="D10" s="68"/>
      <c r="E10" s="77">
        <v>43101</v>
      </c>
      <c r="F10" s="74"/>
      <c r="G10" s="74"/>
      <c r="H10" s="74"/>
      <c r="I10" s="74"/>
      <c r="J10" s="74"/>
      <c r="K10" s="518" t="str">
        <f>IF(E8&gt;E11,"Please note, the Implementation Period End Date is longer than the Allocation Utilisation Period End Date"," ")</f>
        <v xml:space="preserve"> </v>
      </c>
      <c r="L10" s="70"/>
      <c r="M10" s="70"/>
      <c r="N10" s="70"/>
      <c r="O10" s="70"/>
      <c r="P10" s="70"/>
      <c r="Q10" s="70"/>
      <c r="R10" s="70"/>
      <c r="S10" s="70"/>
      <c r="T10" s="70"/>
      <c r="AM10" s="199" t="s">
        <v>279</v>
      </c>
      <c r="AN10" s="199" t="s">
        <v>373</v>
      </c>
    </row>
    <row r="11" spans="1:50" ht="27" customHeight="1" thickBot="1" x14ac:dyDescent="0.4">
      <c r="A11" s="300" t="s">
        <v>303</v>
      </c>
      <c r="B11" s="220"/>
      <c r="C11" s="220"/>
      <c r="D11" s="220"/>
      <c r="E11" s="301">
        <v>44196</v>
      </c>
      <c r="F11" s="79"/>
      <c r="G11" s="79"/>
      <c r="H11" s="79"/>
      <c r="I11" s="79"/>
      <c r="J11" s="79"/>
      <c r="K11" s="518"/>
      <c r="L11" s="70"/>
      <c r="M11" s="70"/>
      <c r="N11" s="70"/>
      <c r="O11" s="70"/>
      <c r="P11" s="70"/>
      <c r="Q11" s="70"/>
      <c r="R11" s="70"/>
      <c r="S11" s="70"/>
      <c r="T11" s="80"/>
      <c r="W11" s="75"/>
    </row>
    <row r="12" spans="1:50" s="48" customFormat="1" ht="27.75" customHeight="1" thickBot="1" x14ac:dyDescent="0.4">
      <c r="A12" s="79"/>
      <c r="B12" s="79"/>
      <c r="C12" s="79"/>
      <c r="D12" s="79"/>
      <c r="E12" s="79"/>
      <c r="F12" s="79"/>
      <c r="G12" s="79"/>
      <c r="H12" s="79"/>
      <c r="I12" s="79"/>
      <c r="J12" s="79"/>
      <c r="K12" s="79"/>
      <c r="L12" s="80"/>
      <c r="M12" s="80"/>
      <c r="N12" s="80"/>
      <c r="O12" s="80"/>
      <c r="P12" s="80"/>
      <c r="Q12" s="80"/>
      <c r="R12" s="80"/>
      <c r="S12" s="80"/>
      <c r="T12" s="46"/>
      <c r="V12" s="68"/>
      <c r="W12" s="75"/>
      <c r="X12" s="68"/>
      <c r="Y12" s="68"/>
      <c r="Z12" s="68"/>
      <c r="AO12" s="3"/>
      <c r="AP12" s="3"/>
      <c r="AQ12" s="3"/>
      <c r="AR12" s="3"/>
      <c r="AS12" s="3"/>
      <c r="AT12" s="3"/>
      <c r="AU12" s="3"/>
      <c r="AV12" s="3"/>
      <c r="AW12" s="3"/>
      <c r="AX12" s="3"/>
    </row>
    <row r="13" spans="1:50" s="48" customFormat="1" ht="35.25" customHeight="1" thickBot="1" x14ac:dyDescent="0.4">
      <c r="A13" s="507" t="s">
        <v>37</v>
      </c>
      <c r="B13" s="81"/>
      <c r="C13" s="82"/>
      <c r="D13" s="82"/>
      <c r="E13" s="29" t="s">
        <v>40</v>
      </c>
      <c r="F13" s="30"/>
      <c r="G13" s="30"/>
      <c r="H13" s="30"/>
      <c r="I13" s="30"/>
      <c r="J13" s="30"/>
      <c r="K13" s="159" t="s">
        <v>198</v>
      </c>
      <c r="L13" s="32"/>
      <c r="M13" s="30"/>
      <c r="N13" s="30"/>
      <c r="O13" s="30"/>
      <c r="P13" s="30"/>
      <c r="Q13" s="30"/>
      <c r="R13" s="30"/>
      <c r="S13" s="30"/>
      <c r="T13" s="29" t="s">
        <v>13</v>
      </c>
      <c r="V13" s="68"/>
      <c r="W13" s="75"/>
      <c r="X13" s="68"/>
      <c r="Y13" s="68"/>
      <c r="Z13" s="68"/>
      <c r="AO13" s="3"/>
      <c r="AP13" s="3"/>
      <c r="AQ13" s="3"/>
      <c r="AR13" s="3"/>
      <c r="AS13" s="3"/>
      <c r="AT13" s="3"/>
      <c r="AU13" s="3"/>
      <c r="AV13" s="3"/>
      <c r="AW13" s="3"/>
      <c r="AX13" s="3"/>
    </row>
    <row r="14" spans="1:50" s="48" customFormat="1" ht="40.5" customHeight="1" thickBot="1" x14ac:dyDescent="0.4">
      <c r="A14" s="507"/>
      <c r="B14" s="83"/>
      <c r="C14" s="84"/>
      <c r="D14" s="84"/>
      <c r="E14" s="29" t="s">
        <v>5</v>
      </c>
      <c r="F14" s="30"/>
      <c r="G14" s="30"/>
      <c r="H14" s="30"/>
      <c r="I14" s="30"/>
      <c r="J14" s="30"/>
      <c r="K14" s="159" t="s">
        <v>16</v>
      </c>
      <c r="L14" s="32"/>
      <c r="M14" s="30"/>
      <c r="N14" s="30"/>
      <c r="O14" s="30"/>
      <c r="P14" s="30"/>
      <c r="Q14" s="30"/>
      <c r="R14" s="30"/>
      <c r="S14" s="30"/>
      <c r="T14" s="29" t="s">
        <v>38</v>
      </c>
      <c r="V14" s="68"/>
      <c r="W14" s="75"/>
      <c r="X14" s="68"/>
      <c r="Y14" s="68"/>
      <c r="Z14" s="68"/>
      <c r="AO14" s="3"/>
      <c r="AP14" s="3"/>
      <c r="AQ14" s="3"/>
      <c r="AR14" s="3"/>
      <c r="AS14" s="3"/>
      <c r="AT14" s="3"/>
      <c r="AU14" s="3"/>
      <c r="AV14" s="3"/>
      <c r="AW14" s="3"/>
      <c r="AX14" s="3"/>
    </row>
    <row r="15" spans="1:50" s="48" customFormat="1" ht="28.5" customHeight="1" x14ac:dyDescent="0.35">
      <c r="A15" s="79"/>
      <c r="B15" s="79"/>
      <c r="C15" s="79"/>
      <c r="D15" s="79"/>
      <c r="E15" s="79"/>
      <c r="F15" s="79"/>
      <c r="G15" s="79"/>
      <c r="H15" s="79"/>
      <c r="I15" s="79"/>
      <c r="J15" s="79"/>
      <c r="K15" s="79"/>
      <c r="L15" s="80"/>
      <c r="M15" s="80"/>
      <c r="N15" s="80"/>
      <c r="O15" s="80"/>
      <c r="P15" s="80"/>
      <c r="Q15" s="80"/>
      <c r="R15" s="80"/>
      <c r="S15" s="80"/>
      <c r="T15" s="46"/>
      <c r="V15" s="68"/>
      <c r="W15" s="75"/>
      <c r="X15" s="68"/>
      <c r="Y15" s="68"/>
      <c r="Z15" s="68"/>
      <c r="AO15" s="3"/>
      <c r="AP15" s="3"/>
      <c r="AQ15" s="3"/>
      <c r="AR15" s="3"/>
      <c r="AS15" s="3"/>
      <c r="AT15" s="3"/>
      <c r="AU15" s="3"/>
      <c r="AV15" s="3"/>
      <c r="AW15" s="3"/>
      <c r="AX15" s="3"/>
    </row>
    <row r="16" spans="1:50" ht="37.5" customHeight="1" thickBot="1" x14ac:dyDescent="0.4">
      <c r="A16" s="70"/>
      <c r="B16" s="70"/>
      <c r="C16" s="70"/>
      <c r="D16" s="70"/>
      <c r="E16" s="52"/>
      <c r="T16" s="52"/>
      <c r="W16" s="75"/>
      <c r="X16" s="75"/>
    </row>
    <row r="17" spans="1:26" ht="0.75" customHeight="1" x14ac:dyDescent="0.35">
      <c r="A17" s="85"/>
      <c r="B17" s="86"/>
      <c r="C17" s="86"/>
      <c r="D17" s="87"/>
      <c r="E17" s="70"/>
      <c r="F17" s="70"/>
      <c r="G17" s="70"/>
      <c r="H17" s="70"/>
      <c r="I17" s="70"/>
      <c r="J17" s="70"/>
      <c r="K17" s="70"/>
      <c r="L17" s="70"/>
      <c r="M17" s="70"/>
      <c r="N17" s="70"/>
      <c r="O17" s="70"/>
      <c r="P17" s="70"/>
      <c r="Q17" s="70"/>
      <c r="R17" s="70"/>
      <c r="S17" s="70"/>
      <c r="T17" s="52"/>
      <c r="W17" s="75"/>
      <c r="X17" s="75"/>
    </row>
    <row r="18" spans="1:26" ht="36.75" customHeight="1" x14ac:dyDescent="0.35">
      <c r="A18" s="379" t="s">
        <v>167</v>
      </c>
      <c r="B18" s="379"/>
      <c r="C18" s="379" t="s">
        <v>119</v>
      </c>
      <c r="D18" s="88"/>
      <c r="E18" s="70"/>
      <c r="F18" s="70"/>
      <c r="G18" s="70"/>
      <c r="H18" s="70"/>
      <c r="I18" s="70"/>
      <c r="J18" s="70"/>
      <c r="K18" s="70"/>
      <c r="L18" s="70"/>
      <c r="M18" s="70"/>
      <c r="N18" s="70"/>
      <c r="O18" s="70"/>
      <c r="P18" s="70"/>
      <c r="Q18" s="70"/>
      <c r="R18" s="70"/>
      <c r="S18" s="70"/>
      <c r="T18" s="52"/>
      <c r="W18" s="75"/>
      <c r="X18" s="75"/>
    </row>
    <row r="19" spans="1:26" ht="47.15" hidden="1" customHeight="1" x14ac:dyDescent="0.35">
      <c r="A19" s="395" t="s">
        <v>166</v>
      </c>
      <c r="B19" s="395"/>
      <c r="C19" s="395" t="s">
        <v>118</v>
      </c>
      <c r="D19" s="88"/>
      <c r="E19" s="70"/>
      <c r="F19" s="70"/>
      <c r="G19" s="70"/>
      <c r="H19" s="70"/>
      <c r="I19" s="70"/>
      <c r="J19" s="70"/>
      <c r="K19" s="70"/>
      <c r="L19" s="70"/>
      <c r="M19" s="70"/>
      <c r="N19" s="70"/>
      <c r="O19" s="70"/>
      <c r="P19" s="70"/>
      <c r="Q19" s="70"/>
      <c r="R19" s="70"/>
      <c r="S19" s="70"/>
      <c r="T19" s="52"/>
      <c r="W19" s="75"/>
      <c r="X19" s="75"/>
    </row>
    <row r="20" spans="1:26" ht="47.15" customHeight="1" x14ac:dyDescent="0.35">
      <c r="A20" s="395" t="s">
        <v>2137</v>
      </c>
      <c r="B20" s="395"/>
      <c r="C20" s="395" t="s">
        <v>2137</v>
      </c>
      <c r="D20" s="88"/>
      <c r="E20" s="70"/>
      <c r="F20" s="70"/>
      <c r="G20" s="70"/>
      <c r="H20" s="70"/>
      <c r="I20" s="70"/>
      <c r="J20" s="70"/>
      <c r="K20" s="70"/>
      <c r="L20" s="70"/>
      <c r="M20" s="70"/>
      <c r="N20" s="70"/>
      <c r="O20" s="70"/>
      <c r="P20" s="70"/>
      <c r="Q20" s="70"/>
      <c r="R20" s="70"/>
      <c r="S20" s="70"/>
      <c r="T20" s="52"/>
      <c r="W20" s="355"/>
      <c r="X20" s="355"/>
    </row>
    <row r="21" spans="1:26" ht="47.15" customHeight="1" x14ac:dyDescent="0.35">
      <c r="A21" s="395" t="s">
        <v>2138</v>
      </c>
      <c r="B21" s="395"/>
      <c r="C21" s="395" t="s">
        <v>2138</v>
      </c>
      <c r="D21" s="88"/>
      <c r="E21" s="70"/>
      <c r="F21" s="70"/>
      <c r="G21" s="70"/>
      <c r="H21" s="70"/>
      <c r="I21" s="70"/>
      <c r="J21" s="70"/>
      <c r="K21" s="70"/>
      <c r="L21" s="70"/>
      <c r="M21" s="70"/>
      <c r="N21" s="70"/>
      <c r="O21" s="70"/>
      <c r="P21" s="70"/>
      <c r="Q21" s="70"/>
      <c r="R21" s="70"/>
      <c r="S21" s="70"/>
      <c r="T21" s="52"/>
      <c r="W21" s="355"/>
      <c r="X21" s="355"/>
    </row>
    <row r="22" spans="1:26" s="70" customFormat="1" ht="2.9" customHeight="1" thickBot="1" x14ac:dyDescent="0.4">
      <c r="A22" s="89"/>
      <c r="B22" s="90"/>
      <c r="C22" s="90"/>
      <c r="D22" s="91"/>
      <c r="V22" s="69"/>
      <c r="W22" s="69"/>
      <c r="X22" s="69"/>
      <c r="Y22" s="69"/>
      <c r="Z22" s="69"/>
    </row>
    <row r="23" spans="1:26" ht="26.9" customHeight="1" thickBot="1" x14ac:dyDescent="0.4">
      <c r="T23" s="52"/>
      <c r="W23" s="75"/>
      <c r="X23" s="75"/>
    </row>
    <row r="24" spans="1:26" ht="0.75" customHeight="1" x14ac:dyDescent="0.35">
      <c r="A24" s="49"/>
      <c r="B24" s="49"/>
      <c r="C24" s="49"/>
      <c r="D24" s="49"/>
      <c r="E24" s="49"/>
      <c r="F24" s="49"/>
      <c r="G24" s="49"/>
      <c r="H24" s="49"/>
      <c r="I24" s="49"/>
      <c r="J24" s="50"/>
      <c r="K24" s="52"/>
      <c r="L24" s="52"/>
      <c r="M24" s="52"/>
      <c r="N24" s="52"/>
      <c r="O24" s="52"/>
      <c r="P24" s="52"/>
      <c r="Q24" s="52"/>
      <c r="R24" s="52"/>
      <c r="T24" s="52"/>
      <c r="W24" s="75"/>
      <c r="X24" s="75"/>
    </row>
    <row r="25" spans="1:26" ht="60.75" customHeight="1" x14ac:dyDescent="0.35">
      <c r="A25" s="379" t="s">
        <v>268</v>
      </c>
      <c r="B25" s="379"/>
      <c r="C25" s="379"/>
      <c r="D25" s="379"/>
      <c r="E25" s="380" t="s">
        <v>191</v>
      </c>
      <c r="F25" s="394"/>
      <c r="G25" s="394"/>
      <c r="H25" s="394"/>
      <c r="I25" s="383" t="s">
        <v>62</v>
      </c>
      <c r="J25" s="149"/>
      <c r="K25" s="148"/>
      <c r="L25" s="142"/>
      <c r="M25" s="143"/>
      <c r="N25" s="143"/>
      <c r="O25" s="144"/>
      <c r="P25" s="144"/>
      <c r="Q25" s="143"/>
      <c r="R25" s="141"/>
      <c r="S25" s="52"/>
      <c r="T25" s="52"/>
      <c r="W25" s="75"/>
      <c r="X25" s="75"/>
    </row>
    <row r="26" spans="1:26" ht="47.15" hidden="1" customHeight="1" x14ac:dyDescent="0.35">
      <c r="A26" s="395" t="s">
        <v>78</v>
      </c>
      <c r="B26" s="395"/>
      <c r="C26" s="395"/>
      <c r="D26" s="395"/>
      <c r="E26" s="396" t="s">
        <v>161</v>
      </c>
      <c r="F26" s="397"/>
      <c r="G26" s="397"/>
      <c r="H26" s="397"/>
      <c r="I26" s="398" t="s">
        <v>61</v>
      </c>
      <c r="J26" s="151"/>
      <c r="K26" s="150"/>
      <c r="L26" s="145"/>
      <c r="M26" s="145"/>
      <c r="N26" s="145"/>
      <c r="O26" s="146"/>
      <c r="P26" s="146"/>
      <c r="Q26" s="146"/>
      <c r="R26" s="147"/>
      <c r="S26" s="52"/>
      <c r="T26" s="52"/>
      <c r="W26" s="75"/>
      <c r="X26" s="75"/>
    </row>
    <row r="27" spans="1:26" ht="47.15" customHeight="1" x14ac:dyDescent="0.35">
      <c r="A27" s="395"/>
      <c r="B27" s="395"/>
      <c r="C27" s="395"/>
      <c r="D27" s="395"/>
      <c r="E27" s="396" t="s">
        <v>508</v>
      </c>
      <c r="F27" s="397"/>
      <c r="G27" s="397"/>
      <c r="H27" s="397"/>
      <c r="I27" s="398" t="s">
        <v>509</v>
      </c>
      <c r="J27" s="151"/>
      <c r="K27" s="150"/>
      <c r="L27" s="145"/>
      <c r="M27" s="145"/>
      <c r="N27" s="145"/>
      <c r="O27" s="146"/>
      <c r="P27" s="146"/>
      <c r="Q27" s="146"/>
      <c r="R27" s="147"/>
      <c r="S27" s="52"/>
      <c r="T27" s="52"/>
      <c r="W27" s="355"/>
      <c r="X27" s="355"/>
    </row>
    <row r="28" spans="1:26" ht="3" customHeight="1" thickBot="1" x14ac:dyDescent="0.4">
      <c r="A28" s="192"/>
      <c r="B28" s="52"/>
      <c r="C28" s="52"/>
      <c r="D28" s="52"/>
      <c r="E28" s="52"/>
      <c r="F28" s="52"/>
      <c r="G28" s="52"/>
      <c r="H28" s="52"/>
      <c r="I28" s="52"/>
      <c r="J28" s="51"/>
      <c r="K28" s="52"/>
      <c r="L28" s="52"/>
      <c r="M28" s="52"/>
      <c r="N28" s="52"/>
      <c r="O28" s="52"/>
      <c r="P28" s="52"/>
      <c r="Q28" s="52"/>
      <c r="R28" s="52"/>
      <c r="S28" s="52"/>
      <c r="W28" s="75"/>
      <c r="X28" s="75"/>
    </row>
    <row r="29" spans="1:26" ht="3" customHeight="1" x14ac:dyDescent="0.35">
      <c r="A29" s="49"/>
      <c r="B29" s="49"/>
      <c r="C29" s="49"/>
      <c r="D29" s="49"/>
      <c r="E29" s="49"/>
      <c r="F29" s="49"/>
      <c r="G29" s="49"/>
      <c r="H29" s="49"/>
      <c r="I29" s="49"/>
      <c r="J29" s="49"/>
      <c r="K29" s="49"/>
      <c r="L29" s="49"/>
      <c r="M29" s="49"/>
      <c r="N29" s="49"/>
      <c r="O29" s="49"/>
      <c r="P29" s="49"/>
      <c r="Q29" s="49"/>
      <c r="R29" s="110"/>
      <c r="S29" s="50"/>
      <c r="W29" s="75"/>
    </row>
    <row r="30" spans="1:26" ht="66" customHeight="1" x14ac:dyDescent="0.35">
      <c r="A30" s="181" t="s">
        <v>268</v>
      </c>
      <c r="B30" s="182"/>
      <c r="C30" s="182"/>
      <c r="D30" s="182"/>
      <c r="E30" s="152" t="s">
        <v>247</v>
      </c>
      <c r="F30" s="182"/>
      <c r="G30" s="182"/>
      <c r="H30" s="182"/>
      <c r="I30" s="182"/>
      <c r="J30" s="182"/>
      <c r="K30" s="180" t="s">
        <v>248</v>
      </c>
      <c r="L30" s="201" t="s">
        <v>60</v>
      </c>
      <c r="M30" s="202" t="s">
        <v>148</v>
      </c>
      <c r="N30" s="202" t="s">
        <v>246</v>
      </c>
      <c r="O30" s="202" t="s">
        <v>245</v>
      </c>
      <c r="P30" s="201" t="s">
        <v>62</v>
      </c>
      <c r="Q30" s="201" t="s">
        <v>64</v>
      </c>
      <c r="R30" s="52"/>
      <c r="S30" s="51"/>
      <c r="W30" s="75"/>
    </row>
    <row r="31" spans="1:26" ht="47.15" hidden="1" customHeight="1" x14ac:dyDescent="0.35">
      <c r="A31" s="200" t="s">
        <v>78</v>
      </c>
      <c r="B31" s="183"/>
      <c r="C31" s="183"/>
      <c r="D31" s="183"/>
      <c r="E31" s="223" t="str">
        <f>IFERROR(IF(Q31="Funding Request Place Holder","",Q31),"")</f>
        <v>[Account (Name)]</v>
      </c>
      <c r="F31" s="184"/>
      <c r="G31" s="184"/>
      <c r="H31" s="184"/>
      <c r="I31" s="184"/>
      <c r="J31" s="184"/>
      <c r="K31" s="223" t="s">
        <v>244</v>
      </c>
      <c r="L31" s="203" t="b">
        <f>IFERROR(IF(AND($AN$5="Funding Request",OR(E31&lt;&gt;"",K31&lt;&gt;"")),TRUE,FALSE),FALSE)</f>
        <v>0</v>
      </c>
      <c r="M31" s="203" t="str">
        <f>E31&amp;K31</f>
        <v>[Account (Name)][Alternative Account]</v>
      </c>
      <c r="N31" s="204" t="str">
        <f>IFERROR(IF(E31&lt;&gt;"",IF('Reference Records'!$C$343&lt;&gt;"",VLOOKUP(E31,'Account Role'!$B$3:$D$17,3,FALSE),VLOOKUP(E31,'Account Role'!$B$25:$D$29,3,FALSE)),O31),"")</f>
        <v>[Account]</v>
      </c>
      <c r="O31" s="203" t="s">
        <v>107</v>
      </c>
      <c r="P31" s="204" t="s">
        <v>61</v>
      </c>
      <c r="Q31" s="205" t="s">
        <v>161</v>
      </c>
      <c r="R31" s="52"/>
      <c r="S31" s="51"/>
      <c r="W31" s="75"/>
    </row>
    <row r="32" spans="1:26" ht="8.25" hidden="1" customHeight="1" thickBot="1" x14ac:dyDescent="0.4">
      <c r="A32" s="66"/>
      <c r="B32" s="66"/>
      <c r="C32" s="66"/>
      <c r="D32" s="66"/>
      <c r="E32" s="194"/>
      <c r="F32" s="194"/>
      <c r="G32" s="194"/>
      <c r="H32" s="194"/>
      <c r="I32" s="194"/>
      <c r="J32" s="194"/>
      <c r="K32" s="194"/>
      <c r="L32" s="194"/>
      <c r="M32" s="194"/>
      <c r="N32" s="194"/>
      <c r="O32" s="194"/>
      <c r="P32" s="194"/>
      <c r="Q32" s="194"/>
      <c r="R32" s="195"/>
      <c r="S32" s="61"/>
      <c r="T32" s="52"/>
      <c r="W32" s="75"/>
    </row>
    <row r="33" spans="1:50" ht="30" customHeight="1" x14ac:dyDescent="0.35">
      <c r="A33" s="192"/>
      <c r="B33" s="52"/>
      <c r="C33" s="52"/>
      <c r="D33" s="52"/>
      <c r="E33" s="191"/>
      <c r="F33" s="191"/>
      <c r="G33" s="191"/>
      <c r="H33" s="191"/>
      <c r="I33" s="191"/>
      <c r="J33" s="191"/>
      <c r="K33" s="191"/>
      <c r="L33" s="191"/>
      <c r="M33" s="191"/>
      <c r="N33" s="191"/>
      <c r="O33" s="191"/>
      <c r="P33" s="193"/>
      <c r="Q33" s="63"/>
      <c r="R33" s="92"/>
      <c r="S33" s="52"/>
      <c r="W33" s="75"/>
    </row>
    <row r="34" spans="1:50" s="104" customFormat="1" ht="29.25" customHeight="1" x14ac:dyDescent="0.35">
      <c r="A34" s="509"/>
      <c r="B34" s="509"/>
      <c r="C34" s="509"/>
      <c r="D34" s="509"/>
      <c r="E34" s="509"/>
      <c r="F34" s="509"/>
      <c r="G34" s="509"/>
      <c r="H34" s="509"/>
      <c r="I34" s="509"/>
      <c r="J34" s="509"/>
      <c r="K34" s="509"/>
      <c r="L34" s="509"/>
      <c r="M34" s="95"/>
      <c r="N34" s="95"/>
      <c r="O34" s="95"/>
      <c r="P34" s="95"/>
      <c r="Q34" s="95"/>
      <c r="R34" s="95"/>
      <c r="W34" s="189"/>
      <c r="AO34" s="190"/>
      <c r="AP34" s="190"/>
      <c r="AQ34" s="190"/>
      <c r="AR34" s="190"/>
      <c r="AS34" s="190"/>
      <c r="AT34" s="190"/>
      <c r="AU34" s="190"/>
      <c r="AV34" s="190"/>
      <c r="AW34" s="190"/>
      <c r="AX34" s="190"/>
    </row>
    <row r="35" spans="1:50" ht="30.75" customHeight="1" thickBot="1" x14ac:dyDescent="0.4">
      <c r="R35" s="92"/>
      <c r="S35" s="52"/>
      <c r="T35" s="52"/>
      <c r="W35" s="75"/>
    </row>
    <row r="36" spans="1:50" ht="29.25" customHeight="1" thickBot="1" x14ac:dyDescent="0.4">
      <c r="A36" s="516" t="s">
        <v>284</v>
      </c>
      <c r="B36" s="517"/>
      <c r="C36" s="517"/>
      <c r="D36" s="517"/>
      <c r="E36" s="517"/>
      <c r="F36" s="517"/>
      <c r="G36" s="517"/>
      <c r="H36" s="517"/>
      <c r="I36" s="517"/>
      <c r="J36" s="517"/>
      <c r="K36" s="517"/>
      <c r="L36" s="517"/>
      <c r="M36" s="517"/>
      <c r="N36" s="517"/>
      <c r="O36" s="517"/>
      <c r="P36" s="517"/>
      <c r="Q36" s="517"/>
      <c r="R36" s="517"/>
      <c r="S36" s="517"/>
      <c r="T36" s="517"/>
      <c r="U36" s="49"/>
      <c r="V36" s="196"/>
      <c r="W36" s="75"/>
    </row>
    <row r="37" spans="1:50" ht="32.15" customHeight="1" x14ac:dyDescent="0.35">
      <c r="A37" s="158" t="s">
        <v>300</v>
      </c>
      <c r="B37" s="188">
        <v>0</v>
      </c>
      <c r="C37" s="158"/>
      <c r="D37" s="158"/>
      <c r="E37" s="158" t="s">
        <v>301</v>
      </c>
      <c r="F37" s="158"/>
      <c r="G37" s="158"/>
      <c r="H37" s="158"/>
      <c r="I37" s="158"/>
      <c r="J37" s="158"/>
      <c r="K37" s="158" t="s">
        <v>192</v>
      </c>
      <c r="L37" s="473" t="s">
        <v>304</v>
      </c>
      <c r="M37" s="473" t="s">
        <v>310</v>
      </c>
      <c r="N37" s="473" t="s">
        <v>60</v>
      </c>
      <c r="O37" s="473" t="s">
        <v>278</v>
      </c>
      <c r="P37" s="473" t="s">
        <v>0</v>
      </c>
      <c r="Q37" s="473" t="s">
        <v>279</v>
      </c>
      <c r="R37" s="473"/>
      <c r="S37" s="474"/>
      <c r="T37" s="158" t="s">
        <v>193</v>
      </c>
      <c r="U37" s="439" t="s">
        <v>62</v>
      </c>
      <c r="V37" s="197"/>
      <c r="W37" s="75"/>
    </row>
    <row r="38" spans="1:50" ht="47.15" hidden="1" customHeight="1" x14ac:dyDescent="0.35">
      <c r="A38" s="475" t="str">
        <f ca="1">IF(P38="",IF(B38=2,$E$7,IF(B38=1,"",E37+1)),IF(P38&lt;TODAY(),O38,IF(B38=2,$E$7,IF(B38=1,"",E37+1))))</f>
        <v/>
      </c>
      <c r="B38" s="476">
        <f>B37+1</f>
        <v>1</v>
      </c>
      <c r="C38" s="474"/>
      <c r="D38" s="474"/>
      <c r="E38" s="477" t="str">
        <f ca="1">IF(P38="",IFERROR(EOMONTH($A38,$E$9-1),""),IF(P38&lt;TODAY(),P38,IFERROR(EOMONTH($A38,$E$9-1),"")))</f>
        <v/>
      </c>
      <c r="F38" s="477"/>
      <c r="G38" s="477"/>
      <c r="H38" s="477"/>
      <c r="I38" s="477"/>
      <c r="J38" s="477"/>
      <c r="K38" s="478" t="str">
        <f>IF($AN$5="Grant Revision",IF(M38=TRUE,"Yes","No"),"")</f>
        <v/>
      </c>
      <c r="L38" s="439" t="b">
        <f>IF(K38="Yes",TRUE,FALSE)</f>
        <v>0</v>
      </c>
      <c r="M38" s="439" t="s">
        <v>311</v>
      </c>
      <c r="N38" s="439" t="b">
        <f ca="1">IFERROR(IF(E38&lt;=$E$8,TRUE,FALSE),"")</f>
        <v>0</v>
      </c>
      <c r="O38" s="479" t="s">
        <v>277</v>
      </c>
      <c r="P38" s="479" t="s">
        <v>47</v>
      </c>
      <c r="Q38" s="480" t="s">
        <v>61</v>
      </c>
      <c r="R38" s="473"/>
      <c r="S38" s="439"/>
      <c r="T38" s="475" t="str">
        <f>TEXT(IF(K38="","",IF(K38="No",E38+45,IF(K38="Yes",E38+60,""))),"dd-mmm-yy")</f>
        <v/>
      </c>
      <c r="U38" s="439" t="s">
        <v>61</v>
      </c>
      <c r="V38" s="197"/>
      <c r="W38" s="75"/>
    </row>
    <row r="39" spans="1:50" ht="47.15" customHeight="1" x14ac:dyDescent="0.35">
      <c r="A39" s="475">
        <f t="shared" ref="A39:A44" ca="1" si="0">IF(P39="",IF(B39=2,$E$7,IF(B39=1,"",E38+1)),IF(P39&lt;TODAY(),O39,IF(B39=2,$E$7,IF(B39=1,"",E38+1))))</f>
        <v>43101</v>
      </c>
      <c r="B39" s="476">
        <f t="shared" ref="B39:B44" si="1">B38+1</f>
        <v>2</v>
      </c>
      <c r="C39" s="474"/>
      <c r="D39" s="474"/>
      <c r="E39" s="477">
        <f t="shared" ref="E39:E44" ca="1" si="2">IF(P39="",IFERROR(EOMONTH($A39,$E$9-1),""),IF(P39&lt;TODAY(),P39,IFERROR(EOMONTH($A39,$E$9-1),"")))</f>
        <v>43281</v>
      </c>
      <c r="F39" s="477"/>
      <c r="G39" s="477"/>
      <c r="H39" s="477"/>
      <c r="I39" s="477"/>
      <c r="J39" s="477"/>
      <c r="K39" s="505" t="s">
        <v>4203</v>
      </c>
      <c r="L39" s="439" t="b">
        <f t="shared" ref="L39:L44" si="3">IF(K39="Yes",TRUE,FALSE)</f>
        <v>0</v>
      </c>
      <c r="M39" s="439" t="b">
        <v>0</v>
      </c>
      <c r="N39" s="439" t="b">
        <f t="shared" ref="N39:N44" ca="1" si="4">IFERROR(IF(E39&lt;=$E$8,TRUE,FALSE),"")</f>
        <v>1</v>
      </c>
      <c r="O39" s="479"/>
      <c r="P39" s="479"/>
      <c r="Q39" s="480" t="s">
        <v>373</v>
      </c>
      <c r="R39" s="473"/>
      <c r="S39" s="439"/>
      <c r="T39" s="475" t="str">
        <f t="shared" ref="T39:T44" ca="1" si="5">TEXT(IF(K39="","",IF(K39="No",E39+45,IF(K39="Yes",E39+60,""))),"dd-mmm-yy")</f>
        <v>14-Aug-18</v>
      </c>
      <c r="U39" s="439" t="s">
        <v>412</v>
      </c>
      <c r="V39" s="197"/>
      <c r="W39" s="355"/>
    </row>
    <row r="40" spans="1:50" ht="47.15" customHeight="1" x14ac:dyDescent="0.35">
      <c r="A40" s="475">
        <f t="shared" ca="1" si="0"/>
        <v>43282</v>
      </c>
      <c r="B40" s="476">
        <f t="shared" si="1"/>
        <v>3</v>
      </c>
      <c r="C40" s="474"/>
      <c r="D40" s="474"/>
      <c r="E40" s="477">
        <f t="shared" ca="1" si="2"/>
        <v>43465</v>
      </c>
      <c r="F40" s="477"/>
      <c r="G40" s="477"/>
      <c r="H40" s="477"/>
      <c r="I40" s="477"/>
      <c r="J40" s="477"/>
      <c r="K40" s="478" t="s">
        <v>4169</v>
      </c>
      <c r="L40" s="439" t="b">
        <f t="shared" si="3"/>
        <v>1</v>
      </c>
      <c r="M40" s="439" t="b">
        <v>0</v>
      </c>
      <c r="N40" s="439" t="b">
        <f t="shared" ca="1" si="4"/>
        <v>1</v>
      </c>
      <c r="O40" s="479"/>
      <c r="P40" s="479"/>
      <c r="Q40" s="480" t="s">
        <v>373</v>
      </c>
      <c r="R40" s="473"/>
      <c r="S40" s="439"/>
      <c r="T40" s="475" t="str">
        <f t="shared" ca="1" si="5"/>
        <v>01-Mar-19</v>
      </c>
      <c r="U40" s="439" t="s">
        <v>414</v>
      </c>
      <c r="V40" s="197"/>
      <c r="W40" s="355"/>
    </row>
    <row r="41" spans="1:50" ht="47.15" customHeight="1" x14ac:dyDescent="0.35">
      <c r="A41" s="475">
        <f t="shared" ca="1" si="0"/>
        <v>43466</v>
      </c>
      <c r="B41" s="476">
        <f t="shared" si="1"/>
        <v>4</v>
      </c>
      <c r="C41" s="474"/>
      <c r="D41" s="474"/>
      <c r="E41" s="477">
        <f t="shared" ca="1" si="2"/>
        <v>43646</v>
      </c>
      <c r="F41" s="477"/>
      <c r="G41" s="477"/>
      <c r="H41" s="477"/>
      <c r="I41" s="477"/>
      <c r="J41" s="477"/>
      <c r="K41" s="505" t="s">
        <v>4203</v>
      </c>
      <c r="L41" s="439" t="b">
        <f t="shared" si="3"/>
        <v>0</v>
      </c>
      <c r="M41" s="439" t="b">
        <v>0</v>
      </c>
      <c r="N41" s="439" t="b">
        <f t="shared" ca="1" si="4"/>
        <v>1</v>
      </c>
      <c r="O41" s="479"/>
      <c r="P41" s="479"/>
      <c r="Q41" s="480" t="s">
        <v>373</v>
      </c>
      <c r="R41" s="473"/>
      <c r="S41" s="439"/>
      <c r="T41" s="475" t="str">
        <f t="shared" ca="1" si="5"/>
        <v>14-Aug-19</v>
      </c>
      <c r="U41" s="439" t="s">
        <v>416</v>
      </c>
      <c r="V41" s="197"/>
      <c r="W41" s="355"/>
    </row>
    <row r="42" spans="1:50" ht="47.15" customHeight="1" x14ac:dyDescent="0.35">
      <c r="A42" s="475">
        <f t="shared" ca="1" si="0"/>
        <v>43647</v>
      </c>
      <c r="B42" s="476">
        <f t="shared" si="1"/>
        <v>5</v>
      </c>
      <c r="C42" s="474"/>
      <c r="D42" s="474"/>
      <c r="E42" s="477">
        <f t="shared" ca="1" si="2"/>
        <v>43830</v>
      </c>
      <c r="F42" s="477"/>
      <c r="G42" s="477"/>
      <c r="H42" s="477"/>
      <c r="I42" s="477"/>
      <c r="J42" s="477"/>
      <c r="K42" s="478" t="s">
        <v>4169</v>
      </c>
      <c r="L42" s="439" t="b">
        <f t="shared" si="3"/>
        <v>1</v>
      </c>
      <c r="M42" s="439" t="b">
        <v>0</v>
      </c>
      <c r="N42" s="439" t="b">
        <f t="shared" ca="1" si="4"/>
        <v>1</v>
      </c>
      <c r="O42" s="479"/>
      <c r="P42" s="479"/>
      <c r="Q42" s="480" t="s">
        <v>373</v>
      </c>
      <c r="R42" s="473"/>
      <c r="S42" s="439"/>
      <c r="T42" s="475" t="str">
        <f t="shared" ca="1" si="5"/>
        <v>29-Feb-20</v>
      </c>
      <c r="U42" s="439" t="s">
        <v>418</v>
      </c>
      <c r="V42" s="197"/>
      <c r="W42" s="355"/>
    </row>
    <row r="43" spans="1:50" ht="47.15" customHeight="1" x14ac:dyDescent="0.35">
      <c r="A43" s="475">
        <f t="shared" ca="1" si="0"/>
        <v>43831</v>
      </c>
      <c r="B43" s="476">
        <f t="shared" si="1"/>
        <v>6</v>
      </c>
      <c r="C43" s="474"/>
      <c r="D43" s="474"/>
      <c r="E43" s="477">
        <f t="shared" ca="1" si="2"/>
        <v>44012</v>
      </c>
      <c r="F43" s="477"/>
      <c r="G43" s="477"/>
      <c r="H43" s="477"/>
      <c r="I43" s="477"/>
      <c r="J43" s="477"/>
      <c r="K43" s="505" t="s">
        <v>4203</v>
      </c>
      <c r="L43" s="439" t="b">
        <f t="shared" si="3"/>
        <v>0</v>
      </c>
      <c r="M43" s="439" t="b">
        <v>0</v>
      </c>
      <c r="N43" s="439" t="b">
        <f t="shared" ca="1" si="4"/>
        <v>1</v>
      </c>
      <c r="O43" s="479"/>
      <c r="P43" s="479"/>
      <c r="Q43" s="480" t="s">
        <v>373</v>
      </c>
      <c r="R43" s="473"/>
      <c r="S43" s="439"/>
      <c r="T43" s="475" t="str">
        <f t="shared" ca="1" si="5"/>
        <v>14-Aug-20</v>
      </c>
      <c r="U43" s="439" t="s">
        <v>420</v>
      </c>
      <c r="V43" s="197"/>
      <c r="W43" s="355"/>
    </row>
    <row r="44" spans="1:50" ht="47.15" customHeight="1" x14ac:dyDescent="0.35">
      <c r="A44" s="475">
        <f t="shared" ca="1" si="0"/>
        <v>44013</v>
      </c>
      <c r="B44" s="476">
        <f t="shared" si="1"/>
        <v>7</v>
      </c>
      <c r="C44" s="474"/>
      <c r="D44" s="474"/>
      <c r="E44" s="477">
        <f t="shared" ca="1" si="2"/>
        <v>44196</v>
      </c>
      <c r="F44" s="477"/>
      <c r="G44" s="477"/>
      <c r="H44" s="477"/>
      <c r="I44" s="477"/>
      <c r="J44" s="477"/>
      <c r="K44" s="505" t="s">
        <v>4203</v>
      </c>
      <c r="L44" s="439" t="b">
        <f t="shared" si="3"/>
        <v>0</v>
      </c>
      <c r="M44" s="439" t="b">
        <v>0</v>
      </c>
      <c r="N44" s="439" t="b">
        <f t="shared" ca="1" si="4"/>
        <v>1</v>
      </c>
      <c r="O44" s="479"/>
      <c r="P44" s="479"/>
      <c r="Q44" s="480" t="s">
        <v>373</v>
      </c>
      <c r="R44" s="473"/>
      <c r="S44" s="439"/>
      <c r="T44" s="475" t="str">
        <f t="shared" ca="1" si="5"/>
        <v>14-Feb-21</v>
      </c>
      <c r="U44" s="439" t="s">
        <v>422</v>
      </c>
      <c r="V44" s="197"/>
      <c r="W44" s="355"/>
    </row>
    <row r="45" spans="1:50" ht="2.15" customHeight="1" thickBot="1" x14ac:dyDescent="0.4">
      <c r="A45" s="65"/>
      <c r="B45" s="66"/>
      <c r="C45" s="66"/>
      <c r="D45" s="66"/>
      <c r="E45" s="66"/>
      <c r="F45" s="66"/>
      <c r="G45" s="66"/>
      <c r="H45" s="66"/>
      <c r="I45" s="66"/>
      <c r="J45" s="66"/>
      <c r="K45" s="66"/>
      <c r="L45" s="66"/>
      <c r="M45" s="66"/>
      <c r="N45" s="66"/>
      <c r="O45" s="66"/>
      <c r="P45" s="66"/>
      <c r="Q45" s="66"/>
      <c r="R45" s="66"/>
      <c r="S45" s="66"/>
      <c r="T45" s="66"/>
      <c r="U45" s="66"/>
      <c r="V45" s="198"/>
      <c r="W45" s="75"/>
    </row>
    <row r="46" spans="1:50" ht="30" customHeight="1" x14ac:dyDescent="0.35">
      <c r="T46" s="52"/>
      <c r="W46" s="75"/>
    </row>
    <row r="47" spans="1:50" ht="30" customHeight="1" x14ac:dyDescent="0.35">
      <c r="L47" s="213"/>
      <c r="T47" s="52"/>
      <c r="W47" s="75"/>
    </row>
    <row r="48" spans="1:50" ht="25.5" customHeight="1" thickBot="1" x14ac:dyDescent="0.4">
      <c r="A48" s="94"/>
      <c r="B48" s="79"/>
      <c r="C48" s="79"/>
      <c r="D48" s="79"/>
      <c r="E48" s="79"/>
      <c r="F48" s="79"/>
      <c r="G48" s="79"/>
      <c r="H48" s="79"/>
      <c r="I48" s="79"/>
      <c r="J48" s="79"/>
      <c r="K48" s="79"/>
      <c r="L48" s="80"/>
      <c r="M48" s="80"/>
      <c r="N48" s="80"/>
      <c r="O48" s="80"/>
      <c r="P48" s="80"/>
      <c r="Q48" s="80"/>
      <c r="R48" s="80"/>
      <c r="S48" s="80"/>
      <c r="T48" s="46"/>
      <c r="U48" s="46"/>
      <c r="V48" s="74"/>
      <c r="W48" s="75"/>
    </row>
    <row r="49" spans="1:25" ht="25.5" customHeight="1" thickBot="1" x14ac:dyDescent="0.4">
      <c r="A49" s="516" t="s">
        <v>13</v>
      </c>
      <c r="B49" s="517"/>
      <c r="C49" s="517"/>
      <c r="D49" s="517"/>
      <c r="E49" s="517"/>
      <c r="F49" s="129"/>
      <c r="G49" s="129"/>
      <c r="H49" s="129"/>
      <c r="I49" s="129"/>
      <c r="J49" s="130"/>
      <c r="K49" s="153"/>
      <c r="L49" s="92"/>
      <c r="M49" s="92"/>
      <c r="N49" s="92"/>
      <c r="O49" s="92"/>
      <c r="P49" s="92"/>
      <c r="Q49" s="92"/>
      <c r="R49" s="92"/>
      <c r="S49" s="92"/>
      <c r="T49" s="92"/>
      <c r="U49" s="92"/>
      <c r="V49" s="95"/>
      <c r="W49" s="75"/>
    </row>
    <row r="50" spans="1:25" ht="32.25" customHeight="1" x14ac:dyDescent="0.35">
      <c r="A50" s="399" t="s">
        <v>12</v>
      </c>
      <c r="B50" s="399"/>
      <c r="C50" s="399"/>
      <c r="D50" s="399"/>
      <c r="E50" s="400" t="s">
        <v>194</v>
      </c>
      <c r="F50" s="401" t="s">
        <v>279</v>
      </c>
      <c r="G50" s="401" t="s">
        <v>60</v>
      </c>
      <c r="H50" s="401" t="s">
        <v>62</v>
      </c>
      <c r="I50" s="155"/>
      <c r="J50" s="96"/>
      <c r="K50" s="155"/>
      <c r="L50" s="93"/>
      <c r="M50" s="93"/>
      <c r="N50" s="93"/>
      <c r="O50" s="93"/>
      <c r="P50" s="93"/>
      <c r="Q50" s="93"/>
      <c r="R50" s="93"/>
      <c r="S50" s="93"/>
      <c r="T50" s="93"/>
      <c r="U50" s="93"/>
      <c r="V50" s="97"/>
      <c r="W50" s="75"/>
      <c r="Y50" s="527"/>
    </row>
    <row r="51" spans="1:25" ht="47.15" hidden="1" customHeight="1" x14ac:dyDescent="0.35">
      <c r="A51" s="395" t="s">
        <v>79</v>
      </c>
      <c r="B51" s="395"/>
      <c r="C51" s="395"/>
      <c r="D51" s="395"/>
      <c r="E51" s="402" t="s">
        <v>68</v>
      </c>
      <c r="F51" s="403" t="s">
        <v>61</v>
      </c>
      <c r="G51" s="403" t="b">
        <f>IFERROR(IF(E51&lt;&gt;"",TRUE,FALSE),FALSE)</f>
        <v>1</v>
      </c>
      <c r="H51" s="403" t="s">
        <v>61</v>
      </c>
      <c r="I51" s="156"/>
      <c r="J51" s="157"/>
      <c r="K51" s="156"/>
      <c r="L51" s="92"/>
      <c r="M51" s="92"/>
      <c r="N51" s="92"/>
      <c r="O51" s="92"/>
      <c r="P51" s="92"/>
      <c r="Q51" s="92"/>
      <c r="R51" s="92"/>
      <c r="S51" s="92"/>
      <c r="T51" s="92"/>
      <c r="U51" s="92"/>
      <c r="V51" s="95"/>
      <c r="Y51" s="527"/>
    </row>
    <row r="52" spans="1:25" ht="47.15" customHeight="1" x14ac:dyDescent="0.35">
      <c r="A52" s="395">
        <v>1</v>
      </c>
      <c r="B52" s="395"/>
      <c r="C52" s="395"/>
      <c r="D52" s="395"/>
      <c r="E52" s="402" t="s">
        <v>510</v>
      </c>
      <c r="F52" s="403" t="s">
        <v>373</v>
      </c>
      <c r="G52" s="403" t="b">
        <f t="shared" ref="G52:G63" si="6">IFERROR(IF(E52&lt;&gt;"",TRUE,FALSE),FALSE)</f>
        <v>1</v>
      </c>
      <c r="H52" s="403" t="s">
        <v>511</v>
      </c>
      <c r="I52" s="156"/>
      <c r="J52" s="157"/>
      <c r="K52" s="156"/>
      <c r="L52" s="92"/>
      <c r="M52" s="92"/>
      <c r="N52" s="92"/>
      <c r="O52" s="92"/>
      <c r="P52" s="92"/>
      <c r="Q52" s="92"/>
      <c r="R52" s="92"/>
      <c r="S52" s="92"/>
      <c r="T52" s="92"/>
      <c r="U52" s="92"/>
      <c r="V52" s="95"/>
      <c r="Y52" s="354"/>
    </row>
    <row r="53" spans="1:25" ht="47.15" customHeight="1" x14ac:dyDescent="0.35">
      <c r="A53" s="395">
        <v>2</v>
      </c>
      <c r="B53" s="395"/>
      <c r="C53" s="395"/>
      <c r="D53" s="395"/>
      <c r="E53" s="402" t="s">
        <v>512</v>
      </c>
      <c r="F53" s="403" t="s">
        <v>373</v>
      </c>
      <c r="G53" s="403" t="b">
        <f t="shared" si="6"/>
        <v>1</v>
      </c>
      <c r="H53" s="403" t="s">
        <v>513</v>
      </c>
      <c r="I53" s="156"/>
      <c r="J53" s="157"/>
      <c r="K53" s="156"/>
      <c r="L53" s="92"/>
      <c r="M53" s="92"/>
      <c r="N53" s="92"/>
      <c r="O53" s="92"/>
      <c r="P53" s="92"/>
      <c r="Q53" s="92"/>
      <c r="R53" s="92"/>
      <c r="S53" s="92"/>
      <c r="T53" s="92"/>
      <c r="U53" s="92"/>
      <c r="V53" s="95"/>
      <c r="Y53" s="354"/>
    </row>
    <row r="54" spans="1:25" ht="47.15" customHeight="1" x14ac:dyDescent="0.35">
      <c r="A54" s="395">
        <v>3</v>
      </c>
      <c r="B54" s="395"/>
      <c r="C54" s="395"/>
      <c r="D54" s="395"/>
      <c r="E54" s="402" t="s">
        <v>514</v>
      </c>
      <c r="F54" s="403" t="s">
        <v>373</v>
      </c>
      <c r="G54" s="403" t="b">
        <f t="shared" si="6"/>
        <v>1</v>
      </c>
      <c r="H54" s="403" t="s">
        <v>515</v>
      </c>
      <c r="I54" s="156"/>
      <c r="J54" s="157"/>
      <c r="K54" s="156"/>
      <c r="L54" s="92"/>
      <c r="M54" s="92"/>
      <c r="N54" s="92"/>
      <c r="O54" s="92"/>
      <c r="P54" s="92"/>
      <c r="Q54" s="92"/>
      <c r="R54" s="92"/>
      <c r="S54" s="92"/>
      <c r="T54" s="92"/>
      <c r="U54" s="92"/>
      <c r="V54" s="95"/>
      <c r="Y54" s="354"/>
    </row>
    <row r="55" spans="1:25" ht="47.15" customHeight="1" x14ac:dyDescent="0.35">
      <c r="A55" s="395">
        <v>4</v>
      </c>
      <c r="B55" s="395"/>
      <c r="C55" s="395"/>
      <c r="D55" s="395"/>
      <c r="E55" s="402" t="s">
        <v>516</v>
      </c>
      <c r="F55" s="403" t="s">
        <v>373</v>
      </c>
      <c r="G55" s="403" t="b">
        <f t="shared" si="6"/>
        <v>1</v>
      </c>
      <c r="H55" s="403" t="s">
        <v>517</v>
      </c>
      <c r="I55" s="156"/>
      <c r="J55" s="157"/>
      <c r="K55" s="156"/>
      <c r="L55" s="92"/>
      <c r="M55" s="92"/>
      <c r="N55" s="92"/>
      <c r="O55" s="92"/>
      <c r="P55" s="92"/>
      <c r="Q55" s="92"/>
      <c r="R55" s="92"/>
      <c r="S55" s="92"/>
      <c r="T55" s="92"/>
      <c r="U55" s="92"/>
      <c r="V55" s="95"/>
      <c r="Y55" s="354"/>
    </row>
    <row r="56" spans="1:25" ht="47.15" customHeight="1" x14ac:dyDescent="0.35">
      <c r="A56" s="395">
        <v>5</v>
      </c>
      <c r="B56" s="395"/>
      <c r="C56" s="395"/>
      <c r="D56" s="395"/>
      <c r="E56" s="402"/>
      <c r="F56" s="403" t="s">
        <v>373</v>
      </c>
      <c r="G56" s="403" t="b">
        <f t="shared" si="6"/>
        <v>0</v>
      </c>
      <c r="H56" s="403" t="s">
        <v>518</v>
      </c>
      <c r="I56" s="156"/>
      <c r="J56" s="157"/>
      <c r="K56" s="156"/>
      <c r="L56" s="92"/>
      <c r="M56" s="92"/>
      <c r="N56" s="92"/>
      <c r="O56" s="92"/>
      <c r="P56" s="92"/>
      <c r="Q56" s="92"/>
      <c r="R56" s="92"/>
      <c r="S56" s="92"/>
      <c r="T56" s="92"/>
      <c r="U56" s="92"/>
      <c r="V56" s="95"/>
      <c r="Y56" s="354"/>
    </row>
    <row r="57" spans="1:25" ht="47.15" customHeight="1" x14ac:dyDescent="0.35">
      <c r="A57" s="395">
        <v>6</v>
      </c>
      <c r="B57" s="395"/>
      <c r="C57" s="395"/>
      <c r="D57" s="395"/>
      <c r="E57" s="402"/>
      <c r="F57" s="403" t="s">
        <v>373</v>
      </c>
      <c r="G57" s="403" t="b">
        <f t="shared" si="6"/>
        <v>0</v>
      </c>
      <c r="H57" s="403" t="s">
        <v>519</v>
      </c>
      <c r="I57" s="156"/>
      <c r="J57" s="157"/>
      <c r="K57" s="156"/>
      <c r="L57" s="92"/>
      <c r="M57" s="92"/>
      <c r="N57" s="92"/>
      <c r="O57" s="92"/>
      <c r="P57" s="92"/>
      <c r="Q57" s="92"/>
      <c r="R57" s="92"/>
      <c r="S57" s="92"/>
      <c r="T57" s="92"/>
      <c r="U57" s="92"/>
      <c r="V57" s="95"/>
      <c r="Y57" s="354"/>
    </row>
    <row r="58" spans="1:25" ht="47.15" customHeight="1" x14ac:dyDescent="0.35">
      <c r="A58" s="395">
        <v>7</v>
      </c>
      <c r="B58" s="395"/>
      <c r="C58" s="395"/>
      <c r="D58" s="395"/>
      <c r="E58" s="402"/>
      <c r="F58" s="403" t="s">
        <v>373</v>
      </c>
      <c r="G58" s="403" t="b">
        <f t="shared" si="6"/>
        <v>0</v>
      </c>
      <c r="H58" s="403" t="s">
        <v>520</v>
      </c>
      <c r="I58" s="156"/>
      <c r="J58" s="157"/>
      <c r="K58" s="156"/>
      <c r="L58" s="92"/>
      <c r="M58" s="92"/>
      <c r="N58" s="92"/>
      <c r="O58" s="92"/>
      <c r="P58" s="92"/>
      <c r="Q58" s="92"/>
      <c r="R58" s="92"/>
      <c r="S58" s="92"/>
      <c r="T58" s="92"/>
      <c r="U58" s="92"/>
      <c r="V58" s="95"/>
      <c r="Y58" s="354"/>
    </row>
    <row r="59" spans="1:25" ht="47.15" customHeight="1" x14ac:dyDescent="0.35">
      <c r="A59" s="395">
        <v>8</v>
      </c>
      <c r="B59" s="395"/>
      <c r="C59" s="395"/>
      <c r="D59" s="395"/>
      <c r="E59" s="402"/>
      <c r="F59" s="403" t="s">
        <v>373</v>
      </c>
      <c r="G59" s="403" t="b">
        <f t="shared" si="6"/>
        <v>0</v>
      </c>
      <c r="H59" s="403" t="s">
        <v>521</v>
      </c>
      <c r="I59" s="156"/>
      <c r="J59" s="157"/>
      <c r="K59" s="156"/>
      <c r="L59" s="92"/>
      <c r="M59" s="92"/>
      <c r="N59" s="92"/>
      <c r="O59" s="92"/>
      <c r="P59" s="92"/>
      <c r="Q59" s="92"/>
      <c r="R59" s="92"/>
      <c r="S59" s="92"/>
      <c r="T59" s="92"/>
      <c r="U59" s="92"/>
      <c r="V59" s="95"/>
      <c r="Y59" s="354"/>
    </row>
    <row r="60" spans="1:25" ht="47.15" customHeight="1" x14ac:dyDescent="0.35">
      <c r="A60" s="395">
        <v>9</v>
      </c>
      <c r="B60" s="395"/>
      <c r="C60" s="395"/>
      <c r="D60" s="395"/>
      <c r="E60" s="402"/>
      <c r="F60" s="403" t="s">
        <v>373</v>
      </c>
      <c r="G60" s="403" t="b">
        <f t="shared" si="6"/>
        <v>0</v>
      </c>
      <c r="H60" s="403" t="s">
        <v>522</v>
      </c>
      <c r="I60" s="156"/>
      <c r="J60" s="157"/>
      <c r="K60" s="156"/>
      <c r="L60" s="92"/>
      <c r="M60" s="92"/>
      <c r="N60" s="92"/>
      <c r="O60" s="92"/>
      <c r="P60" s="92"/>
      <c r="Q60" s="92"/>
      <c r="R60" s="92"/>
      <c r="S60" s="92"/>
      <c r="T60" s="92"/>
      <c r="U60" s="92"/>
      <c r="V60" s="95"/>
      <c r="Y60" s="354"/>
    </row>
    <row r="61" spans="1:25" ht="47.15" customHeight="1" x14ac:dyDescent="0.35">
      <c r="A61" s="395">
        <v>10</v>
      </c>
      <c r="B61" s="395"/>
      <c r="C61" s="395"/>
      <c r="D61" s="395"/>
      <c r="E61" s="402"/>
      <c r="F61" s="403" t="s">
        <v>373</v>
      </c>
      <c r="G61" s="403" t="b">
        <f t="shared" si="6"/>
        <v>0</v>
      </c>
      <c r="H61" s="403" t="s">
        <v>523</v>
      </c>
      <c r="I61" s="156"/>
      <c r="J61" s="157"/>
      <c r="K61" s="156"/>
      <c r="L61" s="92"/>
      <c r="M61" s="92"/>
      <c r="N61" s="92"/>
      <c r="O61" s="92"/>
      <c r="P61" s="92"/>
      <c r="Q61" s="92"/>
      <c r="R61" s="92"/>
      <c r="S61" s="92"/>
      <c r="T61" s="92"/>
      <c r="U61" s="92"/>
      <c r="V61" s="95"/>
      <c r="Y61" s="354"/>
    </row>
    <row r="62" spans="1:25" ht="47.15" customHeight="1" x14ac:dyDescent="0.35">
      <c r="A62" s="395">
        <v>11</v>
      </c>
      <c r="B62" s="395"/>
      <c r="C62" s="395"/>
      <c r="D62" s="395"/>
      <c r="E62" s="402"/>
      <c r="F62" s="403" t="s">
        <v>373</v>
      </c>
      <c r="G62" s="403" t="b">
        <f t="shared" si="6"/>
        <v>0</v>
      </c>
      <c r="H62" s="403" t="s">
        <v>524</v>
      </c>
      <c r="I62" s="156"/>
      <c r="J62" s="157"/>
      <c r="K62" s="156"/>
      <c r="L62" s="92"/>
      <c r="M62" s="92"/>
      <c r="N62" s="92"/>
      <c r="O62" s="92"/>
      <c r="P62" s="92"/>
      <c r="Q62" s="92"/>
      <c r="R62" s="92"/>
      <c r="S62" s="92"/>
      <c r="T62" s="92"/>
      <c r="U62" s="92"/>
      <c r="V62" s="95"/>
      <c r="Y62" s="354"/>
    </row>
    <row r="63" spans="1:25" ht="47.15" customHeight="1" x14ac:dyDescent="0.35">
      <c r="A63" s="395">
        <v>12</v>
      </c>
      <c r="B63" s="395"/>
      <c r="C63" s="395"/>
      <c r="D63" s="395"/>
      <c r="E63" s="402"/>
      <c r="F63" s="403" t="s">
        <v>373</v>
      </c>
      <c r="G63" s="403" t="b">
        <f t="shared" si="6"/>
        <v>0</v>
      </c>
      <c r="H63" s="403" t="s">
        <v>525</v>
      </c>
      <c r="I63" s="156"/>
      <c r="J63" s="157"/>
      <c r="K63" s="156"/>
      <c r="L63" s="92"/>
      <c r="M63" s="92"/>
      <c r="N63" s="92"/>
      <c r="O63" s="92"/>
      <c r="P63" s="92"/>
      <c r="Q63" s="92"/>
      <c r="R63" s="92"/>
      <c r="S63" s="92"/>
      <c r="T63" s="92"/>
      <c r="U63" s="92"/>
      <c r="V63" s="95"/>
      <c r="Y63" s="354"/>
    </row>
    <row r="64" spans="1:25" ht="2.9" customHeight="1" thickBot="1" x14ac:dyDescent="0.4">
      <c r="A64" s="98"/>
      <c r="B64" s="99"/>
      <c r="C64" s="99"/>
      <c r="D64" s="99"/>
      <c r="E64" s="99"/>
      <c r="F64" s="99"/>
      <c r="G64" s="99"/>
      <c r="H64" s="99"/>
      <c r="I64" s="99"/>
      <c r="J64" s="100"/>
      <c r="K64" s="102"/>
      <c r="L64" s="92"/>
      <c r="M64" s="92"/>
      <c r="N64" s="92"/>
      <c r="O64" s="92"/>
      <c r="P64" s="92"/>
      <c r="Q64" s="92"/>
      <c r="R64" s="92"/>
      <c r="S64" s="92"/>
      <c r="T64" s="92"/>
      <c r="U64" s="92"/>
      <c r="V64" s="95"/>
      <c r="Y64" s="101"/>
    </row>
    <row r="65" spans="1:50" ht="29.25" customHeight="1" x14ac:dyDescent="0.35">
      <c r="A65" s="102"/>
      <c r="B65" s="102"/>
      <c r="C65" s="102"/>
      <c r="D65" s="102"/>
      <c r="E65" s="102"/>
      <c r="F65" s="102"/>
      <c r="G65" s="102"/>
      <c r="H65" s="102"/>
      <c r="I65" s="102"/>
      <c r="J65" s="102"/>
      <c r="K65" s="102"/>
      <c r="L65" s="92"/>
      <c r="M65" s="92"/>
      <c r="N65" s="92"/>
      <c r="O65" s="92"/>
      <c r="P65" s="92"/>
      <c r="Q65" s="92"/>
      <c r="R65" s="92"/>
      <c r="S65" s="92"/>
      <c r="T65" s="92"/>
      <c r="U65" s="92"/>
      <c r="V65" s="95"/>
      <c r="Y65" s="101"/>
    </row>
    <row r="66" spans="1:50" s="48" customFormat="1" ht="30.75" customHeight="1" thickBot="1" x14ac:dyDescent="0.4">
      <c r="A66" s="103"/>
      <c r="B66" s="103"/>
      <c r="C66" s="103"/>
      <c r="D66" s="103"/>
      <c r="E66" s="103"/>
      <c r="F66" s="103"/>
      <c r="G66" s="103"/>
      <c r="H66" s="103"/>
      <c r="I66" s="103"/>
      <c r="J66" s="103"/>
      <c r="K66" s="103"/>
      <c r="L66" s="103"/>
      <c r="M66" s="103"/>
      <c r="N66" s="103"/>
      <c r="O66" s="103"/>
      <c r="P66" s="103"/>
      <c r="Q66" s="103"/>
      <c r="R66" s="103"/>
      <c r="S66" s="103"/>
      <c r="T66" s="103"/>
      <c r="U66" s="103"/>
      <c r="V66" s="68"/>
      <c r="W66" s="68"/>
      <c r="X66" s="68"/>
      <c r="Y66" s="68"/>
      <c r="Z66" s="68"/>
      <c r="AO66" s="3"/>
      <c r="AP66" s="3"/>
      <c r="AQ66" s="3"/>
      <c r="AR66" s="3"/>
      <c r="AS66" s="3"/>
      <c r="AT66" s="3"/>
      <c r="AU66" s="3"/>
      <c r="AV66" s="3"/>
      <c r="AW66" s="3"/>
      <c r="AX66" s="3"/>
    </row>
    <row r="67" spans="1:50" ht="30.75" customHeight="1" thickBot="1" x14ac:dyDescent="0.4">
      <c r="A67" s="519" t="s">
        <v>5</v>
      </c>
      <c r="B67" s="517"/>
      <c r="C67" s="517"/>
      <c r="D67" s="517"/>
      <c r="E67" s="522"/>
      <c r="F67" s="129"/>
      <c r="G67" s="129"/>
      <c r="H67" s="129"/>
      <c r="I67" s="129"/>
      <c r="J67" s="130"/>
      <c r="K67" s="153"/>
      <c r="L67" s="92"/>
      <c r="M67" s="92"/>
      <c r="N67" s="92"/>
      <c r="O67" s="92"/>
      <c r="P67" s="92"/>
      <c r="Q67" s="92"/>
      <c r="R67" s="92"/>
      <c r="S67" s="92"/>
      <c r="T67" s="92"/>
      <c r="U67" s="92"/>
      <c r="V67" s="95"/>
      <c r="W67" s="75"/>
    </row>
    <row r="68" spans="1:50" ht="30.75" customHeight="1" x14ac:dyDescent="0.35">
      <c r="A68" s="399" t="s">
        <v>14</v>
      </c>
      <c r="B68" s="399"/>
      <c r="C68" s="399"/>
      <c r="D68" s="399"/>
      <c r="E68" s="400" t="s">
        <v>158</v>
      </c>
      <c r="F68" s="401" t="s">
        <v>279</v>
      </c>
      <c r="G68" s="401" t="s">
        <v>60</v>
      </c>
      <c r="H68" s="401" t="s">
        <v>62</v>
      </c>
      <c r="I68" s="155"/>
      <c r="J68" s="96"/>
      <c r="K68" s="155"/>
      <c r="L68" s="93"/>
      <c r="M68" s="93"/>
      <c r="N68" s="93"/>
      <c r="O68" s="93"/>
      <c r="P68" s="93"/>
      <c r="Q68" s="93"/>
      <c r="R68" s="93"/>
      <c r="S68" s="93"/>
      <c r="T68" s="93"/>
      <c r="U68" s="93"/>
      <c r="V68" s="97"/>
      <c r="W68" s="75"/>
      <c r="Y68" s="527"/>
    </row>
    <row r="69" spans="1:50" ht="47.15" hidden="1" customHeight="1" x14ac:dyDescent="0.35">
      <c r="A69" s="395" t="s">
        <v>80</v>
      </c>
      <c r="B69" s="395"/>
      <c r="C69" s="395"/>
      <c r="D69" s="395"/>
      <c r="E69" s="402" t="s">
        <v>69</v>
      </c>
      <c r="F69" s="403" t="s">
        <v>61</v>
      </c>
      <c r="G69" s="403" t="b">
        <f>IFERROR(IF(E69&lt;&gt;"",TRUE,FALSE),FALSE)</f>
        <v>1</v>
      </c>
      <c r="H69" s="403" t="s">
        <v>61</v>
      </c>
      <c r="I69" s="156"/>
      <c r="J69" s="157"/>
      <c r="K69" s="156"/>
      <c r="L69" s="47"/>
      <c r="M69" s="47"/>
      <c r="N69" s="47"/>
      <c r="O69" s="47"/>
      <c r="P69" s="47"/>
      <c r="Q69" s="47"/>
      <c r="R69" s="47"/>
      <c r="S69" s="47"/>
      <c r="T69" s="47"/>
      <c r="U69" s="47"/>
      <c r="V69" s="104"/>
      <c r="Y69" s="527"/>
    </row>
    <row r="70" spans="1:50" ht="47.15" customHeight="1" x14ac:dyDescent="0.35">
      <c r="A70" s="395">
        <v>1</v>
      </c>
      <c r="B70" s="395"/>
      <c r="C70" s="395"/>
      <c r="D70" s="395"/>
      <c r="E70" s="402" t="s">
        <v>526</v>
      </c>
      <c r="F70" s="403" t="s">
        <v>373</v>
      </c>
      <c r="G70" s="403" t="b">
        <f t="shared" ref="G70:G81" si="7">IFERROR(IF(E70&lt;&gt;"",TRUE,FALSE),FALSE)</f>
        <v>1</v>
      </c>
      <c r="H70" s="403" t="s">
        <v>527</v>
      </c>
      <c r="I70" s="156"/>
      <c r="J70" s="157"/>
      <c r="K70" s="156"/>
      <c r="L70" s="47"/>
      <c r="M70" s="47"/>
      <c r="N70" s="47"/>
      <c r="O70" s="47"/>
      <c r="P70" s="47"/>
      <c r="Q70" s="47"/>
      <c r="R70" s="47"/>
      <c r="S70" s="47"/>
      <c r="T70" s="47"/>
      <c r="U70" s="47"/>
      <c r="V70" s="104"/>
      <c r="Y70" s="527"/>
    </row>
    <row r="71" spans="1:50" ht="47.15" customHeight="1" x14ac:dyDescent="0.35">
      <c r="A71" s="395">
        <v>2</v>
      </c>
      <c r="B71" s="395"/>
      <c r="C71" s="395"/>
      <c r="D71" s="395"/>
      <c r="E71" s="402" t="s">
        <v>528</v>
      </c>
      <c r="F71" s="403" t="s">
        <v>373</v>
      </c>
      <c r="G71" s="403" t="b">
        <f t="shared" si="7"/>
        <v>1</v>
      </c>
      <c r="H71" s="403" t="s">
        <v>529</v>
      </c>
      <c r="I71" s="156"/>
      <c r="J71" s="157"/>
      <c r="K71" s="156"/>
      <c r="L71" s="47"/>
      <c r="M71" s="47"/>
      <c r="N71" s="47"/>
      <c r="O71" s="47"/>
      <c r="P71" s="47"/>
      <c r="Q71" s="47"/>
      <c r="R71" s="47"/>
      <c r="S71" s="47"/>
      <c r="T71" s="47"/>
      <c r="U71" s="47"/>
      <c r="V71" s="104"/>
      <c r="Y71" s="527"/>
    </row>
    <row r="72" spans="1:50" ht="47.15" customHeight="1" x14ac:dyDescent="0.35">
      <c r="A72" s="395">
        <v>3</v>
      </c>
      <c r="B72" s="395"/>
      <c r="C72" s="395"/>
      <c r="D72" s="395"/>
      <c r="E72" s="402" t="s">
        <v>530</v>
      </c>
      <c r="F72" s="403" t="s">
        <v>373</v>
      </c>
      <c r="G72" s="403" t="b">
        <f t="shared" si="7"/>
        <v>1</v>
      </c>
      <c r="H72" s="403" t="s">
        <v>531</v>
      </c>
      <c r="I72" s="156"/>
      <c r="J72" s="157"/>
      <c r="K72" s="156"/>
      <c r="L72" s="47"/>
      <c r="M72" s="47"/>
      <c r="N72" s="47"/>
      <c r="O72" s="47"/>
      <c r="P72" s="47"/>
      <c r="Q72" s="47"/>
      <c r="R72" s="47"/>
      <c r="S72" s="47"/>
      <c r="T72" s="47"/>
      <c r="U72" s="47"/>
      <c r="V72" s="104"/>
      <c r="Y72" s="527"/>
    </row>
    <row r="73" spans="1:50" ht="47.15" customHeight="1" x14ac:dyDescent="0.35">
      <c r="A73" s="395">
        <v>4</v>
      </c>
      <c r="B73" s="395"/>
      <c r="C73" s="395"/>
      <c r="D73" s="395"/>
      <c r="E73" s="402" t="s">
        <v>4174</v>
      </c>
      <c r="F73" s="403" t="s">
        <v>373</v>
      </c>
      <c r="G73" s="403" t="b">
        <f t="shared" si="7"/>
        <v>1</v>
      </c>
      <c r="H73" s="403" t="s">
        <v>532</v>
      </c>
      <c r="I73" s="156"/>
      <c r="J73" s="157"/>
      <c r="K73" s="156"/>
      <c r="L73" s="47"/>
      <c r="M73" s="47"/>
      <c r="N73" s="47"/>
      <c r="O73" s="47"/>
      <c r="P73" s="47"/>
      <c r="Q73" s="47"/>
      <c r="R73" s="47"/>
      <c r="S73" s="47"/>
      <c r="T73" s="47"/>
      <c r="U73" s="47"/>
      <c r="V73" s="104"/>
      <c r="Y73" s="527"/>
    </row>
    <row r="74" spans="1:50" ht="47.15" customHeight="1" x14ac:dyDescent="0.35">
      <c r="A74" s="395">
        <v>5</v>
      </c>
      <c r="B74" s="395"/>
      <c r="C74" s="395"/>
      <c r="D74" s="395"/>
      <c r="E74" s="402" t="s">
        <v>533</v>
      </c>
      <c r="F74" s="403" t="s">
        <v>373</v>
      </c>
      <c r="G74" s="403" t="b">
        <f t="shared" si="7"/>
        <v>1</v>
      </c>
      <c r="H74" s="403" t="s">
        <v>534</v>
      </c>
      <c r="I74" s="156"/>
      <c r="J74" s="157"/>
      <c r="K74" s="156"/>
      <c r="L74" s="47"/>
      <c r="M74" s="47"/>
      <c r="N74" s="47"/>
      <c r="O74" s="47"/>
      <c r="P74" s="47"/>
      <c r="Q74" s="47"/>
      <c r="R74" s="47"/>
      <c r="S74" s="47"/>
      <c r="T74" s="47"/>
      <c r="U74" s="47"/>
      <c r="V74" s="104"/>
      <c r="Y74" s="527"/>
    </row>
    <row r="75" spans="1:50" ht="47.15" customHeight="1" x14ac:dyDescent="0.35">
      <c r="A75" s="395">
        <v>6</v>
      </c>
      <c r="B75" s="395"/>
      <c r="C75" s="395"/>
      <c r="D75" s="395"/>
      <c r="E75" s="402" t="s">
        <v>535</v>
      </c>
      <c r="F75" s="403" t="s">
        <v>373</v>
      </c>
      <c r="G75" s="403" t="b">
        <f t="shared" si="7"/>
        <v>1</v>
      </c>
      <c r="H75" s="403" t="s">
        <v>536</v>
      </c>
      <c r="I75" s="156"/>
      <c r="J75" s="157"/>
      <c r="K75" s="156"/>
      <c r="L75" s="47"/>
      <c r="M75" s="47"/>
      <c r="N75" s="47"/>
      <c r="O75" s="47"/>
      <c r="P75" s="47"/>
      <c r="Q75" s="47"/>
      <c r="R75" s="47"/>
      <c r="S75" s="47"/>
      <c r="T75" s="47"/>
      <c r="U75" s="47"/>
      <c r="V75" s="104"/>
      <c r="Y75" s="527"/>
    </row>
    <row r="76" spans="1:50" ht="47.15" customHeight="1" x14ac:dyDescent="0.35">
      <c r="A76" s="395">
        <v>7</v>
      </c>
      <c r="B76" s="395"/>
      <c r="C76" s="395"/>
      <c r="D76" s="395"/>
      <c r="E76" s="402" t="s">
        <v>537</v>
      </c>
      <c r="F76" s="403" t="s">
        <v>373</v>
      </c>
      <c r="G76" s="403" t="b">
        <f t="shared" si="7"/>
        <v>1</v>
      </c>
      <c r="H76" s="403" t="s">
        <v>538</v>
      </c>
      <c r="I76" s="156"/>
      <c r="J76" s="157"/>
      <c r="K76" s="156"/>
      <c r="L76" s="47"/>
      <c r="M76" s="47"/>
      <c r="N76" s="47"/>
      <c r="O76" s="47"/>
      <c r="P76" s="47"/>
      <c r="Q76" s="47"/>
      <c r="R76" s="47"/>
      <c r="S76" s="47"/>
      <c r="T76" s="47"/>
      <c r="U76" s="47"/>
      <c r="V76" s="104"/>
      <c r="Y76" s="527"/>
    </row>
    <row r="77" spans="1:50" ht="47.15" customHeight="1" x14ac:dyDescent="0.35">
      <c r="A77" s="395">
        <v>8</v>
      </c>
      <c r="B77" s="395"/>
      <c r="C77" s="395"/>
      <c r="D77" s="395"/>
      <c r="E77" s="402" t="s">
        <v>539</v>
      </c>
      <c r="F77" s="403" t="s">
        <v>373</v>
      </c>
      <c r="G77" s="403" t="b">
        <f t="shared" si="7"/>
        <v>1</v>
      </c>
      <c r="H77" s="403" t="s">
        <v>540</v>
      </c>
      <c r="I77" s="156"/>
      <c r="J77" s="157"/>
      <c r="K77" s="156"/>
      <c r="L77" s="47"/>
      <c r="M77" s="47"/>
      <c r="N77" s="47"/>
      <c r="O77" s="47"/>
      <c r="P77" s="47"/>
      <c r="Q77" s="47"/>
      <c r="R77" s="47"/>
      <c r="S77" s="47"/>
      <c r="T77" s="47"/>
      <c r="U77" s="47"/>
      <c r="V77" s="104"/>
      <c r="Y77" s="527"/>
    </row>
    <row r="78" spans="1:50" ht="47.15" customHeight="1" x14ac:dyDescent="0.35">
      <c r="A78" s="395">
        <v>9</v>
      </c>
      <c r="B78" s="395"/>
      <c r="C78" s="395"/>
      <c r="D78" s="395"/>
      <c r="E78" s="402" t="s">
        <v>4175</v>
      </c>
      <c r="F78" s="403" t="s">
        <v>373</v>
      </c>
      <c r="G78" s="403" t="b">
        <f t="shared" si="7"/>
        <v>1</v>
      </c>
      <c r="H78" s="403" t="s">
        <v>541</v>
      </c>
      <c r="I78" s="156"/>
      <c r="J78" s="157"/>
      <c r="K78" s="156"/>
      <c r="L78" s="47"/>
      <c r="M78" s="47"/>
      <c r="N78" s="47"/>
      <c r="O78" s="47"/>
      <c r="P78" s="47"/>
      <c r="Q78" s="47"/>
      <c r="R78" s="47"/>
      <c r="S78" s="47"/>
      <c r="T78" s="47"/>
      <c r="U78" s="47"/>
      <c r="V78" s="104"/>
      <c r="Y78" s="527"/>
    </row>
    <row r="79" spans="1:50" ht="47.15" customHeight="1" x14ac:dyDescent="0.35">
      <c r="A79" s="395">
        <v>10</v>
      </c>
      <c r="B79" s="395"/>
      <c r="C79" s="395"/>
      <c r="D79" s="395"/>
      <c r="E79" s="402" t="s">
        <v>542</v>
      </c>
      <c r="F79" s="403" t="s">
        <v>373</v>
      </c>
      <c r="G79" s="403" t="b">
        <f t="shared" si="7"/>
        <v>1</v>
      </c>
      <c r="H79" s="403" t="s">
        <v>543</v>
      </c>
      <c r="I79" s="156"/>
      <c r="J79" s="157"/>
      <c r="K79" s="156"/>
      <c r="L79" s="47"/>
      <c r="M79" s="47"/>
      <c r="N79" s="47"/>
      <c r="O79" s="47"/>
      <c r="P79" s="47"/>
      <c r="Q79" s="47"/>
      <c r="R79" s="47"/>
      <c r="S79" s="47"/>
      <c r="T79" s="47"/>
      <c r="U79" s="47"/>
      <c r="V79" s="104"/>
      <c r="Y79" s="527"/>
    </row>
    <row r="80" spans="1:50" ht="47.15" customHeight="1" x14ac:dyDescent="0.35">
      <c r="A80" s="395">
        <v>11</v>
      </c>
      <c r="B80" s="395"/>
      <c r="C80" s="395"/>
      <c r="D80" s="395"/>
      <c r="E80" s="402"/>
      <c r="F80" s="403" t="s">
        <v>373</v>
      </c>
      <c r="G80" s="403" t="b">
        <f t="shared" si="7"/>
        <v>0</v>
      </c>
      <c r="H80" s="403" t="s">
        <v>544</v>
      </c>
      <c r="I80" s="156"/>
      <c r="J80" s="157"/>
      <c r="K80" s="156"/>
      <c r="L80" s="47"/>
      <c r="M80" s="47"/>
      <c r="N80" s="47"/>
      <c r="O80" s="47"/>
      <c r="P80" s="47"/>
      <c r="Q80" s="47"/>
      <c r="R80" s="47"/>
      <c r="S80" s="47"/>
      <c r="T80" s="47"/>
      <c r="U80" s="47"/>
      <c r="V80" s="104"/>
      <c r="Y80" s="527"/>
    </row>
    <row r="81" spans="1:45" ht="47.15" customHeight="1" x14ac:dyDescent="0.35">
      <c r="A81" s="395">
        <v>12</v>
      </c>
      <c r="B81" s="395"/>
      <c r="C81" s="395"/>
      <c r="D81" s="395"/>
      <c r="E81" s="402"/>
      <c r="F81" s="403" t="s">
        <v>373</v>
      </c>
      <c r="G81" s="403" t="b">
        <f t="shared" si="7"/>
        <v>0</v>
      </c>
      <c r="H81" s="403" t="s">
        <v>545</v>
      </c>
      <c r="I81" s="156"/>
      <c r="J81" s="157"/>
      <c r="K81" s="156"/>
      <c r="L81" s="47"/>
      <c r="M81" s="47"/>
      <c r="N81" s="47"/>
      <c r="O81" s="47"/>
      <c r="P81" s="47"/>
      <c r="Q81" s="47"/>
      <c r="R81" s="47"/>
      <c r="S81" s="47"/>
      <c r="T81" s="47"/>
      <c r="U81" s="47"/>
      <c r="V81" s="104"/>
      <c r="Y81" s="527"/>
    </row>
    <row r="82" spans="1:45" ht="2.9" customHeight="1" thickBot="1" x14ac:dyDescent="0.4">
      <c r="A82" s="65"/>
      <c r="B82" s="66"/>
      <c r="C82" s="66"/>
      <c r="D82" s="66"/>
      <c r="E82" s="66"/>
      <c r="F82" s="66"/>
      <c r="G82" s="66"/>
      <c r="H82" s="66"/>
      <c r="I82" s="66"/>
      <c r="J82" s="61"/>
      <c r="K82" s="52"/>
      <c r="L82" s="47"/>
      <c r="M82" s="47"/>
      <c r="N82" s="47"/>
      <c r="O82" s="47"/>
      <c r="P82" s="47"/>
      <c r="Q82" s="47"/>
      <c r="R82" s="47"/>
      <c r="S82" s="47"/>
      <c r="T82" s="47"/>
      <c r="U82" s="47"/>
      <c r="V82" s="104"/>
      <c r="Y82" s="527"/>
    </row>
    <row r="83" spans="1:45" ht="35.25" customHeight="1" x14ac:dyDescent="0.35">
      <c r="L83" s="47"/>
      <c r="M83" s="47"/>
      <c r="N83" s="47"/>
      <c r="O83" s="47"/>
      <c r="P83" s="47"/>
      <c r="Q83" s="47"/>
      <c r="R83" s="47"/>
      <c r="S83" s="47"/>
      <c r="T83" s="47"/>
      <c r="U83" s="47"/>
      <c r="V83" s="104"/>
      <c r="Y83" s="527"/>
    </row>
    <row r="84" spans="1:45" ht="35.25" customHeight="1" x14ac:dyDescent="0.35">
      <c r="L84" s="47"/>
      <c r="M84" s="47"/>
      <c r="N84" s="47"/>
      <c r="O84" s="47"/>
      <c r="P84" s="47"/>
      <c r="Q84" s="47"/>
      <c r="R84" s="47"/>
      <c r="S84" s="47"/>
      <c r="T84" s="47"/>
      <c r="U84" s="47"/>
      <c r="V84" s="104"/>
    </row>
    <row r="85" spans="1:45" ht="35.25" customHeight="1" x14ac:dyDescent="0.35">
      <c r="L85" s="47"/>
      <c r="M85" s="47"/>
      <c r="N85" s="47"/>
      <c r="O85" s="47"/>
      <c r="P85" s="47"/>
      <c r="Q85" s="47"/>
      <c r="R85" s="47"/>
      <c r="S85" s="47"/>
      <c r="T85" s="47"/>
      <c r="U85" s="47"/>
      <c r="V85" s="104"/>
    </row>
    <row r="86" spans="1:45" ht="35.25" customHeight="1" x14ac:dyDescent="0.35">
      <c r="L86" s="47"/>
      <c r="M86" s="47"/>
      <c r="N86" s="47"/>
      <c r="O86" s="47"/>
      <c r="P86" s="47"/>
      <c r="Q86" s="47"/>
      <c r="R86" s="47"/>
      <c r="S86" s="47"/>
      <c r="T86" s="47"/>
      <c r="U86" s="47"/>
      <c r="V86" s="104"/>
    </row>
    <row r="87" spans="1:45" ht="35.25" customHeight="1" x14ac:dyDescent="0.35">
      <c r="L87" s="47"/>
      <c r="M87" s="47"/>
      <c r="N87" s="47"/>
      <c r="O87" s="47"/>
      <c r="P87" s="47"/>
      <c r="Q87" s="47"/>
      <c r="R87" s="47"/>
      <c r="S87" s="47"/>
      <c r="T87" s="47"/>
      <c r="U87" s="47"/>
      <c r="V87" s="104"/>
    </row>
    <row r="88" spans="1:45" ht="17.25" customHeight="1" x14ac:dyDescent="0.35">
      <c r="L88" s="47"/>
      <c r="M88" s="47"/>
      <c r="N88" s="47"/>
      <c r="O88" s="47"/>
      <c r="P88" s="47"/>
      <c r="Q88" s="47"/>
      <c r="R88" s="47"/>
      <c r="S88" s="47"/>
      <c r="T88" s="47"/>
      <c r="U88" s="47"/>
      <c r="V88" s="104"/>
    </row>
    <row r="89" spans="1:45" ht="21.75" customHeight="1" x14ac:dyDescent="0.35">
      <c r="L89" s="47"/>
      <c r="M89" s="47"/>
      <c r="N89" s="47"/>
      <c r="O89" s="47"/>
      <c r="P89" s="47"/>
      <c r="Q89" s="47"/>
      <c r="R89" s="47"/>
      <c r="S89" s="47"/>
      <c r="T89" s="47"/>
      <c r="U89" s="47"/>
      <c r="V89" s="104"/>
    </row>
    <row r="90" spans="1:45" ht="29.25" customHeight="1" thickBot="1" x14ac:dyDescent="0.4">
      <c r="L90" s="47"/>
      <c r="M90" s="47"/>
      <c r="N90" s="47"/>
      <c r="O90" s="47"/>
      <c r="P90" s="47"/>
      <c r="Q90" s="47"/>
      <c r="R90" s="47"/>
      <c r="S90" s="47"/>
      <c r="T90" s="47"/>
      <c r="U90" s="47"/>
      <c r="V90" s="104"/>
    </row>
    <row r="91" spans="1:45" ht="29.25" customHeight="1" thickBot="1" x14ac:dyDescent="0.4">
      <c r="A91" s="519" t="s">
        <v>16</v>
      </c>
      <c r="B91" s="517"/>
      <c r="C91" s="517"/>
      <c r="D91" s="517"/>
      <c r="E91" s="522"/>
      <c r="F91" s="221"/>
      <c r="G91" s="221"/>
      <c r="H91" s="221"/>
      <c r="I91" s="221"/>
      <c r="J91" s="222"/>
      <c r="K91" s="153"/>
      <c r="L91" s="92"/>
      <c r="M91" s="92"/>
      <c r="N91" s="92"/>
      <c r="O91" s="92"/>
      <c r="P91" s="92"/>
      <c r="Q91" s="92"/>
      <c r="R91" s="92"/>
      <c r="S91" s="92"/>
      <c r="T91" s="92"/>
      <c r="U91" s="92"/>
      <c r="V91" s="95"/>
    </row>
    <row r="92" spans="1:45" ht="26.25" customHeight="1" x14ac:dyDescent="0.35">
      <c r="A92" s="399" t="s">
        <v>17</v>
      </c>
      <c r="B92" s="399"/>
      <c r="C92" s="399"/>
      <c r="D92" s="399"/>
      <c r="E92" s="399" t="s">
        <v>76</v>
      </c>
      <c r="F92" s="404" t="s">
        <v>196</v>
      </c>
      <c r="G92" s="404" t="s">
        <v>60</v>
      </c>
      <c r="H92" s="404" t="s">
        <v>62</v>
      </c>
      <c r="I92" s="383" t="s">
        <v>104</v>
      </c>
      <c r="J92" s="383" t="s">
        <v>279</v>
      </c>
      <c r="K92" s="153"/>
      <c r="L92" s="93"/>
      <c r="M92" s="93"/>
      <c r="N92" s="93"/>
      <c r="O92" s="93"/>
      <c r="P92" s="93"/>
      <c r="Q92" s="93"/>
      <c r="R92" s="93"/>
      <c r="S92" s="93"/>
      <c r="T92" s="93"/>
      <c r="U92" s="93"/>
      <c r="V92" s="97"/>
    </row>
    <row r="93" spans="1:45" ht="47.15" hidden="1" customHeight="1" x14ac:dyDescent="0.35">
      <c r="A93" s="395" t="s">
        <v>81</v>
      </c>
      <c r="B93" s="395"/>
      <c r="C93" s="395"/>
      <c r="D93" s="395"/>
      <c r="E93" s="405" t="str">
        <f>IFERROR(IF(F93="[Module Reference (Name)]","--Select--",VLOOKUP(F93,'Reference records(soft deleted)'!$B$84:$D$127,3,FALSE)),"")</f>
        <v>--Select--</v>
      </c>
      <c r="F93" s="406" t="s">
        <v>195</v>
      </c>
      <c r="G93" s="406" t="b">
        <f>IFERROR(IF(E93&lt;&gt;"",TRUE,FALSE),FALSE)</f>
        <v>1</v>
      </c>
      <c r="H93" s="407" t="s">
        <v>61</v>
      </c>
      <c r="I93" s="485" t="str">
        <f>IFERROR(VLOOKUP(E93,'Reference Records'!$C$131:$H$165,6,FALSE),"")</f>
        <v>Record ID2</v>
      </c>
      <c r="J93" s="406" t="s">
        <v>61</v>
      </c>
      <c r="K93" s="154"/>
      <c r="L93" s="47"/>
      <c r="M93" s="47"/>
      <c r="N93" s="47"/>
      <c r="O93" s="47"/>
      <c r="P93" s="47"/>
      <c r="Q93" s="47"/>
      <c r="R93" s="47"/>
      <c r="S93" s="47"/>
      <c r="T93" s="47"/>
      <c r="U93" s="47"/>
      <c r="V93" s="104"/>
      <c r="Y93" s="101"/>
      <c r="AS93" s="6"/>
    </row>
    <row r="94" spans="1:45" ht="47.15" customHeight="1" x14ac:dyDescent="0.35">
      <c r="A94" s="395">
        <v>1</v>
      </c>
      <c r="B94" s="395"/>
      <c r="C94" s="395"/>
      <c r="D94" s="395"/>
      <c r="E94" s="405" t="str">
        <f>IFERROR(IF(F94="[Module Reference (Name)]","--Select--",VLOOKUP(F94,'Reference records(soft deleted)'!$B$84:$D$127,3,FALSE)),"")</f>
        <v>HIV Testing Services</v>
      </c>
      <c r="F94" s="406" t="s">
        <v>546</v>
      </c>
      <c r="G94" s="406" t="b">
        <f t="shared" ref="G94:G108" si="8">IFERROR(IF(E94&lt;&gt;"",TRUE,FALSE),FALSE)</f>
        <v>1</v>
      </c>
      <c r="H94" s="407" t="s">
        <v>547</v>
      </c>
      <c r="I94" s="485" t="str">
        <f>IFERROR(VLOOKUP(E94,'Reference Records'!$C$131:$H$165,6,FALSE),"")</f>
        <v>a1O36000001qZ7uEAE</v>
      </c>
      <c r="J94" s="406" t="s">
        <v>373</v>
      </c>
      <c r="K94" s="154"/>
      <c r="L94" s="47"/>
      <c r="M94" s="47"/>
      <c r="N94" s="47"/>
      <c r="O94" s="47"/>
      <c r="P94" s="47"/>
      <c r="Q94" s="47"/>
      <c r="R94" s="47"/>
      <c r="S94" s="47"/>
      <c r="T94" s="47"/>
      <c r="U94" s="47"/>
      <c r="V94" s="104"/>
      <c r="Y94" s="354"/>
      <c r="AS94" s="6"/>
    </row>
    <row r="95" spans="1:45" ht="47.15" customHeight="1" x14ac:dyDescent="0.35">
      <c r="A95" s="395">
        <v>2</v>
      </c>
      <c r="B95" s="395"/>
      <c r="C95" s="395"/>
      <c r="D95" s="395"/>
      <c r="E95" s="405" t="str">
        <f>IFERROR(IF(F95="[Module Reference (Name)]","--Select--",VLOOKUP(F95,'Reference records(soft deleted)'!$B$84:$D$127,3,FALSE)),"")</f>
        <v>PMTCT</v>
      </c>
      <c r="F95" s="406" t="s">
        <v>549</v>
      </c>
      <c r="G95" s="406" t="b">
        <f t="shared" si="8"/>
        <v>1</v>
      </c>
      <c r="H95" s="407" t="s">
        <v>550</v>
      </c>
      <c r="I95" s="485" t="str">
        <f>IFERROR(VLOOKUP(E95,'Reference Records'!$C$131:$H$165,6,FALSE),"")</f>
        <v>a1O36000001EGFGEA4</v>
      </c>
      <c r="J95" s="406" t="s">
        <v>373</v>
      </c>
      <c r="K95" s="154"/>
      <c r="L95" s="47"/>
      <c r="M95" s="47"/>
      <c r="N95" s="47"/>
      <c r="O95" s="47"/>
      <c r="P95" s="47"/>
      <c r="Q95" s="47"/>
      <c r="R95" s="47"/>
      <c r="S95" s="47"/>
      <c r="T95" s="47"/>
      <c r="U95" s="47"/>
      <c r="V95" s="104"/>
      <c r="Y95" s="354"/>
      <c r="AS95" s="6"/>
    </row>
    <row r="96" spans="1:45" ht="47.15" customHeight="1" x14ac:dyDescent="0.35">
      <c r="A96" s="395">
        <v>3</v>
      </c>
      <c r="B96" s="395"/>
      <c r="C96" s="395"/>
      <c r="D96" s="395"/>
      <c r="E96" s="405" t="str">
        <f>IFERROR(IF(F96="[Module Reference (Name)]","--Select--",VLOOKUP(F96,'Reference records(soft deleted)'!$B$84:$D$127,3,FALSE)),"")</f>
        <v>Treatment, care and support</v>
      </c>
      <c r="F96" s="406" t="s">
        <v>552</v>
      </c>
      <c r="G96" s="406" t="b">
        <f t="shared" si="8"/>
        <v>1</v>
      </c>
      <c r="H96" s="407" t="s">
        <v>553</v>
      </c>
      <c r="I96" s="485" t="str">
        <f>IFERROR(VLOOKUP(E96,'Reference Records'!$C$131:$H$165,6,FALSE),"")</f>
        <v>a1O36000001EGFHEA4</v>
      </c>
      <c r="J96" s="406" t="s">
        <v>373</v>
      </c>
      <c r="K96" s="154"/>
      <c r="L96" s="47"/>
      <c r="M96" s="47"/>
      <c r="N96" s="47"/>
      <c r="O96" s="47"/>
      <c r="P96" s="47"/>
      <c r="Q96" s="47"/>
      <c r="R96" s="47"/>
      <c r="S96" s="47"/>
      <c r="T96" s="47"/>
      <c r="U96" s="47"/>
      <c r="V96" s="104"/>
      <c r="Y96" s="354"/>
      <c r="AS96" s="6"/>
    </row>
    <row r="97" spans="1:45" ht="47.15" customHeight="1" x14ac:dyDescent="0.35">
      <c r="A97" s="395">
        <v>4</v>
      </c>
      <c r="B97" s="395"/>
      <c r="C97" s="395"/>
      <c r="D97" s="395"/>
      <c r="E97" s="405" t="str">
        <f>IFERROR(IF(F97="[Module Reference (Name)]","--Select--",VLOOKUP(F97,'Reference records(soft deleted)'!$B$84:$D$127,3,FALSE)),"")</f>
        <v>TB/HIV</v>
      </c>
      <c r="F97" s="406" t="s">
        <v>555</v>
      </c>
      <c r="G97" s="406" t="b">
        <f t="shared" si="8"/>
        <v>1</v>
      </c>
      <c r="H97" s="407" t="s">
        <v>556</v>
      </c>
      <c r="I97" s="485" t="str">
        <f>IFERROR(VLOOKUP(E97,'Reference Records'!$C$131:$H$165,6,FALSE),"")</f>
        <v>a1O36000001EGFJEA4</v>
      </c>
      <c r="J97" s="406" t="s">
        <v>373</v>
      </c>
      <c r="K97" s="154"/>
      <c r="L97" s="47"/>
      <c r="M97" s="47"/>
      <c r="N97" s="47"/>
      <c r="O97" s="47"/>
      <c r="P97" s="47"/>
      <c r="Q97" s="47"/>
      <c r="R97" s="47"/>
      <c r="S97" s="47"/>
      <c r="T97" s="47"/>
      <c r="U97" s="47"/>
      <c r="V97" s="104"/>
      <c r="Y97" s="354"/>
      <c r="AS97" s="6"/>
    </row>
    <row r="98" spans="1:45" ht="47.15" customHeight="1" x14ac:dyDescent="0.35">
      <c r="A98" s="395">
        <v>5</v>
      </c>
      <c r="B98" s="395"/>
      <c r="C98" s="395"/>
      <c r="D98" s="395"/>
      <c r="E98" s="405" t="str">
        <f>IFERROR(IF(F98="[Module Reference (Name)]","--Select--",VLOOKUP(F98,'Reference records(soft deleted)'!$B$84:$D$127,3,FALSE)),"")</f>
        <v>Comprehensive prevention programs for MSM</v>
      </c>
      <c r="F98" s="406" t="s">
        <v>558</v>
      </c>
      <c r="G98" s="406" t="b">
        <f t="shared" si="8"/>
        <v>1</v>
      </c>
      <c r="H98" s="407" t="s">
        <v>559</v>
      </c>
      <c r="I98" s="485" t="str">
        <f>IFERROR(VLOOKUP(E98,'Reference Records'!$C$131:$H$165,6,FALSE),"")</f>
        <v>a1O36000001qZ7vEAE</v>
      </c>
      <c r="J98" s="406" t="s">
        <v>373</v>
      </c>
      <c r="K98" s="154"/>
      <c r="L98" s="47"/>
      <c r="M98" s="47"/>
      <c r="N98" s="47"/>
      <c r="O98" s="47"/>
      <c r="P98" s="47"/>
      <c r="Q98" s="47"/>
      <c r="R98" s="47"/>
      <c r="S98" s="47"/>
      <c r="T98" s="47"/>
      <c r="U98" s="47"/>
      <c r="V98" s="104"/>
      <c r="Y98" s="354"/>
      <c r="AS98" s="6"/>
    </row>
    <row r="99" spans="1:45" ht="47.15" customHeight="1" x14ac:dyDescent="0.35">
      <c r="A99" s="395">
        <v>6</v>
      </c>
      <c r="B99" s="395"/>
      <c r="C99" s="395"/>
      <c r="D99" s="395"/>
      <c r="E99" s="405" t="str">
        <f>IFERROR(IF(F99="[Module Reference (Name)]","--Select--",VLOOKUP(F99,'Reference records(soft deleted)'!$B$84:$D$127,3,FALSE)),"")</f>
        <v>Comprehensive prevention programs for sex workers and their clients</v>
      </c>
      <c r="F99" s="406" t="s">
        <v>561</v>
      </c>
      <c r="G99" s="406" t="b">
        <f t="shared" si="8"/>
        <v>1</v>
      </c>
      <c r="H99" s="407" t="s">
        <v>562</v>
      </c>
      <c r="I99" s="485" t="str">
        <f>IFERROR(VLOOKUP(E99,'Reference Records'!$C$131:$H$165,6,FALSE),"")</f>
        <v>a1O36000001EGFCEA4</v>
      </c>
      <c r="J99" s="406" t="s">
        <v>373</v>
      </c>
      <c r="K99" s="154"/>
      <c r="L99" s="47"/>
      <c r="M99" s="47"/>
      <c r="N99" s="47"/>
      <c r="O99" s="47"/>
      <c r="P99" s="47"/>
      <c r="Q99" s="47"/>
      <c r="R99" s="47"/>
      <c r="S99" s="47"/>
      <c r="T99" s="47"/>
      <c r="U99" s="47"/>
      <c r="V99" s="104"/>
      <c r="Y99" s="354"/>
      <c r="AS99" s="6"/>
    </row>
    <row r="100" spans="1:45" ht="47.15" customHeight="1" x14ac:dyDescent="0.35">
      <c r="A100" s="395">
        <v>7</v>
      </c>
      <c r="B100" s="395"/>
      <c r="C100" s="395"/>
      <c r="D100" s="395"/>
      <c r="E100" s="405" t="str">
        <f>IFERROR(IF(F100="[Module Reference (Name)]","--Select--",VLOOKUP(F100,'Reference records(soft deleted)'!$B$84:$D$127,3,FALSE)),"")</f>
        <v>Prevention programs for other vulnerable populations</v>
      </c>
      <c r="F100" s="406" t="s">
        <v>564</v>
      </c>
      <c r="G100" s="406" t="b">
        <f t="shared" si="8"/>
        <v>1</v>
      </c>
      <c r="H100" s="407" t="s">
        <v>565</v>
      </c>
      <c r="I100" s="485" t="str">
        <f>IFERROR(VLOOKUP(E100,'Reference Records'!$C$131:$H$165,6,FALSE),"")</f>
        <v>a1O36000001EGFEEA4</v>
      </c>
      <c r="J100" s="406" t="s">
        <v>373</v>
      </c>
      <c r="K100" s="154"/>
      <c r="L100" s="47"/>
      <c r="M100" s="47"/>
      <c r="N100" s="47"/>
      <c r="O100" s="47"/>
      <c r="P100" s="47"/>
      <c r="Q100" s="47"/>
      <c r="R100" s="47"/>
      <c r="S100" s="47"/>
      <c r="T100" s="47"/>
      <c r="U100" s="47"/>
      <c r="V100" s="104"/>
      <c r="Y100" s="354"/>
      <c r="AS100" s="6"/>
    </row>
    <row r="101" spans="1:45" ht="47.15" customHeight="1" x14ac:dyDescent="0.35">
      <c r="A101" s="395">
        <v>8</v>
      </c>
      <c r="B101" s="395"/>
      <c r="C101" s="395"/>
      <c r="D101" s="395"/>
      <c r="E101" s="405" t="str">
        <f>IFERROR(IF(F101="[Module Reference (Name)]","--Select--",VLOOKUP(F101,'Reference records(soft deleted)'!$B$84:$D$127,3,FALSE)),"")</f>
        <v>TB care and prevention</v>
      </c>
      <c r="F101" s="406" t="s">
        <v>567</v>
      </c>
      <c r="G101" s="406" t="b">
        <f t="shared" si="8"/>
        <v>1</v>
      </c>
      <c r="H101" s="407" t="s">
        <v>568</v>
      </c>
      <c r="I101" s="485" t="str">
        <f>IFERROR(VLOOKUP(E101,'Reference Records'!$C$131:$H$165,6,FALSE),"")</f>
        <v>a1O36000001EGFIEA4</v>
      </c>
      <c r="J101" s="406" t="s">
        <v>373</v>
      </c>
      <c r="K101" s="154"/>
      <c r="L101" s="47"/>
      <c r="M101" s="47"/>
      <c r="N101" s="47"/>
      <c r="O101" s="47"/>
      <c r="P101" s="47"/>
      <c r="Q101" s="47"/>
      <c r="R101" s="47"/>
      <c r="S101" s="47"/>
      <c r="T101" s="47"/>
      <c r="U101" s="47"/>
      <c r="V101" s="104"/>
      <c r="Y101" s="354"/>
      <c r="AS101" s="6"/>
    </row>
    <row r="102" spans="1:45" ht="47.15" customHeight="1" x14ac:dyDescent="0.35">
      <c r="A102" s="395">
        <v>9</v>
      </c>
      <c r="B102" s="395"/>
      <c r="C102" s="395"/>
      <c r="D102" s="395"/>
      <c r="E102" s="405" t="str">
        <f>IFERROR(IF(F102="[Module Reference (Name)]","--Select--",VLOOKUP(F102,'Reference records(soft deleted)'!$B$84:$D$127,3,FALSE)),"")</f>
        <v>MDR-TB</v>
      </c>
      <c r="F102" s="406" t="s">
        <v>570</v>
      </c>
      <c r="G102" s="406" t="b">
        <f t="shared" si="8"/>
        <v>1</v>
      </c>
      <c r="H102" s="407" t="s">
        <v>571</v>
      </c>
      <c r="I102" s="485" t="str">
        <f>IFERROR(VLOOKUP(E102,'Reference Records'!$C$131:$H$165,6,FALSE),"")</f>
        <v>a1O36000001EGFKEA4</v>
      </c>
      <c r="J102" s="406" t="s">
        <v>373</v>
      </c>
      <c r="K102" s="154"/>
      <c r="L102" s="47"/>
      <c r="M102" s="47"/>
      <c r="N102" s="47"/>
      <c r="O102" s="47"/>
      <c r="P102" s="47"/>
      <c r="Q102" s="47"/>
      <c r="R102" s="47"/>
      <c r="S102" s="47"/>
      <c r="T102" s="47"/>
      <c r="U102" s="47"/>
      <c r="V102" s="104"/>
      <c r="Y102" s="354"/>
      <c r="AS102" s="6"/>
    </row>
    <row r="103" spans="1:45" ht="47.15" customHeight="1" x14ac:dyDescent="0.35">
      <c r="A103" s="395">
        <v>10</v>
      </c>
      <c r="B103" s="395"/>
      <c r="C103" s="395"/>
      <c r="D103" s="395"/>
      <c r="E103" s="405" t="str">
        <f>IFERROR(IF(F103="[Module Reference (Name)]","--Select--",VLOOKUP(F103,'Reference records(soft deleted)'!$B$84:$D$127,3,FALSE)),"")</f>
        <v>RSSH: Health management information systems and M&amp;E</v>
      </c>
      <c r="F103" s="406" t="s">
        <v>573</v>
      </c>
      <c r="G103" s="406" t="b">
        <f t="shared" si="8"/>
        <v>1</v>
      </c>
      <c r="H103" s="407" t="s">
        <v>574</v>
      </c>
      <c r="I103" s="485" t="str">
        <f>IFERROR(VLOOKUP(E103,'Reference Records'!$C$131:$H$165,6,FALSE),"")</f>
        <v>a1O36000001EGFWEA4</v>
      </c>
      <c r="J103" s="406" t="s">
        <v>373</v>
      </c>
      <c r="K103" s="154"/>
      <c r="L103" s="47"/>
      <c r="M103" s="47"/>
      <c r="N103" s="47"/>
      <c r="O103" s="47"/>
      <c r="P103" s="47"/>
      <c r="Q103" s="47"/>
      <c r="R103" s="47"/>
      <c r="S103" s="47"/>
      <c r="T103" s="47"/>
      <c r="U103" s="47"/>
      <c r="V103" s="104"/>
      <c r="Y103" s="354"/>
      <c r="AS103" s="6"/>
    </row>
    <row r="104" spans="1:45" ht="47.15" customHeight="1" x14ac:dyDescent="0.35">
      <c r="A104" s="395">
        <v>11</v>
      </c>
      <c r="B104" s="395"/>
      <c r="C104" s="395"/>
      <c r="D104" s="395"/>
      <c r="E104" s="405" t="str">
        <f>IFERROR(IF(F104="[Module Reference (Name)]","--Select--",VLOOKUP(F104,'Reference records(soft deleted)'!$B$84:$D$127,3,FALSE)),"")</f>
        <v/>
      </c>
      <c r="F104" s="406"/>
      <c r="G104" s="406" t="b">
        <f t="shared" si="8"/>
        <v>0</v>
      </c>
      <c r="H104" s="407" t="s">
        <v>576</v>
      </c>
      <c r="I104" s="485" t="str">
        <f>IFERROR(VLOOKUP(E104,'Reference Records'!$C$131:$H$165,6,FALSE),"")</f>
        <v/>
      </c>
      <c r="J104" s="406" t="s">
        <v>373</v>
      </c>
      <c r="K104" s="154"/>
      <c r="L104" s="47"/>
      <c r="M104" s="47"/>
      <c r="N104" s="47"/>
      <c r="O104" s="47"/>
      <c r="P104" s="47"/>
      <c r="Q104" s="47"/>
      <c r="R104" s="47"/>
      <c r="S104" s="47"/>
      <c r="T104" s="47"/>
      <c r="U104" s="47"/>
      <c r="V104" s="104"/>
      <c r="Y104" s="354"/>
      <c r="AS104" s="6"/>
    </row>
    <row r="105" spans="1:45" ht="47.15" customHeight="1" x14ac:dyDescent="0.35">
      <c r="A105" s="395">
        <v>12</v>
      </c>
      <c r="B105" s="395"/>
      <c r="C105" s="395"/>
      <c r="D105" s="395"/>
      <c r="E105" s="405" t="str">
        <f>IFERROR(IF(F105="[Module Reference (Name)]","--Select--",VLOOKUP(F105,'Reference records(soft deleted)'!$B$84:$D$127,3,FALSE)),"")</f>
        <v/>
      </c>
      <c r="F105" s="406"/>
      <c r="G105" s="406" t="b">
        <f t="shared" si="8"/>
        <v>0</v>
      </c>
      <c r="H105" s="407" t="s">
        <v>577</v>
      </c>
      <c r="I105" s="485" t="str">
        <f>IFERROR(VLOOKUP(E105,'Reference Records'!$C$131:$H$165,6,FALSE),"")</f>
        <v/>
      </c>
      <c r="J105" s="406" t="s">
        <v>373</v>
      </c>
      <c r="K105" s="154"/>
      <c r="L105" s="47"/>
      <c r="M105" s="47"/>
      <c r="N105" s="47"/>
      <c r="O105" s="47"/>
      <c r="P105" s="47"/>
      <c r="Q105" s="47"/>
      <c r="R105" s="47"/>
      <c r="S105" s="47"/>
      <c r="T105" s="47"/>
      <c r="U105" s="47"/>
      <c r="V105" s="104"/>
      <c r="Y105" s="354"/>
      <c r="AS105" s="6"/>
    </row>
    <row r="106" spans="1:45" ht="47.15" customHeight="1" x14ac:dyDescent="0.35">
      <c r="A106" s="395">
        <v>13</v>
      </c>
      <c r="B106" s="395"/>
      <c r="C106" s="395"/>
      <c r="D106" s="395"/>
      <c r="E106" s="405" t="str">
        <f>IFERROR(IF(F106="[Module Reference (Name)]","--Select--",VLOOKUP(F106,'Reference records(soft deleted)'!$B$84:$D$127,3,FALSE)),"")</f>
        <v/>
      </c>
      <c r="F106" s="406"/>
      <c r="G106" s="406" t="b">
        <f t="shared" si="8"/>
        <v>0</v>
      </c>
      <c r="H106" s="407" t="s">
        <v>578</v>
      </c>
      <c r="I106" s="485" t="str">
        <f>IFERROR(VLOOKUP(E106,'Reference Records'!$C$131:$H$165,6,FALSE),"")</f>
        <v/>
      </c>
      <c r="J106" s="406" t="s">
        <v>373</v>
      </c>
      <c r="K106" s="154"/>
      <c r="L106" s="47"/>
      <c r="M106" s="47"/>
      <c r="N106" s="47"/>
      <c r="O106" s="47"/>
      <c r="P106" s="47"/>
      <c r="Q106" s="47"/>
      <c r="R106" s="47"/>
      <c r="S106" s="47"/>
      <c r="T106" s="47"/>
      <c r="U106" s="47"/>
      <c r="V106" s="104"/>
      <c r="Y106" s="354"/>
      <c r="AS106" s="6"/>
    </row>
    <row r="107" spans="1:45" ht="47.15" customHeight="1" x14ac:dyDescent="0.35">
      <c r="A107" s="395">
        <v>14</v>
      </c>
      <c r="B107" s="395"/>
      <c r="C107" s="395"/>
      <c r="D107" s="395"/>
      <c r="E107" s="405" t="str">
        <f>IFERROR(IF(F107="[Module Reference (Name)]","--Select--",VLOOKUP(F107,'Reference records(soft deleted)'!$B$84:$D$127,3,FALSE)),"")</f>
        <v/>
      </c>
      <c r="F107" s="406"/>
      <c r="G107" s="406" t="b">
        <f t="shared" si="8"/>
        <v>0</v>
      </c>
      <c r="H107" s="407" t="s">
        <v>579</v>
      </c>
      <c r="I107" s="485" t="str">
        <f>IFERROR(VLOOKUP(E107,'Reference Records'!$C$131:$H$165,6,FALSE),"")</f>
        <v/>
      </c>
      <c r="J107" s="406" t="s">
        <v>373</v>
      </c>
      <c r="K107" s="154"/>
      <c r="L107" s="47"/>
      <c r="M107" s="47"/>
      <c r="N107" s="47"/>
      <c r="O107" s="47"/>
      <c r="P107" s="47"/>
      <c r="Q107" s="47"/>
      <c r="R107" s="47"/>
      <c r="S107" s="47"/>
      <c r="T107" s="47"/>
      <c r="U107" s="47"/>
      <c r="V107" s="104"/>
      <c r="Y107" s="354"/>
      <c r="AS107" s="6"/>
    </row>
    <row r="108" spans="1:45" ht="47.15" customHeight="1" x14ac:dyDescent="0.35">
      <c r="A108" s="395">
        <v>15</v>
      </c>
      <c r="B108" s="395"/>
      <c r="C108" s="395"/>
      <c r="D108" s="395"/>
      <c r="E108" s="405" t="str">
        <f>IFERROR(IF(F108="[Module Reference (Name)]","--Select--",VLOOKUP(F108,'Reference records(soft deleted)'!$B$84:$D$127,3,FALSE)),"")</f>
        <v/>
      </c>
      <c r="F108" s="406"/>
      <c r="G108" s="406" t="b">
        <f t="shared" si="8"/>
        <v>0</v>
      </c>
      <c r="H108" s="407" t="s">
        <v>580</v>
      </c>
      <c r="I108" s="485" t="str">
        <f>IFERROR(VLOOKUP(E108,'Reference Records'!$C$131:$H$165,6,FALSE),"")</f>
        <v/>
      </c>
      <c r="J108" s="406" t="s">
        <v>373</v>
      </c>
      <c r="K108" s="154"/>
      <c r="L108" s="47"/>
      <c r="M108" s="47"/>
      <c r="N108" s="47"/>
      <c r="O108" s="47"/>
      <c r="P108" s="47"/>
      <c r="Q108" s="47"/>
      <c r="R108" s="47"/>
      <c r="S108" s="47"/>
      <c r="T108" s="47"/>
      <c r="U108" s="47"/>
      <c r="V108" s="104"/>
      <c r="Y108" s="354"/>
      <c r="AS108" s="6"/>
    </row>
    <row r="109" spans="1:45" ht="2.9" customHeight="1" thickBot="1" x14ac:dyDescent="0.4">
      <c r="A109" s="65"/>
      <c r="B109" s="66"/>
      <c r="C109" s="66"/>
      <c r="D109" s="66"/>
      <c r="E109" s="66"/>
      <c r="F109" s="66"/>
      <c r="G109" s="66"/>
      <c r="H109" s="66"/>
      <c r="I109" s="66"/>
      <c r="J109" s="61"/>
      <c r="K109" s="52"/>
      <c r="L109" s="47"/>
      <c r="M109" s="47"/>
      <c r="N109" s="47"/>
      <c r="O109" s="47"/>
      <c r="P109" s="47"/>
      <c r="Q109" s="47"/>
      <c r="R109" s="47"/>
      <c r="S109" s="47"/>
      <c r="T109" s="47"/>
      <c r="U109" s="47"/>
      <c r="V109" s="104"/>
    </row>
    <row r="110" spans="1:45" ht="35.25" customHeight="1" x14ac:dyDescent="0.35">
      <c r="L110" s="47"/>
      <c r="M110" s="47"/>
      <c r="N110" s="47"/>
      <c r="O110" s="47"/>
      <c r="P110" s="47"/>
      <c r="Q110" s="47"/>
      <c r="R110" s="47"/>
      <c r="S110" s="47"/>
      <c r="T110" s="47"/>
      <c r="U110" s="47"/>
      <c r="V110" s="104"/>
    </row>
    <row r="111" spans="1:45" ht="35.25" customHeight="1" x14ac:dyDescent="0.35">
      <c r="L111" s="47"/>
      <c r="M111" s="47"/>
      <c r="N111" s="47"/>
      <c r="O111" s="47"/>
      <c r="P111" s="47"/>
      <c r="Q111" s="47"/>
      <c r="R111" s="47"/>
      <c r="S111" s="47"/>
      <c r="T111" s="47"/>
      <c r="U111" s="47"/>
      <c r="V111" s="104"/>
    </row>
    <row r="112" spans="1:45" ht="35.25" customHeight="1" x14ac:dyDescent="0.35">
      <c r="L112" s="47"/>
      <c r="M112" s="47"/>
      <c r="N112" s="47"/>
      <c r="O112" s="47"/>
      <c r="P112" s="47"/>
      <c r="Q112" s="47"/>
      <c r="R112" s="47"/>
      <c r="S112" s="47"/>
      <c r="T112" s="47"/>
      <c r="U112" s="47"/>
      <c r="V112" s="104"/>
    </row>
    <row r="113" spans="1:31" ht="35.25" customHeight="1" x14ac:dyDescent="0.35">
      <c r="L113" s="47"/>
      <c r="M113" s="47"/>
      <c r="N113" s="47"/>
      <c r="O113" s="47"/>
      <c r="P113" s="47"/>
      <c r="Q113" s="47"/>
      <c r="R113" s="47"/>
      <c r="S113" s="47"/>
      <c r="T113" s="47"/>
      <c r="U113" s="47"/>
      <c r="V113" s="104"/>
    </row>
    <row r="114" spans="1:31" ht="35.25" customHeight="1" x14ac:dyDescent="0.35">
      <c r="L114" s="47"/>
      <c r="M114" s="47"/>
      <c r="N114" s="47"/>
      <c r="O114" s="47"/>
      <c r="P114" s="47"/>
      <c r="Q114" s="47"/>
      <c r="R114" s="47"/>
      <c r="S114" s="47"/>
      <c r="U114" s="47"/>
      <c r="V114" s="104"/>
    </row>
    <row r="115" spans="1:31" ht="35.25" customHeight="1" x14ac:dyDescent="0.35">
      <c r="L115" s="47"/>
      <c r="M115" s="47"/>
      <c r="N115" s="47"/>
      <c r="O115" s="47"/>
      <c r="P115" s="47"/>
      <c r="Q115" s="47"/>
      <c r="R115" s="47"/>
      <c r="S115" s="47"/>
      <c r="T115" s="47"/>
      <c r="U115" s="47"/>
      <c r="V115" s="104"/>
    </row>
    <row r="116" spans="1:31" ht="27.75" customHeight="1" thickBot="1" x14ac:dyDescent="0.4">
      <c r="A116" s="105"/>
      <c r="B116" s="46"/>
      <c r="C116" s="46"/>
      <c r="D116" s="46"/>
      <c r="E116" s="47"/>
      <c r="F116" s="47"/>
      <c r="G116" s="47"/>
      <c r="H116" s="47"/>
      <c r="I116" s="47"/>
      <c r="J116" s="47"/>
      <c r="K116" s="47"/>
      <c r="L116" s="47"/>
      <c r="M116" s="47"/>
      <c r="N116" s="47"/>
      <c r="O116" s="47"/>
      <c r="P116" s="47"/>
      <c r="Q116" s="47"/>
      <c r="R116" s="47"/>
      <c r="S116" s="47"/>
      <c r="T116" s="47"/>
      <c r="U116" s="47"/>
      <c r="V116" s="104"/>
    </row>
    <row r="117" spans="1:31" ht="16.5" customHeight="1" thickBot="1" x14ac:dyDescent="0.4">
      <c r="A117" s="523" t="s">
        <v>39</v>
      </c>
      <c r="B117" s="524"/>
      <c r="C117" s="524"/>
      <c r="D117" s="524"/>
      <c r="E117" s="525"/>
      <c r="F117" s="525"/>
      <c r="G117" s="525"/>
      <c r="H117" s="525"/>
      <c r="I117" s="525"/>
      <c r="J117" s="525"/>
      <c r="K117" s="526"/>
      <c r="L117" s="526"/>
      <c r="M117" s="526"/>
      <c r="N117" s="526"/>
      <c r="O117" s="526"/>
      <c r="P117" s="526"/>
      <c r="Q117" s="526"/>
      <c r="R117" s="526"/>
      <c r="S117" s="526"/>
      <c r="T117" s="526"/>
      <c r="U117" s="106"/>
      <c r="V117" s="107"/>
      <c r="W117" s="107"/>
      <c r="X117" s="107"/>
      <c r="Y117" s="107"/>
      <c r="Z117" s="107"/>
      <c r="AA117" s="108"/>
      <c r="AB117" s="108"/>
      <c r="AC117" s="109"/>
    </row>
    <row r="118" spans="1:31" ht="30" customHeight="1" thickBot="1" x14ac:dyDescent="0.4">
      <c r="A118" s="519" t="s">
        <v>38</v>
      </c>
      <c r="B118" s="520"/>
      <c r="C118" s="520"/>
      <c r="D118" s="520"/>
      <c r="E118" s="521"/>
      <c r="F118" s="521"/>
      <c r="G118" s="521"/>
      <c r="H118" s="521"/>
      <c r="I118" s="521"/>
      <c r="J118" s="521"/>
      <c r="K118" s="522"/>
      <c r="L118" s="522"/>
      <c r="M118" s="522"/>
      <c r="N118" s="522"/>
      <c r="O118" s="522"/>
      <c r="P118" s="522"/>
      <c r="Q118" s="522"/>
      <c r="R118" s="522"/>
      <c r="S118" s="522"/>
      <c r="T118" s="522"/>
      <c r="U118" s="110"/>
      <c r="V118" s="111"/>
      <c r="W118" s="112"/>
      <c r="X118" s="112"/>
      <c r="Y118" s="112"/>
      <c r="Z118" s="112"/>
      <c r="AA118" s="49"/>
      <c r="AB118" s="49"/>
      <c r="AC118" s="50"/>
    </row>
    <row r="119" spans="1:31" ht="46.5" customHeight="1" x14ac:dyDescent="0.35">
      <c r="A119" s="399" t="s">
        <v>25</v>
      </c>
      <c r="B119" s="399"/>
      <c r="C119" s="399"/>
      <c r="D119" s="399"/>
      <c r="E119" s="408" t="s">
        <v>16</v>
      </c>
      <c r="F119" s="399" t="s">
        <v>139</v>
      </c>
      <c r="G119" s="399" t="s">
        <v>154</v>
      </c>
      <c r="H119" s="399" t="s">
        <v>155</v>
      </c>
      <c r="I119" s="399" t="s">
        <v>156</v>
      </c>
      <c r="J119" s="399" t="s">
        <v>173</v>
      </c>
      <c r="K119" s="399" t="s">
        <v>106</v>
      </c>
      <c r="L119" s="399" t="s">
        <v>137</v>
      </c>
      <c r="M119" s="409" t="s">
        <v>174</v>
      </c>
      <c r="N119" s="409" t="s">
        <v>175</v>
      </c>
      <c r="O119" s="409" t="s">
        <v>176</v>
      </c>
      <c r="P119" s="409" t="s">
        <v>177</v>
      </c>
      <c r="Q119" s="409" t="s">
        <v>196</v>
      </c>
      <c r="R119" s="409" t="s">
        <v>267</v>
      </c>
      <c r="S119" s="408" t="s">
        <v>266</v>
      </c>
      <c r="T119" s="410" t="s">
        <v>285</v>
      </c>
      <c r="U119" s="411" t="s">
        <v>76</v>
      </c>
      <c r="V119" s="412" t="s">
        <v>136</v>
      </c>
      <c r="W119" s="413" t="s">
        <v>148</v>
      </c>
      <c r="X119" s="411" t="s">
        <v>92</v>
      </c>
      <c r="Y119" s="411" t="s">
        <v>60</v>
      </c>
      <c r="Z119" s="411" t="s">
        <v>96</v>
      </c>
      <c r="AA119" s="411" t="s">
        <v>98</v>
      </c>
      <c r="AB119" s="411" t="s">
        <v>62</v>
      </c>
      <c r="AC119" s="51"/>
      <c r="AD119" s="4"/>
      <c r="AE119" s="68"/>
    </row>
    <row r="120" spans="1:31" ht="47.15" hidden="1" customHeight="1" x14ac:dyDescent="0.35">
      <c r="A120" s="395" t="s">
        <v>309</v>
      </c>
      <c r="B120" s="414"/>
      <c r="C120" s="414"/>
      <c r="D120" s="414"/>
      <c r="E120" s="415" t="str">
        <f>IFERROR(IF(AND(K120="",T120=""),"",(VLOOKUP(Q120,'Reference records(soft deleted)'!$B$84:$D$127,3,FALSE))),"")</f>
        <v/>
      </c>
      <c r="F120" s="415"/>
      <c r="G120" s="415"/>
      <c r="H120" s="415"/>
      <c r="I120" s="415"/>
      <c r="J120" s="415"/>
      <c r="K120" s="415" t="str">
        <f>IFERROR(VLOOKUP(R120,'Reference records(soft deleted)'!$B$235:$D$426,3,FALSE),"")</f>
        <v/>
      </c>
      <c r="L120" s="415"/>
      <c r="M120" s="415"/>
      <c r="N120" s="415"/>
      <c r="O120" s="415"/>
      <c r="P120" s="415"/>
      <c r="Q120" s="416" t="s">
        <v>195</v>
      </c>
      <c r="R120" s="417" t="s">
        <v>197</v>
      </c>
      <c r="S120" s="418"/>
      <c r="T120" s="419" t="s">
        <v>264</v>
      </c>
      <c r="U120" s="420" t="str">
        <f>IFERROR(IF(VLOOKUP(E120,'Reference Records'!$C$131:$D$166,2,FALSE)=0,"",VLOOKUP(E120,'Reference Records'!$C$131:$D$166,2,FALSE)),"")</f>
        <v/>
      </c>
      <c r="V120" s="420"/>
      <c r="W120" s="420" t="str">
        <f>K120&amp;T120</f>
        <v>[Custom Intervention]</v>
      </c>
      <c r="X120" s="420" t="str">
        <f>IFERROR(VLOOKUP(E120,$E$93:$H$110,4,FALSE),"")</f>
        <v>a1P36000002M5QdEAK</v>
      </c>
      <c r="Y120" s="420" t="b">
        <f>IFERROR(IF(OR(K120&lt;&gt;"",T120&lt;&gt;""),TRUE,FALSE),FALSE)</f>
        <v>1</v>
      </c>
      <c r="Z120" s="420" t="b">
        <f>IFERROR(TRUE,FALSE)</f>
        <v>1</v>
      </c>
      <c r="AA120" s="420" t="str">
        <f>IFERROR(VLOOKUP(K120,'Reference Records'!$C$169:$E$334,3,FALSE),"")</f>
        <v/>
      </c>
      <c r="AB120" s="420" t="s">
        <v>61</v>
      </c>
      <c r="AC120" s="51"/>
    </row>
    <row r="121" spans="1:31" ht="47.15" customHeight="1" x14ac:dyDescent="0.35">
      <c r="A121" s="395">
        <v>1</v>
      </c>
      <c r="B121" s="414"/>
      <c r="C121" s="414"/>
      <c r="D121" s="414"/>
      <c r="E121" s="421" t="str">
        <f>IFERROR(IF(AND(K121="",T121=""),"",(VLOOKUP(Q121,'Reference records(soft deleted)'!$B$84:$D$127,3,FALSE))),"")</f>
        <v>TB care and prevention</v>
      </c>
      <c r="F121" s="415"/>
      <c r="G121" s="415"/>
      <c r="H121" s="415"/>
      <c r="I121" s="415"/>
      <c r="J121" s="415"/>
      <c r="K121" s="421" t="str">
        <f>IFERROR(VLOOKUP(R121,'Reference records(soft deleted)'!$B$235:$D$426,3,FALSE),"")</f>
        <v>Case detection and diagnosis</v>
      </c>
      <c r="L121" s="415"/>
      <c r="M121" s="415"/>
      <c r="N121" s="415"/>
      <c r="O121" s="415"/>
      <c r="P121" s="415"/>
      <c r="Q121" s="416" t="s">
        <v>567</v>
      </c>
      <c r="R121" s="417" t="s">
        <v>581</v>
      </c>
      <c r="S121" s="418"/>
      <c r="T121" s="419"/>
      <c r="U121" s="422" t="str">
        <f>IFERROR(IF(VLOOKUP(E121,'Reference Records'!$C$131:$D$166,2,FALSE)=0,"",VLOOKUP(E121,'Reference Records'!$C$131:$D$166,2,FALSE)),"")</f>
        <v>MCI-00008</v>
      </c>
      <c r="V121" s="420"/>
      <c r="W121" s="422" t="str">
        <f t="shared" ref="W121:W170" si="9">K121&amp;T121</f>
        <v>Case detection and diagnosis</v>
      </c>
      <c r="X121" s="420" t="str">
        <f t="shared" ref="X121:X170" si="10">IFERROR(VLOOKUP(E121,$E$93:$H$110,4,FALSE),"")</f>
        <v>a1P36000002M5QaEAK</v>
      </c>
      <c r="Y121" s="420" t="b">
        <f t="shared" ref="Y121:Y170" si="11">IFERROR(IF(OR(K121&lt;&gt;"",T121&lt;&gt;""),TRUE,FALSE),FALSE)</f>
        <v>1</v>
      </c>
      <c r="Z121" s="420" t="b">
        <f t="shared" ref="Z121:Z170" si="12">IFERROR(TRUE,FALSE)</f>
        <v>1</v>
      </c>
      <c r="AA121" s="420" t="str">
        <f>IFERROR(VLOOKUP(K121,'Reference Records'!$C$169:$E$334,3,FALSE),"")</f>
        <v>a1O36000001EGHCEA4</v>
      </c>
      <c r="AB121" s="420" t="s">
        <v>583</v>
      </c>
      <c r="AC121" s="51"/>
    </row>
    <row r="122" spans="1:31" ht="47.15" customHeight="1" x14ac:dyDescent="0.35">
      <c r="A122" s="395">
        <v>2</v>
      </c>
      <c r="B122" s="414"/>
      <c r="C122" s="414"/>
      <c r="D122" s="414"/>
      <c r="E122" s="421" t="str">
        <f>IFERROR(IF(AND(K122="",T122=""),"",(VLOOKUP(Q122,'Reference records(soft deleted)'!$B$84:$D$127,3,FALSE))),"")</f>
        <v>TB care and prevention</v>
      </c>
      <c r="F122" s="415"/>
      <c r="G122" s="415"/>
      <c r="H122" s="415"/>
      <c r="I122" s="415"/>
      <c r="J122" s="415"/>
      <c r="K122" s="421" t="str">
        <f>IFERROR(VLOOKUP(R122,'Reference records(soft deleted)'!$B$235:$D$426,3,FALSE),"")</f>
        <v>Treatment</v>
      </c>
      <c r="L122" s="415"/>
      <c r="M122" s="415"/>
      <c r="N122" s="415"/>
      <c r="O122" s="415"/>
      <c r="P122" s="415"/>
      <c r="Q122" s="416" t="s">
        <v>567</v>
      </c>
      <c r="R122" s="417" t="s">
        <v>584</v>
      </c>
      <c r="S122" s="418"/>
      <c r="T122" s="419"/>
      <c r="U122" s="422" t="str">
        <f>IFERROR(IF(VLOOKUP(E122,'Reference Records'!$C$131:$D$166,2,FALSE)=0,"",VLOOKUP(E122,'Reference Records'!$C$131:$D$166,2,FALSE)),"")</f>
        <v>MCI-00008</v>
      </c>
      <c r="V122" s="420"/>
      <c r="W122" s="422" t="str">
        <f t="shared" si="9"/>
        <v>Treatment</v>
      </c>
      <c r="X122" s="420" t="str">
        <f t="shared" si="10"/>
        <v>a1P36000002M5QaEAK</v>
      </c>
      <c r="Y122" s="420" t="b">
        <f t="shared" si="11"/>
        <v>1</v>
      </c>
      <c r="Z122" s="420" t="b">
        <f t="shared" si="12"/>
        <v>1</v>
      </c>
      <c r="AA122" s="420" t="str">
        <f>IFERROR(VLOOKUP(K122,'Reference Records'!$C$169:$E$334,3,FALSE),"")</f>
        <v>a1O36000001EGHDEA4</v>
      </c>
      <c r="AB122" s="420" t="s">
        <v>586</v>
      </c>
      <c r="AC122" s="51"/>
    </row>
    <row r="123" spans="1:31" ht="47.15" customHeight="1" x14ac:dyDescent="0.35">
      <c r="A123" s="395">
        <v>3</v>
      </c>
      <c r="B123" s="414"/>
      <c r="C123" s="414"/>
      <c r="D123" s="414"/>
      <c r="E123" s="421" t="str">
        <f>IFERROR(IF(AND(K123="",T123=""),"",(VLOOKUP(Q123,'Reference records(soft deleted)'!$B$84:$D$127,3,FALSE))),"")</f>
        <v>TB care and prevention</v>
      </c>
      <c r="F123" s="415"/>
      <c r="G123" s="415"/>
      <c r="H123" s="415"/>
      <c r="I123" s="415"/>
      <c r="J123" s="415"/>
      <c r="K123" s="421" t="str">
        <f>IFERROR(VLOOKUP(R123,'Reference records(soft deleted)'!$B$235:$D$426,3,FALSE),"")</f>
        <v>Community TB care delivery</v>
      </c>
      <c r="L123" s="415"/>
      <c r="M123" s="415"/>
      <c r="N123" s="415"/>
      <c r="O123" s="415"/>
      <c r="P123" s="415"/>
      <c r="Q123" s="416" t="s">
        <v>567</v>
      </c>
      <c r="R123" s="417" t="s">
        <v>587</v>
      </c>
      <c r="S123" s="418"/>
      <c r="T123" s="419"/>
      <c r="U123" s="422" t="str">
        <f>IFERROR(IF(VLOOKUP(E123,'Reference Records'!$C$131:$D$166,2,FALSE)=0,"",VLOOKUP(E123,'Reference Records'!$C$131:$D$166,2,FALSE)),"")</f>
        <v>MCI-00008</v>
      </c>
      <c r="V123" s="420"/>
      <c r="W123" s="422" t="str">
        <f t="shared" si="9"/>
        <v>Community TB care delivery</v>
      </c>
      <c r="X123" s="420" t="str">
        <f t="shared" si="10"/>
        <v>a1P36000002M5QaEAK</v>
      </c>
      <c r="Y123" s="420" t="b">
        <f t="shared" si="11"/>
        <v>1</v>
      </c>
      <c r="Z123" s="420" t="b">
        <f t="shared" si="12"/>
        <v>1</v>
      </c>
      <c r="AA123" s="420" t="str">
        <f>IFERROR(VLOOKUP(K123,'Reference Records'!$C$169:$E$334,3,FALSE),"")</f>
        <v>a1O36000001EGHGEA4</v>
      </c>
      <c r="AB123" s="420" t="s">
        <v>589</v>
      </c>
      <c r="AC123" s="51"/>
    </row>
    <row r="124" spans="1:31" ht="47.15" customHeight="1" x14ac:dyDescent="0.35">
      <c r="A124" s="395">
        <v>4</v>
      </c>
      <c r="B124" s="414"/>
      <c r="C124" s="414"/>
      <c r="D124" s="414"/>
      <c r="E124" s="421" t="str">
        <f>IFERROR(IF(AND(K124="",T124=""),"",(VLOOKUP(Q124,'Reference records(soft deleted)'!$B$84:$D$127,3,FALSE))),"")</f>
        <v>MDR-TB</v>
      </c>
      <c r="F124" s="415"/>
      <c r="G124" s="415"/>
      <c r="H124" s="415"/>
      <c r="I124" s="415"/>
      <c r="J124" s="415"/>
      <c r="K124" s="421" t="str">
        <f>IFERROR(VLOOKUP(R124,'Reference records(soft deleted)'!$B$235:$D$426,3,FALSE),"")</f>
        <v>Case detection and diagnosis: MDR-TB</v>
      </c>
      <c r="L124" s="415"/>
      <c r="M124" s="415"/>
      <c r="N124" s="415"/>
      <c r="O124" s="415"/>
      <c r="P124" s="415"/>
      <c r="Q124" s="416" t="s">
        <v>570</v>
      </c>
      <c r="R124" s="417" t="s">
        <v>590</v>
      </c>
      <c r="S124" s="418"/>
      <c r="T124" s="419"/>
      <c r="U124" s="422" t="str">
        <f>IFERROR(IF(VLOOKUP(E124,'Reference Records'!$C$131:$D$166,2,FALSE)=0,"",VLOOKUP(E124,'Reference Records'!$C$131:$D$166,2,FALSE)),"")</f>
        <v>MCI-00010</v>
      </c>
      <c r="V124" s="420"/>
      <c r="W124" s="422" t="str">
        <f t="shared" si="9"/>
        <v>Case detection and diagnosis: MDR-TB</v>
      </c>
      <c r="X124" s="420" t="str">
        <f t="shared" si="10"/>
        <v>a1P36000002M5QbEAK</v>
      </c>
      <c r="Y124" s="420" t="b">
        <f t="shared" si="11"/>
        <v>1</v>
      </c>
      <c r="Z124" s="420" t="b">
        <f t="shared" si="12"/>
        <v>1</v>
      </c>
      <c r="AA124" s="420" t="str">
        <f>IFERROR(VLOOKUP(K124,'Reference Records'!$C$169:$E$334,3,FALSE),"")</f>
        <v>a1O36000001EGHQEA4</v>
      </c>
      <c r="AB124" s="420" t="s">
        <v>592</v>
      </c>
      <c r="AC124" s="51"/>
    </row>
    <row r="125" spans="1:31" ht="47.15" customHeight="1" x14ac:dyDescent="0.35">
      <c r="A125" s="395">
        <v>5</v>
      </c>
      <c r="B125" s="414"/>
      <c r="C125" s="414"/>
      <c r="D125" s="414"/>
      <c r="E125" s="421" t="str">
        <f>IFERROR(IF(AND(K125="",T125=""),"",(VLOOKUP(Q125,'Reference records(soft deleted)'!$B$84:$D$127,3,FALSE))),"")</f>
        <v>MDR-TB</v>
      </c>
      <c r="F125" s="415"/>
      <c r="G125" s="415"/>
      <c r="H125" s="415"/>
      <c r="I125" s="415"/>
      <c r="J125" s="415"/>
      <c r="K125" s="421" t="str">
        <f>IFERROR(VLOOKUP(R125,'Reference records(soft deleted)'!$B$235:$D$426,3,FALSE),"")</f>
        <v>Treatment: MDR-TB</v>
      </c>
      <c r="L125" s="415"/>
      <c r="M125" s="415"/>
      <c r="N125" s="415"/>
      <c r="O125" s="415"/>
      <c r="P125" s="415"/>
      <c r="Q125" s="416" t="s">
        <v>570</v>
      </c>
      <c r="R125" s="417" t="s">
        <v>593</v>
      </c>
      <c r="S125" s="418"/>
      <c r="T125" s="419"/>
      <c r="U125" s="422" t="str">
        <f>IFERROR(IF(VLOOKUP(E125,'Reference Records'!$C$131:$D$166,2,FALSE)=0,"",VLOOKUP(E125,'Reference Records'!$C$131:$D$166,2,FALSE)),"")</f>
        <v>MCI-00010</v>
      </c>
      <c r="V125" s="420"/>
      <c r="W125" s="422" t="str">
        <f t="shared" si="9"/>
        <v>Treatment: MDR-TB</v>
      </c>
      <c r="X125" s="420" t="str">
        <f t="shared" si="10"/>
        <v>a1P36000002M5QbEAK</v>
      </c>
      <c r="Y125" s="420" t="b">
        <f t="shared" si="11"/>
        <v>1</v>
      </c>
      <c r="Z125" s="420" t="b">
        <f t="shared" si="12"/>
        <v>1</v>
      </c>
      <c r="AA125" s="420" t="str">
        <f>IFERROR(VLOOKUP(K125,'Reference Records'!$C$169:$E$334,3,FALSE),"")</f>
        <v>a1O36000001EGHREA4</v>
      </c>
      <c r="AB125" s="420" t="s">
        <v>595</v>
      </c>
      <c r="AC125" s="51"/>
    </row>
    <row r="126" spans="1:31" ht="47.15" customHeight="1" x14ac:dyDescent="0.35">
      <c r="A126" s="395">
        <v>6</v>
      </c>
      <c r="B126" s="414"/>
      <c r="C126" s="414"/>
      <c r="D126" s="414"/>
      <c r="E126" s="421" t="str">
        <f>IFERROR(IF(AND(K126="",T126=""),"",(VLOOKUP(Q126,'Reference records(soft deleted)'!$B$84:$D$127,3,FALSE))),"")</f>
        <v>TB/HIV</v>
      </c>
      <c r="F126" s="415"/>
      <c r="G126" s="415"/>
      <c r="H126" s="415"/>
      <c r="I126" s="415"/>
      <c r="J126" s="415"/>
      <c r="K126" s="421" t="str">
        <f>IFERROR(VLOOKUP(R126,'Reference records(soft deleted)'!$B$235:$D$426,3,FALSE),"")</f>
        <v>TB/HIV collaborative interventions</v>
      </c>
      <c r="L126" s="415"/>
      <c r="M126" s="415"/>
      <c r="N126" s="415"/>
      <c r="O126" s="415"/>
      <c r="P126" s="415"/>
      <c r="Q126" s="416" t="s">
        <v>555</v>
      </c>
      <c r="R126" s="417" t="s">
        <v>596</v>
      </c>
      <c r="S126" s="418"/>
      <c r="T126" s="419"/>
      <c r="U126" s="422" t="str">
        <f>IFERROR(IF(VLOOKUP(E126,'Reference Records'!$C$131:$D$166,2,FALSE)=0,"",VLOOKUP(E126,'Reference Records'!$C$131:$D$166,2,FALSE)),"")</f>
        <v>MCI-00009</v>
      </c>
      <c r="V126" s="420"/>
      <c r="W126" s="422" t="str">
        <f t="shared" si="9"/>
        <v>TB/HIV collaborative interventions</v>
      </c>
      <c r="X126" s="420" t="str">
        <f t="shared" si="10"/>
        <v>a1P36000002M5QWEA0</v>
      </c>
      <c r="Y126" s="420" t="b">
        <f t="shared" si="11"/>
        <v>1</v>
      </c>
      <c r="Z126" s="420" t="b">
        <f t="shared" si="12"/>
        <v>1</v>
      </c>
      <c r="AA126" s="420" t="str">
        <f>IFERROR(VLOOKUP(K126,'Reference Records'!$C$169:$E$334,3,FALSE),"")</f>
        <v>a1O36000001EGHKEA4</v>
      </c>
      <c r="AB126" s="420" t="s">
        <v>598</v>
      </c>
      <c r="AC126" s="51"/>
    </row>
    <row r="127" spans="1:31" ht="47.15" customHeight="1" x14ac:dyDescent="0.35">
      <c r="A127" s="395">
        <v>7</v>
      </c>
      <c r="B127" s="414"/>
      <c r="C127" s="414"/>
      <c r="D127" s="414"/>
      <c r="E127" s="421" t="str">
        <f>IFERROR(IF(AND(K127="",T127=""),"",(VLOOKUP(Q127,'Reference records(soft deleted)'!$B$84:$D$127,3,FALSE))),"")</f>
        <v>RSSH: Health management information systems and M&amp;E</v>
      </c>
      <c r="F127" s="415"/>
      <c r="G127" s="415"/>
      <c r="H127" s="415"/>
      <c r="I127" s="415"/>
      <c r="J127" s="415"/>
      <c r="K127" s="421" t="str">
        <f>IFERROR(VLOOKUP(R127,'Reference records(soft deleted)'!$B$235:$D$426,3,FALSE),"")</f>
        <v>Program and data quality</v>
      </c>
      <c r="L127" s="415"/>
      <c r="M127" s="415"/>
      <c r="N127" s="415"/>
      <c r="O127" s="415"/>
      <c r="P127" s="415"/>
      <c r="Q127" s="416" t="s">
        <v>573</v>
      </c>
      <c r="R127" s="417" t="s">
        <v>599</v>
      </c>
      <c r="S127" s="418"/>
      <c r="T127" s="419"/>
      <c r="U127" s="422" t="str">
        <f>IFERROR(IF(VLOOKUP(E127,'Reference Records'!$C$131:$D$166,2,FALSE)=0,"",VLOOKUP(E127,'Reference Records'!$C$131:$D$166,2,FALSE)),"")</f>
        <v>MCI-00022</v>
      </c>
      <c r="V127" s="420"/>
      <c r="W127" s="422" t="str">
        <f t="shared" si="9"/>
        <v>Program and data quality</v>
      </c>
      <c r="X127" s="420" t="str">
        <f t="shared" si="10"/>
        <v>a1P36000002M5QcEAK</v>
      </c>
      <c r="Y127" s="420" t="b">
        <f t="shared" si="11"/>
        <v>1</v>
      </c>
      <c r="Z127" s="420" t="b">
        <f t="shared" si="12"/>
        <v>1</v>
      </c>
      <c r="AA127" s="420" t="str">
        <f>IFERROR(VLOOKUP(K127,'Reference Records'!$C$169:$E$334,3,FALSE),"")</f>
        <v>a1O36000001qZ8zEAE</v>
      </c>
      <c r="AB127" s="420" t="s">
        <v>601</v>
      </c>
      <c r="AC127" s="51"/>
    </row>
    <row r="128" spans="1:31" ht="47.15" customHeight="1" x14ac:dyDescent="0.35">
      <c r="A128" s="395">
        <v>8</v>
      </c>
      <c r="B128" s="414"/>
      <c r="C128" s="414"/>
      <c r="D128" s="414"/>
      <c r="E128" s="421" t="str">
        <f>IFERROR(IF(AND(K128="",T128=""),"",(VLOOKUP(Q128,'Reference records(soft deleted)'!$B$84:$D$127,3,FALSE))),"")</f>
        <v/>
      </c>
      <c r="F128" s="415"/>
      <c r="G128" s="415"/>
      <c r="H128" s="415"/>
      <c r="I128" s="415"/>
      <c r="J128" s="415"/>
      <c r="K128" s="421" t="str">
        <f>IFERROR(VLOOKUP(R128,'Reference records(soft deleted)'!$B$235:$D$426,3,FALSE),"")</f>
        <v/>
      </c>
      <c r="L128" s="415"/>
      <c r="M128" s="415"/>
      <c r="N128" s="415"/>
      <c r="O128" s="415"/>
      <c r="P128" s="415"/>
      <c r="Q128" s="416" t="s">
        <v>546</v>
      </c>
      <c r="R128" s="417"/>
      <c r="S128" s="418"/>
      <c r="T128" s="419"/>
      <c r="U128" s="422" t="str">
        <f>IFERROR(IF(VLOOKUP(E128,'Reference Records'!$C$131:$D$166,2,FALSE)=0,"",VLOOKUP(E128,'Reference Records'!$C$131:$D$166,2,FALSE)),"")</f>
        <v/>
      </c>
      <c r="V128" s="420"/>
      <c r="W128" s="422" t="str">
        <f t="shared" si="9"/>
        <v/>
      </c>
      <c r="X128" s="420" t="str">
        <f t="shared" si="10"/>
        <v>a1P36000002M5QdEAK</v>
      </c>
      <c r="Y128" s="420" t="b">
        <f t="shared" si="11"/>
        <v>0</v>
      </c>
      <c r="Z128" s="420" t="b">
        <f t="shared" si="12"/>
        <v>1</v>
      </c>
      <c r="AA128" s="420" t="str">
        <f>IFERROR(VLOOKUP(K128,'Reference Records'!$C$169:$E$334,3,FALSE),"")</f>
        <v/>
      </c>
      <c r="AB128" s="420" t="s">
        <v>602</v>
      </c>
      <c r="AC128" s="51"/>
    </row>
    <row r="129" spans="1:29" ht="47.15" customHeight="1" x14ac:dyDescent="0.35">
      <c r="A129" s="395">
        <v>9</v>
      </c>
      <c r="B129" s="414"/>
      <c r="C129" s="414"/>
      <c r="D129" s="414"/>
      <c r="E129" s="421" t="str">
        <f>IFERROR(IF(AND(K129="",T129=""),"",(VLOOKUP(Q129,'Reference records(soft deleted)'!$B$84:$D$127,3,FALSE))),"")</f>
        <v/>
      </c>
      <c r="F129" s="415"/>
      <c r="G129" s="415"/>
      <c r="H129" s="415"/>
      <c r="I129" s="415"/>
      <c r="J129" s="415"/>
      <c r="K129" s="421" t="str">
        <f>IFERROR(VLOOKUP(R129,'Reference records(soft deleted)'!$B$235:$D$426,3,FALSE),"")</f>
        <v/>
      </c>
      <c r="L129" s="415"/>
      <c r="M129" s="415"/>
      <c r="N129" s="415"/>
      <c r="O129" s="415"/>
      <c r="P129" s="415"/>
      <c r="Q129" s="416" t="s">
        <v>546</v>
      </c>
      <c r="R129" s="417"/>
      <c r="S129" s="418"/>
      <c r="T129" s="419"/>
      <c r="U129" s="422" t="str">
        <f>IFERROR(IF(VLOOKUP(E129,'Reference Records'!$C$131:$D$166,2,FALSE)=0,"",VLOOKUP(E129,'Reference Records'!$C$131:$D$166,2,FALSE)),"")</f>
        <v/>
      </c>
      <c r="V129" s="420"/>
      <c r="W129" s="422" t="str">
        <f t="shared" si="9"/>
        <v/>
      </c>
      <c r="X129" s="420" t="str">
        <f t="shared" si="10"/>
        <v>a1P36000002M5QdEAK</v>
      </c>
      <c r="Y129" s="420" t="b">
        <f t="shared" si="11"/>
        <v>0</v>
      </c>
      <c r="Z129" s="420" t="b">
        <f t="shared" si="12"/>
        <v>1</v>
      </c>
      <c r="AA129" s="420" t="str">
        <f>IFERROR(VLOOKUP(K129,'Reference Records'!$C$169:$E$334,3,FALSE),"")</f>
        <v/>
      </c>
      <c r="AB129" s="420" t="s">
        <v>603</v>
      </c>
      <c r="AC129" s="51"/>
    </row>
    <row r="130" spans="1:29" ht="47.15" customHeight="1" x14ac:dyDescent="0.35">
      <c r="A130" s="395">
        <v>10</v>
      </c>
      <c r="B130" s="414"/>
      <c r="C130" s="414"/>
      <c r="D130" s="414"/>
      <c r="E130" s="421" t="str">
        <f>IFERROR(IF(AND(K130="",T130=""),"",(VLOOKUP(Q130,'Reference records(soft deleted)'!$B$84:$D$127,3,FALSE))),"")</f>
        <v/>
      </c>
      <c r="F130" s="415"/>
      <c r="G130" s="415"/>
      <c r="H130" s="415"/>
      <c r="I130" s="415"/>
      <c r="J130" s="415"/>
      <c r="K130" s="421" t="str">
        <f>IFERROR(VLOOKUP(R130,'Reference records(soft deleted)'!$B$235:$D$426,3,FALSE),"")</f>
        <v/>
      </c>
      <c r="L130" s="415"/>
      <c r="M130" s="415"/>
      <c r="N130" s="415"/>
      <c r="O130" s="415"/>
      <c r="P130" s="415"/>
      <c r="Q130" s="416" t="s">
        <v>546</v>
      </c>
      <c r="R130" s="417"/>
      <c r="S130" s="418"/>
      <c r="T130" s="419"/>
      <c r="U130" s="422" t="str">
        <f>IFERROR(IF(VLOOKUP(E130,'Reference Records'!$C$131:$D$166,2,FALSE)=0,"",VLOOKUP(E130,'Reference Records'!$C$131:$D$166,2,FALSE)),"")</f>
        <v/>
      </c>
      <c r="V130" s="420"/>
      <c r="W130" s="422" t="str">
        <f t="shared" si="9"/>
        <v/>
      </c>
      <c r="X130" s="420" t="str">
        <f t="shared" si="10"/>
        <v>a1P36000002M5QdEAK</v>
      </c>
      <c r="Y130" s="420" t="b">
        <f t="shared" si="11"/>
        <v>0</v>
      </c>
      <c r="Z130" s="420" t="b">
        <f t="shared" si="12"/>
        <v>1</v>
      </c>
      <c r="AA130" s="420" t="str">
        <f>IFERROR(VLOOKUP(K130,'Reference Records'!$C$169:$E$334,3,FALSE),"")</f>
        <v/>
      </c>
      <c r="AB130" s="420" t="s">
        <v>604</v>
      </c>
      <c r="AC130" s="51"/>
    </row>
    <row r="131" spans="1:29" ht="47.15" customHeight="1" x14ac:dyDescent="0.35">
      <c r="A131" s="395">
        <v>11</v>
      </c>
      <c r="B131" s="414"/>
      <c r="C131" s="414"/>
      <c r="D131" s="414"/>
      <c r="E131" s="421" t="str">
        <f>IFERROR(IF(AND(K131="",T131=""),"",(VLOOKUP(Q131,'Reference records(soft deleted)'!$B$84:$D$127,3,FALSE))),"")</f>
        <v/>
      </c>
      <c r="F131" s="415"/>
      <c r="G131" s="415"/>
      <c r="H131" s="415"/>
      <c r="I131" s="415"/>
      <c r="J131" s="415"/>
      <c r="K131" s="421" t="str">
        <f>IFERROR(VLOOKUP(R131,'Reference records(soft deleted)'!$B$235:$D$426,3,FALSE),"")</f>
        <v/>
      </c>
      <c r="L131" s="415"/>
      <c r="M131" s="415"/>
      <c r="N131" s="415"/>
      <c r="O131" s="415"/>
      <c r="P131" s="415"/>
      <c r="Q131" s="416" t="s">
        <v>546</v>
      </c>
      <c r="R131" s="417"/>
      <c r="S131" s="418"/>
      <c r="T131" s="419"/>
      <c r="U131" s="422" t="str">
        <f>IFERROR(IF(VLOOKUP(E131,'Reference Records'!$C$131:$D$166,2,FALSE)=0,"",VLOOKUP(E131,'Reference Records'!$C$131:$D$166,2,FALSE)),"")</f>
        <v/>
      </c>
      <c r="V131" s="420"/>
      <c r="W131" s="422" t="str">
        <f t="shared" si="9"/>
        <v/>
      </c>
      <c r="X131" s="420" t="str">
        <f t="shared" si="10"/>
        <v>a1P36000002M5QdEAK</v>
      </c>
      <c r="Y131" s="420" t="b">
        <f t="shared" si="11"/>
        <v>0</v>
      </c>
      <c r="Z131" s="420" t="b">
        <f t="shared" si="12"/>
        <v>1</v>
      </c>
      <c r="AA131" s="420" t="str">
        <f>IFERROR(VLOOKUP(K131,'Reference Records'!$C$169:$E$334,3,FALSE),"")</f>
        <v/>
      </c>
      <c r="AB131" s="420" t="s">
        <v>605</v>
      </c>
      <c r="AC131" s="51"/>
    </row>
    <row r="132" spans="1:29" ht="47.15" customHeight="1" x14ac:dyDescent="0.35">
      <c r="A132" s="395">
        <v>12</v>
      </c>
      <c r="B132" s="414"/>
      <c r="C132" s="414"/>
      <c r="D132" s="414"/>
      <c r="E132" s="421" t="str">
        <f>IFERROR(IF(AND(K132="",T132=""),"",(VLOOKUP(Q132,'Reference records(soft deleted)'!$B$84:$D$127,3,FALSE))),"")</f>
        <v/>
      </c>
      <c r="F132" s="415"/>
      <c r="G132" s="415"/>
      <c r="H132" s="415"/>
      <c r="I132" s="415"/>
      <c r="J132" s="415"/>
      <c r="K132" s="421" t="str">
        <f>IFERROR(VLOOKUP(R132,'Reference records(soft deleted)'!$B$235:$D$426,3,FALSE),"")</f>
        <v/>
      </c>
      <c r="L132" s="415"/>
      <c r="M132" s="415"/>
      <c r="N132" s="415"/>
      <c r="O132" s="415"/>
      <c r="P132" s="415"/>
      <c r="Q132" s="416" t="s">
        <v>546</v>
      </c>
      <c r="R132" s="417"/>
      <c r="S132" s="418"/>
      <c r="T132" s="419"/>
      <c r="U132" s="422" t="str">
        <f>IFERROR(IF(VLOOKUP(E132,'Reference Records'!$C$131:$D$166,2,FALSE)=0,"",VLOOKUP(E132,'Reference Records'!$C$131:$D$166,2,FALSE)),"")</f>
        <v/>
      </c>
      <c r="V132" s="420"/>
      <c r="W132" s="422" t="str">
        <f t="shared" si="9"/>
        <v/>
      </c>
      <c r="X132" s="420" t="str">
        <f t="shared" si="10"/>
        <v>a1P36000002M5QdEAK</v>
      </c>
      <c r="Y132" s="420" t="b">
        <f t="shared" si="11"/>
        <v>0</v>
      </c>
      <c r="Z132" s="420" t="b">
        <f t="shared" si="12"/>
        <v>1</v>
      </c>
      <c r="AA132" s="420" t="str">
        <f>IFERROR(VLOOKUP(K132,'Reference Records'!$C$169:$E$334,3,FALSE),"")</f>
        <v/>
      </c>
      <c r="AB132" s="420" t="s">
        <v>606</v>
      </c>
      <c r="AC132" s="51"/>
    </row>
    <row r="133" spans="1:29" ht="47.15" customHeight="1" x14ac:dyDescent="0.35">
      <c r="A133" s="395">
        <v>13</v>
      </c>
      <c r="B133" s="414"/>
      <c r="C133" s="414"/>
      <c r="D133" s="414"/>
      <c r="E133" s="421" t="str">
        <f>IFERROR(IF(AND(K133="",T133=""),"",(VLOOKUP(Q133,'Reference records(soft deleted)'!$B$84:$D$127,3,FALSE))),"")</f>
        <v/>
      </c>
      <c r="F133" s="415"/>
      <c r="G133" s="415"/>
      <c r="H133" s="415"/>
      <c r="I133" s="415"/>
      <c r="J133" s="415"/>
      <c r="K133" s="421" t="str">
        <f>IFERROR(VLOOKUP(R133,'Reference records(soft deleted)'!$B$235:$D$426,3,FALSE),"")</f>
        <v/>
      </c>
      <c r="L133" s="415"/>
      <c r="M133" s="415"/>
      <c r="N133" s="415"/>
      <c r="O133" s="415"/>
      <c r="P133" s="415"/>
      <c r="Q133" s="416" t="s">
        <v>546</v>
      </c>
      <c r="R133" s="417"/>
      <c r="S133" s="418"/>
      <c r="T133" s="419"/>
      <c r="U133" s="422" t="str">
        <f>IFERROR(IF(VLOOKUP(E133,'Reference Records'!$C$131:$D$166,2,FALSE)=0,"",VLOOKUP(E133,'Reference Records'!$C$131:$D$166,2,FALSE)),"")</f>
        <v/>
      </c>
      <c r="V133" s="420"/>
      <c r="W133" s="422" t="str">
        <f t="shared" si="9"/>
        <v/>
      </c>
      <c r="X133" s="420" t="str">
        <f t="shared" si="10"/>
        <v>a1P36000002M5QdEAK</v>
      </c>
      <c r="Y133" s="420" t="b">
        <f t="shared" si="11"/>
        <v>0</v>
      </c>
      <c r="Z133" s="420" t="b">
        <f t="shared" si="12"/>
        <v>1</v>
      </c>
      <c r="AA133" s="420" t="str">
        <f>IFERROR(VLOOKUP(K133,'Reference Records'!$C$169:$E$334,3,FALSE),"")</f>
        <v/>
      </c>
      <c r="AB133" s="420" t="s">
        <v>607</v>
      </c>
      <c r="AC133" s="51"/>
    </row>
    <row r="134" spans="1:29" ht="47.15" customHeight="1" x14ac:dyDescent="0.35">
      <c r="A134" s="395">
        <v>14</v>
      </c>
      <c r="B134" s="414"/>
      <c r="C134" s="414"/>
      <c r="D134" s="414"/>
      <c r="E134" s="421" t="str">
        <f>IFERROR(IF(AND(K134="",T134=""),"",(VLOOKUP(Q134,'Reference records(soft deleted)'!$B$84:$D$127,3,FALSE))),"")</f>
        <v/>
      </c>
      <c r="F134" s="415"/>
      <c r="G134" s="415"/>
      <c r="H134" s="415"/>
      <c r="I134" s="415"/>
      <c r="J134" s="415"/>
      <c r="K134" s="421" t="str">
        <f>IFERROR(VLOOKUP(R134,'Reference records(soft deleted)'!$B$235:$D$426,3,FALSE),"")</f>
        <v/>
      </c>
      <c r="L134" s="415"/>
      <c r="M134" s="415"/>
      <c r="N134" s="415"/>
      <c r="O134" s="415"/>
      <c r="P134" s="415"/>
      <c r="Q134" s="416" t="s">
        <v>546</v>
      </c>
      <c r="R134" s="417"/>
      <c r="S134" s="418"/>
      <c r="T134" s="419"/>
      <c r="U134" s="422" t="str">
        <f>IFERROR(IF(VLOOKUP(E134,'Reference Records'!$C$131:$D$166,2,FALSE)=0,"",VLOOKUP(E134,'Reference Records'!$C$131:$D$166,2,FALSE)),"")</f>
        <v/>
      </c>
      <c r="V134" s="420"/>
      <c r="W134" s="422" t="str">
        <f t="shared" si="9"/>
        <v/>
      </c>
      <c r="X134" s="420" t="str">
        <f t="shared" si="10"/>
        <v>a1P36000002M5QdEAK</v>
      </c>
      <c r="Y134" s="420" t="b">
        <f t="shared" si="11"/>
        <v>0</v>
      </c>
      <c r="Z134" s="420" t="b">
        <f t="shared" si="12"/>
        <v>1</v>
      </c>
      <c r="AA134" s="420" t="str">
        <f>IFERROR(VLOOKUP(K134,'Reference Records'!$C$169:$E$334,3,FALSE),"")</f>
        <v/>
      </c>
      <c r="AB134" s="420" t="s">
        <v>608</v>
      </c>
      <c r="AC134" s="51"/>
    </row>
    <row r="135" spans="1:29" ht="47.15" customHeight="1" x14ac:dyDescent="0.35">
      <c r="A135" s="395">
        <v>15</v>
      </c>
      <c r="B135" s="414"/>
      <c r="C135" s="414"/>
      <c r="D135" s="414"/>
      <c r="E135" s="421" t="str">
        <f>IFERROR(IF(AND(K135="",T135=""),"",(VLOOKUP(Q135,'Reference records(soft deleted)'!$B$84:$D$127,3,FALSE))),"")</f>
        <v/>
      </c>
      <c r="F135" s="415"/>
      <c r="G135" s="415"/>
      <c r="H135" s="415"/>
      <c r="I135" s="415"/>
      <c r="J135" s="415"/>
      <c r="K135" s="421" t="str">
        <f>IFERROR(VLOOKUP(R135,'Reference records(soft deleted)'!$B$235:$D$426,3,FALSE),"")</f>
        <v/>
      </c>
      <c r="L135" s="415"/>
      <c r="M135" s="415"/>
      <c r="N135" s="415"/>
      <c r="O135" s="415"/>
      <c r="P135" s="415"/>
      <c r="Q135" s="416" t="s">
        <v>546</v>
      </c>
      <c r="R135" s="417"/>
      <c r="S135" s="418"/>
      <c r="T135" s="419"/>
      <c r="U135" s="422" t="str">
        <f>IFERROR(IF(VLOOKUP(E135,'Reference Records'!$C$131:$D$166,2,FALSE)=0,"",VLOOKUP(E135,'Reference Records'!$C$131:$D$166,2,FALSE)),"")</f>
        <v/>
      </c>
      <c r="V135" s="420"/>
      <c r="W135" s="422" t="str">
        <f t="shared" si="9"/>
        <v/>
      </c>
      <c r="X135" s="420" t="str">
        <f t="shared" si="10"/>
        <v>a1P36000002M5QdEAK</v>
      </c>
      <c r="Y135" s="420" t="b">
        <f t="shared" si="11"/>
        <v>0</v>
      </c>
      <c r="Z135" s="420" t="b">
        <f t="shared" si="12"/>
        <v>1</v>
      </c>
      <c r="AA135" s="420" t="str">
        <f>IFERROR(VLOOKUP(K135,'Reference Records'!$C$169:$E$334,3,FALSE),"")</f>
        <v/>
      </c>
      <c r="AB135" s="420" t="s">
        <v>609</v>
      </c>
      <c r="AC135" s="51"/>
    </row>
    <row r="136" spans="1:29" ht="47.15" customHeight="1" x14ac:dyDescent="0.35">
      <c r="A136" s="395">
        <v>16</v>
      </c>
      <c r="B136" s="414"/>
      <c r="C136" s="414"/>
      <c r="D136" s="414"/>
      <c r="E136" s="421" t="str">
        <f>IFERROR(IF(AND(K136="",T136=""),"",(VLOOKUP(Q136,'Reference records(soft deleted)'!$B$84:$D$127,3,FALSE))),"")</f>
        <v/>
      </c>
      <c r="F136" s="415"/>
      <c r="G136" s="415"/>
      <c r="H136" s="415"/>
      <c r="I136" s="415"/>
      <c r="J136" s="415"/>
      <c r="K136" s="421" t="str">
        <f>IFERROR(VLOOKUP(R136,'Reference records(soft deleted)'!$B$235:$D$426,3,FALSE),"")</f>
        <v/>
      </c>
      <c r="L136" s="415"/>
      <c r="M136" s="415"/>
      <c r="N136" s="415"/>
      <c r="O136" s="415"/>
      <c r="P136" s="415"/>
      <c r="Q136" s="416" t="s">
        <v>546</v>
      </c>
      <c r="R136" s="417"/>
      <c r="S136" s="418"/>
      <c r="T136" s="419"/>
      <c r="U136" s="422" t="str">
        <f>IFERROR(IF(VLOOKUP(E136,'Reference Records'!$C$131:$D$166,2,FALSE)=0,"",VLOOKUP(E136,'Reference Records'!$C$131:$D$166,2,FALSE)),"")</f>
        <v/>
      </c>
      <c r="V136" s="420"/>
      <c r="W136" s="422" t="str">
        <f t="shared" si="9"/>
        <v/>
      </c>
      <c r="X136" s="420" t="str">
        <f t="shared" si="10"/>
        <v>a1P36000002M5QdEAK</v>
      </c>
      <c r="Y136" s="420" t="b">
        <f t="shared" si="11"/>
        <v>0</v>
      </c>
      <c r="Z136" s="420" t="b">
        <f t="shared" si="12"/>
        <v>1</v>
      </c>
      <c r="AA136" s="420" t="str">
        <f>IFERROR(VLOOKUP(K136,'Reference Records'!$C$169:$E$334,3,FALSE),"")</f>
        <v/>
      </c>
      <c r="AB136" s="420" t="s">
        <v>610</v>
      </c>
      <c r="AC136" s="51"/>
    </row>
    <row r="137" spans="1:29" ht="47.15" customHeight="1" x14ac:dyDescent="0.35">
      <c r="A137" s="395">
        <v>17</v>
      </c>
      <c r="B137" s="414"/>
      <c r="C137" s="414"/>
      <c r="D137" s="414"/>
      <c r="E137" s="421" t="str">
        <f>IFERROR(IF(AND(K137="",T137=""),"",(VLOOKUP(Q137,'Reference records(soft deleted)'!$B$84:$D$127,3,FALSE))),"")</f>
        <v/>
      </c>
      <c r="F137" s="415"/>
      <c r="G137" s="415"/>
      <c r="H137" s="415"/>
      <c r="I137" s="415"/>
      <c r="J137" s="415"/>
      <c r="K137" s="421" t="str">
        <f>IFERROR(VLOOKUP(R137,'Reference records(soft deleted)'!$B$235:$D$426,3,FALSE),"")</f>
        <v/>
      </c>
      <c r="L137" s="415"/>
      <c r="M137" s="415"/>
      <c r="N137" s="415"/>
      <c r="O137" s="415"/>
      <c r="P137" s="415"/>
      <c r="Q137" s="416" t="s">
        <v>546</v>
      </c>
      <c r="R137" s="417"/>
      <c r="S137" s="418"/>
      <c r="T137" s="419"/>
      <c r="U137" s="422" t="str">
        <f>IFERROR(IF(VLOOKUP(E137,'Reference Records'!$C$131:$D$166,2,FALSE)=0,"",VLOOKUP(E137,'Reference Records'!$C$131:$D$166,2,FALSE)),"")</f>
        <v/>
      </c>
      <c r="V137" s="420"/>
      <c r="W137" s="422" t="str">
        <f t="shared" si="9"/>
        <v/>
      </c>
      <c r="X137" s="420" t="str">
        <f t="shared" si="10"/>
        <v>a1P36000002M5QdEAK</v>
      </c>
      <c r="Y137" s="420" t="b">
        <f t="shared" si="11"/>
        <v>0</v>
      </c>
      <c r="Z137" s="420" t="b">
        <f t="shared" si="12"/>
        <v>1</v>
      </c>
      <c r="AA137" s="420" t="str">
        <f>IFERROR(VLOOKUP(K137,'Reference Records'!$C$169:$E$334,3,FALSE),"")</f>
        <v/>
      </c>
      <c r="AB137" s="420" t="s">
        <v>611</v>
      </c>
      <c r="AC137" s="51"/>
    </row>
    <row r="138" spans="1:29" ht="47.15" customHeight="1" x14ac:dyDescent="0.35">
      <c r="A138" s="395">
        <v>18</v>
      </c>
      <c r="B138" s="414"/>
      <c r="C138" s="414"/>
      <c r="D138" s="414"/>
      <c r="E138" s="421" t="str">
        <f>IFERROR(IF(AND(K138="",T138=""),"",(VLOOKUP(Q138,'Reference records(soft deleted)'!$B$84:$D$127,3,FALSE))),"")</f>
        <v/>
      </c>
      <c r="F138" s="415"/>
      <c r="G138" s="415"/>
      <c r="H138" s="415"/>
      <c r="I138" s="415"/>
      <c r="J138" s="415"/>
      <c r="K138" s="421" t="str">
        <f>IFERROR(VLOOKUP(R138,'Reference records(soft deleted)'!$B$235:$D$426,3,FALSE),"")</f>
        <v/>
      </c>
      <c r="L138" s="415"/>
      <c r="M138" s="415"/>
      <c r="N138" s="415"/>
      <c r="O138" s="415"/>
      <c r="P138" s="415"/>
      <c r="Q138" s="416" t="s">
        <v>546</v>
      </c>
      <c r="R138" s="417"/>
      <c r="S138" s="418"/>
      <c r="T138" s="419"/>
      <c r="U138" s="422" t="str">
        <f>IFERROR(IF(VLOOKUP(E138,'Reference Records'!$C$131:$D$166,2,FALSE)=0,"",VLOOKUP(E138,'Reference Records'!$C$131:$D$166,2,FALSE)),"")</f>
        <v/>
      </c>
      <c r="V138" s="420"/>
      <c r="W138" s="422" t="str">
        <f t="shared" si="9"/>
        <v/>
      </c>
      <c r="X138" s="420" t="str">
        <f t="shared" si="10"/>
        <v>a1P36000002M5QdEAK</v>
      </c>
      <c r="Y138" s="420" t="b">
        <f t="shared" si="11"/>
        <v>0</v>
      </c>
      <c r="Z138" s="420" t="b">
        <f t="shared" si="12"/>
        <v>1</v>
      </c>
      <c r="AA138" s="420" t="str">
        <f>IFERROR(VLOOKUP(K138,'Reference Records'!$C$169:$E$334,3,FALSE),"")</f>
        <v/>
      </c>
      <c r="AB138" s="420" t="s">
        <v>612</v>
      </c>
      <c r="AC138" s="51"/>
    </row>
    <row r="139" spans="1:29" ht="47.15" customHeight="1" x14ac:dyDescent="0.35">
      <c r="A139" s="395">
        <v>19</v>
      </c>
      <c r="B139" s="414"/>
      <c r="C139" s="414"/>
      <c r="D139" s="414"/>
      <c r="E139" s="421" t="str">
        <f>IFERROR(IF(AND(K139="",T139=""),"",(VLOOKUP(Q139,'Reference records(soft deleted)'!$B$84:$D$127,3,FALSE))),"")</f>
        <v/>
      </c>
      <c r="F139" s="415"/>
      <c r="G139" s="415"/>
      <c r="H139" s="415"/>
      <c r="I139" s="415"/>
      <c r="J139" s="415"/>
      <c r="K139" s="421" t="str">
        <f>IFERROR(VLOOKUP(R139,'Reference records(soft deleted)'!$B$235:$D$426,3,FALSE),"")</f>
        <v/>
      </c>
      <c r="L139" s="415"/>
      <c r="M139" s="415"/>
      <c r="N139" s="415"/>
      <c r="O139" s="415"/>
      <c r="P139" s="415"/>
      <c r="Q139" s="416" t="s">
        <v>546</v>
      </c>
      <c r="R139" s="417"/>
      <c r="S139" s="418"/>
      <c r="T139" s="419"/>
      <c r="U139" s="422" t="str">
        <f>IFERROR(IF(VLOOKUP(E139,'Reference Records'!$C$131:$D$166,2,FALSE)=0,"",VLOOKUP(E139,'Reference Records'!$C$131:$D$166,2,FALSE)),"")</f>
        <v/>
      </c>
      <c r="V139" s="420"/>
      <c r="W139" s="422" t="str">
        <f t="shared" si="9"/>
        <v/>
      </c>
      <c r="X139" s="420" t="str">
        <f t="shared" si="10"/>
        <v>a1P36000002M5QdEAK</v>
      </c>
      <c r="Y139" s="420" t="b">
        <f t="shared" si="11"/>
        <v>0</v>
      </c>
      <c r="Z139" s="420" t="b">
        <f t="shared" si="12"/>
        <v>1</v>
      </c>
      <c r="AA139" s="420" t="str">
        <f>IFERROR(VLOOKUP(K139,'Reference Records'!$C$169:$E$334,3,FALSE),"")</f>
        <v/>
      </c>
      <c r="AB139" s="420" t="s">
        <v>613</v>
      </c>
      <c r="AC139" s="51"/>
    </row>
    <row r="140" spans="1:29" ht="47.15" customHeight="1" x14ac:dyDescent="0.35">
      <c r="A140" s="395">
        <v>20</v>
      </c>
      <c r="B140" s="414"/>
      <c r="C140" s="414"/>
      <c r="D140" s="414"/>
      <c r="E140" s="421" t="str">
        <f>IFERROR(IF(AND(K140="",T140=""),"",(VLOOKUP(Q140,'Reference records(soft deleted)'!$B$84:$D$127,3,FALSE))),"")</f>
        <v/>
      </c>
      <c r="F140" s="415"/>
      <c r="G140" s="415"/>
      <c r="H140" s="415"/>
      <c r="I140" s="415"/>
      <c r="J140" s="415"/>
      <c r="K140" s="421" t="str">
        <f>IFERROR(VLOOKUP(R140,'Reference records(soft deleted)'!$B$235:$D$426,3,FALSE),"")</f>
        <v/>
      </c>
      <c r="L140" s="415"/>
      <c r="M140" s="415"/>
      <c r="N140" s="415"/>
      <c r="O140" s="415"/>
      <c r="P140" s="415"/>
      <c r="Q140" s="416" t="s">
        <v>546</v>
      </c>
      <c r="R140" s="417"/>
      <c r="S140" s="418"/>
      <c r="T140" s="419"/>
      <c r="U140" s="422" t="str">
        <f>IFERROR(IF(VLOOKUP(E140,'Reference Records'!$C$131:$D$166,2,FALSE)=0,"",VLOOKUP(E140,'Reference Records'!$C$131:$D$166,2,FALSE)),"")</f>
        <v/>
      </c>
      <c r="V140" s="420"/>
      <c r="W140" s="422" t="str">
        <f t="shared" si="9"/>
        <v/>
      </c>
      <c r="X140" s="420" t="str">
        <f t="shared" si="10"/>
        <v>a1P36000002M5QdEAK</v>
      </c>
      <c r="Y140" s="420" t="b">
        <f t="shared" si="11"/>
        <v>0</v>
      </c>
      <c r="Z140" s="420" t="b">
        <f t="shared" si="12"/>
        <v>1</v>
      </c>
      <c r="AA140" s="420" t="str">
        <f>IFERROR(VLOOKUP(K140,'Reference Records'!$C$169:$E$334,3,FALSE),"")</f>
        <v/>
      </c>
      <c r="AB140" s="420" t="s">
        <v>614</v>
      </c>
      <c r="AC140" s="51"/>
    </row>
    <row r="141" spans="1:29" ht="47.15" customHeight="1" x14ac:dyDescent="0.35">
      <c r="A141" s="395">
        <v>21</v>
      </c>
      <c r="B141" s="414"/>
      <c r="C141" s="414"/>
      <c r="D141" s="414"/>
      <c r="E141" s="421" t="str">
        <f>IFERROR(IF(AND(K141="",T141=""),"",(VLOOKUP(Q141,'Reference records(soft deleted)'!$B$84:$D$127,3,FALSE))),"")</f>
        <v/>
      </c>
      <c r="F141" s="415"/>
      <c r="G141" s="415"/>
      <c r="H141" s="415"/>
      <c r="I141" s="415"/>
      <c r="J141" s="415"/>
      <c r="K141" s="421" t="str">
        <f>IFERROR(VLOOKUP(R141,'Reference records(soft deleted)'!$B$235:$D$426,3,FALSE),"")</f>
        <v/>
      </c>
      <c r="L141" s="415"/>
      <c r="M141" s="415"/>
      <c r="N141" s="415"/>
      <c r="O141" s="415"/>
      <c r="P141" s="415"/>
      <c r="Q141" s="416" t="s">
        <v>546</v>
      </c>
      <c r="R141" s="417"/>
      <c r="S141" s="418"/>
      <c r="T141" s="419"/>
      <c r="U141" s="422" t="str">
        <f>IFERROR(IF(VLOOKUP(E141,'Reference Records'!$C$131:$D$166,2,FALSE)=0,"",VLOOKUP(E141,'Reference Records'!$C$131:$D$166,2,FALSE)),"")</f>
        <v/>
      </c>
      <c r="V141" s="420"/>
      <c r="W141" s="422" t="str">
        <f t="shared" si="9"/>
        <v/>
      </c>
      <c r="X141" s="420" t="str">
        <f t="shared" si="10"/>
        <v>a1P36000002M5QdEAK</v>
      </c>
      <c r="Y141" s="420" t="b">
        <f t="shared" si="11"/>
        <v>0</v>
      </c>
      <c r="Z141" s="420" t="b">
        <f t="shared" si="12"/>
        <v>1</v>
      </c>
      <c r="AA141" s="420" t="str">
        <f>IFERROR(VLOOKUP(K141,'Reference Records'!$C$169:$E$334,3,FALSE),"")</f>
        <v/>
      </c>
      <c r="AB141" s="420" t="s">
        <v>615</v>
      </c>
      <c r="AC141" s="51"/>
    </row>
    <row r="142" spans="1:29" ht="47.15" customHeight="1" x14ac:dyDescent="0.35">
      <c r="A142" s="395">
        <v>22</v>
      </c>
      <c r="B142" s="414"/>
      <c r="C142" s="414"/>
      <c r="D142" s="414"/>
      <c r="E142" s="421" t="str">
        <f>IFERROR(IF(AND(K142="",T142=""),"",(VLOOKUP(Q142,'Reference records(soft deleted)'!$B$84:$D$127,3,FALSE))),"")</f>
        <v/>
      </c>
      <c r="F142" s="415"/>
      <c r="G142" s="415"/>
      <c r="H142" s="415"/>
      <c r="I142" s="415"/>
      <c r="J142" s="415"/>
      <c r="K142" s="421" t="str">
        <f>IFERROR(VLOOKUP(R142,'Reference records(soft deleted)'!$B$235:$D$426,3,FALSE),"")</f>
        <v/>
      </c>
      <c r="L142" s="415"/>
      <c r="M142" s="415"/>
      <c r="N142" s="415"/>
      <c r="O142" s="415"/>
      <c r="P142" s="415"/>
      <c r="Q142" s="416" t="s">
        <v>546</v>
      </c>
      <c r="R142" s="417"/>
      <c r="S142" s="418"/>
      <c r="T142" s="419"/>
      <c r="U142" s="422" t="str">
        <f>IFERROR(IF(VLOOKUP(E142,'Reference Records'!$C$131:$D$166,2,FALSE)=0,"",VLOOKUP(E142,'Reference Records'!$C$131:$D$166,2,FALSE)),"")</f>
        <v/>
      </c>
      <c r="V142" s="420"/>
      <c r="W142" s="422" t="str">
        <f t="shared" si="9"/>
        <v/>
      </c>
      <c r="X142" s="420" t="str">
        <f t="shared" si="10"/>
        <v>a1P36000002M5QdEAK</v>
      </c>
      <c r="Y142" s="420" t="b">
        <f t="shared" si="11"/>
        <v>0</v>
      </c>
      <c r="Z142" s="420" t="b">
        <f t="shared" si="12"/>
        <v>1</v>
      </c>
      <c r="AA142" s="420" t="str">
        <f>IFERROR(VLOOKUP(K142,'Reference Records'!$C$169:$E$334,3,FALSE),"")</f>
        <v/>
      </c>
      <c r="AB142" s="420" t="s">
        <v>616</v>
      </c>
      <c r="AC142" s="51"/>
    </row>
    <row r="143" spans="1:29" ht="47.15" customHeight="1" x14ac:dyDescent="0.35">
      <c r="A143" s="395">
        <v>23</v>
      </c>
      <c r="B143" s="414"/>
      <c r="C143" s="414"/>
      <c r="D143" s="414"/>
      <c r="E143" s="421" t="str">
        <f>IFERROR(IF(AND(K143="",T143=""),"",(VLOOKUP(Q143,'Reference records(soft deleted)'!$B$84:$D$127,3,FALSE))),"")</f>
        <v/>
      </c>
      <c r="F143" s="415"/>
      <c r="G143" s="415"/>
      <c r="H143" s="415"/>
      <c r="I143" s="415"/>
      <c r="J143" s="415"/>
      <c r="K143" s="421" t="str">
        <f>IFERROR(VLOOKUP(R143,'Reference records(soft deleted)'!$B$235:$D$426,3,FALSE),"")</f>
        <v/>
      </c>
      <c r="L143" s="415"/>
      <c r="M143" s="415"/>
      <c r="N143" s="415"/>
      <c r="O143" s="415"/>
      <c r="P143" s="415"/>
      <c r="Q143" s="416" t="s">
        <v>546</v>
      </c>
      <c r="R143" s="417"/>
      <c r="S143" s="418"/>
      <c r="T143" s="419"/>
      <c r="U143" s="422" t="str">
        <f>IFERROR(IF(VLOOKUP(E143,'Reference Records'!$C$131:$D$166,2,FALSE)=0,"",VLOOKUP(E143,'Reference Records'!$C$131:$D$166,2,FALSE)),"")</f>
        <v/>
      </c>
      <c r="V143" s="420"/>
      <c r="W143" s="422" t="str">
        <f t="shared" si="9"/>
        <v/>
      </c>
      <c r="X143" s="420" t="str">
        <f t="shared" si="10"/>
        <v>a1P36000002M5QdEAK</v>
      </c>
      <c r="Y143" s="420" t="b">
        <f t="shared" si="11"/>
        <v>0</v>
      </c>
      <c r="Z143" s="420" t="b">
        <f t="shared" si="12"/>
        <v>1</v>
      </c>
      <c r="AA143" s="420" t="str">
        <f>IFERROR(VLOOKUP(K143,'Reference Records'!$C$169:$E$334,3,FALSE),"")</f>
        <v/>
      </c>
      <c r="AB143" s="420" t="s">
        <v>617</v>
      </c>
      <c r="AC143" s="51"/>
    </row>
    <row r="144" spans="1:29" ht="47.15" customHeight="1" x14ac:dyDescent="0.35">
      <c r="A144" s="395">
        <v>24</v>
      </c>
      <c r="B144" s="414"/>
      <c r="C144" s="414"/>
      <c r="D144" s="414"/>
      <c r="E144" s="421" t="str">
        <f>IFERROR(IF(AND(K144="",T144=""),"",(VLOOKUP(Q144,'Reference records(soft deleted)'!$B$84:$D$127,3,FALSE))),"")</f>
        <v/>
      </c>
      <c r="F144" s="415"/>
      <c r="G144" s="415"/>
      <c r="H144" s="415"/>
      <c r="I144" s="415"/>
      <c r="J144" s="415"/>
      <c r="K144" s="421" t="str">
        <f>IFERROR(VLOOKUP(R144,'Reference records(soft deleted)'!$B$235:$D$426,3,FALSE),"")</f>
        <v/>
      </c>
      <c r="L144" s="415"/>
      <c r="M144" s="415"/>
      <c r="N144" s="415"/>
      <c r="O144" s="415"/>
      <c r="P144" s="415"/>
      <c r="Q144" s="416" t="s">
        <v>546</v>
      </c>
      <c r="R144" s="417"/>
      <c r="S144" s="418"/>
      <c r="T144" s="419"/>
      <c r="U144" s="422" t="str">
        <f>IFERROR(IF(VLOOKUP(E144,'Reference Records'!$C$131:$D$166,2,FALSE)=0,"",VLOOKUP(E144,'Reference Records'!$C$131:$D$166,2,FALSE)),"")</f>
        <v/>
      </c>
      <c r="V144" s="420"/>
      <c r="W144" s="422" t="str">
        <f t="shared" si="9"/>
        <v/>
      </c>
      <c r="X144" s="420" t="str">
        <f t="shared" si="10"/>
        <v>a1P36000002M5QdEAK</v>
      </c>
      <c r="Y144" s="420" t="b">
        <f t="shared" si="11"/>
        <v>0</v>
      </c>
      <c r="Z144" s="420" t="b">
        <f t="shared" si="12"/>
        <v>1</v>
      </c>
      <c r="AA144" s="420" t="str">
        <f>IFERROR(VLOOKUP(K144,'Reference Records'!$C$169:$E$334,3,FALSE),"")</f>
        <v/>
      </c>
      <c r="AB144" s="420" t="s">
        <v>618</v>
      </c>
      <c r="AC144" s="51"/>
    </row>
    <row r="145" spans="1:29" ht="47.15" customHeight="1" x14ac:dyDescent="0.35">
      <c r="A145" s="395">
        <v>25</v>
      </c>
      <c r="B145" s="414"/>
      <c r="C145" s="414"/>
      <c r="D145" s="414"/>
      <c r="E145" s="421" t="str">
        <f>IFERROR(IF(AND(K145="",T145=""),"",(VLOOKUP(Q145,'Reference records(soft deleted)'!$B$84:$D$127,3,FALSE))),"")</f>
        <v/>
      </c>
      <c r="F145" s="415"/>
      <c r="G145" s="415"/>
      <c r="H145" s="415"/>
      <c r="I145" s="415"/>
      <c r="J145" s="415"/>
      <c r="K145" s="421" t="str">
        <f>IFERROR(VLOOKUP(R145,'Reference records(soft deleted)'!$B$235:$D$426,3,FALSE),"")</f>
        <v/>
      </c>
      <c r="L145" s="415"/>
      <c r="M145" s="415"/>
      <c r="N145" s="415"/>
      <c r="O145" s="415"/>
      <c r="P145" s="415"/>
      <c r="Q145" s="416" t="s">
        <v>546</v>
      </c>
      <c r="R145" s="417"/>
      <c r="S145" s="418"/>
      <c r="T145" s="419"/>
      <c r="U145" s="422" t="str">
        <f>IFERROR(IF(VLOOKUP(E145,'Reference Records'!$C$131:$D$166,2,FALSE)=0,"",VLOOKUP(E145,'Reference Records'!$C$131:$D$166,2,FALSE)),"")</f>
        <v/>
      </c>
      <c r="V145" s="420"/>
      <c r="W145" s="422" t="str">
        <f t="shared" si="9"/>
        <v/>
      </c>
      <c r="X145" s="420" t="str">
        <f t="shared" si="10"/>
        <v>a1P36000002M5QdEAK</v>
      </c>
      <c r="Y145" s="420" t="b">
        <f t="shared" si="11"/>
        <v>0</v>
      </c>
      <c r="Z145" s="420" t="b">
        <f t="shared" si="12"/>
        <v>1</v>
      </c>
      <c r="AA145" s="420" t="str">
        <f>IFERROR(VLOOKUP(K145,'Reference Records'!$C$169:$E$334,3,FALSE),"")</f>
        <v/>
      </c>
      <c r="AB145" s="420" t="s">
        <v>619</v>
      </c>
      <c r="AC145" s="51"/>
    </row>
    <row r="146" spans="1:29" ht="47.15" customHeight="1" x14ac:dyDescent="0.35">
      <c r="A146" s="395">
        <v>26</v>
      </c>
      <c r="B146" s="414"/>
      <c r="C146" s="414"/>
      <c r="D146" s="414"/>
      <c r="E146" s="421" t="str">
        <f>IFERROR(IF(AND(K146="",T146=""),"",(VLOOKUP(Q146,'Reference records(soft deleted)'!$B$84:$D$127,3,FALSE))),"")</f>
        <v/>
      </c>
      <c r="F146" s="415"/>
      <c r="G146" s="415"/>
      <c r="H146" s="415"/>
      <c r="I146" s="415"/>
      <c r="J146" s="415"/>
      <c r="K146" s="421" t="str">
        <f>IFERROR(VLOOKUP(R146,'Reference records(soft deleted)'!$B$235:$D$426,3,FALSE),"")</f>
        <v/>
      </c>
      <c r="L146" s="415"/>
      <c r="M146" s="415"/>
      <c r="N146" s="415"/>
      <c r="O146" s="415"/>
      <c r="P146" s="415"/>
      <c r="Q146" s="416" t="s">
        <v>546</v>
      </c>
      <c r="R146" s="417"/>
      <c r="S146" s="418"/>
      <c r="T146" s="419"/>
      <c r="U146" s="422" t="str">
        <f>IFERROR(IF(VLOOKUP(E146,'Reference Records'!$C$131:$D$166,2,FALSE)=0,"",VLOOKUP(E146,'Reference Records'!$C$131:$D$166,2,FALSE)),"")</f>
        <v/>
      </c>
      <c r="V146" s="420"/>
      <c r="W146" s="422" t="str">
        <f t="shared" si="9"/>
        <v/>
      </c>
      <c r="X146" s="420" t="str">
        <f t="shared" si="10"/>
        <v>a1P36000002M5QdEAK</v>
      </c>
      <c r="Y146" s="420" t="b">
        <f t="shared" si="11"/>
        <v>0</v>
      </c>
      <c r="Z146" s="420" t="b">
        <f t="shared" si="12"/>
        <v>1</v>
      </c>
      <c r="AA146" s="420" t="str">
        <f>IFERROR(VLOOKUP(K146,'Reference Records'!$C$169:$E$334,3,FALSE),"")</f>
        <v/>
      </c>
      <c r="AB146" s="420" t="s">
        <v>620</v>
      </c>
      <c r="AC146" s="51"/>
    </row>
    <row r="147" spans="1:29" ht="47.15" customHeight="1" x14ac:dyDescent="0.35">
      <c r="A147" s="395">
        <v>27</v>
      </c>
      <c r="B147" s="414"/>
      <c r="C147" s="414"/>
      <c r="D147" s="414"/>
      <c r="E147" s="421" t="str">
        <f>IFERROR(IF(AND(K147="",T147=""),"",(VLOOKUP(Q147,'Reference records(soft deleted)'!$B$84:$D$127,3,FALSE))),"")</f>
        <v/>
      </c>
      <c r="F147" s="415"/>
      <c r="G147" s="415"/>
      <c r="H147" s="415"/>
      <c r="I147" s="415"/>
      <c r="J147" s="415"/>
      <c r="K147" s="421" t="str">
        <f>IFERROR(VLOOKUP(R147,'Reference records(soft deleted)'!$B$235:$D$426,3,FALSE),"")</f>
        <v/>
      </c>
      <c r="L147" s="415"/>
      <c r="M147" s="415"/>
      <c r="N147" s="415"/>
      <c r="O147" s="415"/>
      <c r="P147" s="415"/>
      <c r="Q147" s="416" t="s">
        <v>546</v>
      </c>
      <c r="R147" s="417"/>
      <c r="S147" s="418"/>
      <c r="T147" s="419"/>
      <c r="U147" s="422" t="str">
        <f>IFERROR(IF(VLOOKUP(E147,'Reference Records'!$C$131:$D$166,2,FALSE)=0,"",VLOOKUP(E147,'Reference Records'!$C$131:$D$166,2,FALSE)),"")</f>
        <v/>
      </c>
      <c r="V147" s="420"/>
      <c r="W147" s="422" t="str">
        <f t="shared" si="9"/>
        <v/>
      </c>
      <c r="X147" s="420" t="str">
        <f t="shared" si="10"/>
        <v>a1P36000002M5QdEAK</v>
      </c>
      <c r="Y147" s="420" t="b">
        <f t="shared" si="11"/>
        <v>0</v>
      </c>
      <c r="Z147" s="420" t="b">
        <f t="shared" si="12"/>
        <v>1</v>
      </c>
      <c r="AA147" s="420" t="str">
        <f>IFERROR(VLOOKUP(K147,'Reference Records'!$C$169:$E$334,3,FALSE),"")</f>
        <v/>
      </c>
      <c r="AB147" s="420" t="s">
        <v>621</v>
      </c>
      <c r="AC147" s="51"/>
    </row>
    <row r="148" spans="1:29" ht="47.15" customHeight="1" x14ac:dyDescent="0.35">
      <c r="A148" s="395">
        <v>28</v>
      </c>
      <c r="B148" s="414"/>
      <c r="C148" s="414"/>
      <c r="D148" s="414"/>
      <c r="E148" s="421" t="str">
        <f>IFERROR(IF(AND(K148="",T148=""),"",(VLOOKUP(Q148,'Reference records(soft deleted)'!$B$84:$D$127,3,FALSE))),"")</f>
        <v/>
      </c>
      <c r="F148" s="415"/>
      <c r="G148" s="415"/>
      <c r="H148" s="415"/>
      <c r="I148" s="415"/>
      <c r="J148" s="415"/>
      <c r="K148" s="421" t="str">
        <f>IFERROR(VLOOKUP(R148,'Reference records(soft deleted)'!$B$235:$D$426,3,FALSE),"")</f>
        <v/>
      </c>
      <c r="L148" s="415"/>
      <c r="M148" s="415"/>
      <c r="N148" s="415"/>
      <c r="O148" s="415"/>
      <c r="P148" s="415"/>
      <c r="Q148" s="416" t="s">
        <v>546</v>
      </c>
      <c r="R148" s="417"/>
      <c r="S148" s="418"/>
      <c r="T148" s="419"/>
      <c r="U148" s="422" t="str">
        <f>IFERROR(IF(VLOOKUP(E148,'Reference Records'!$C$131:$D$166,2,FALSE)=0,"",VLOOKUP(E148,'Reference Records'!$C$131:$D$166,2,FALSE)),"")</f>
        <v/>
      </c>
      <c r="V148" s="420"/>
      <c r="W148" s="422" t="str">
        <f t="shared" si="9"/>
        <v/>
      </c>
      <c r="X148" s="420" t="str">
        <f t="shared" si="10"/>
        <v>a1P36000002M5QdEAK</v>
      </c>
      <c r="Y148" s="420" t="b">
        <f t="shared" si="11"/>
        <v>0</v>
      </c>
      <c r="Z148" s="420" t="b">
        <f t="shared" si="12"/>
        <v>1</v>
      </c>
      <c r="AA148" s="420" t="str">
        <f>IFERROR(VLOOKUP(K148,'Reference Records'!$C$169:$E$334,3,FALSE),"")</f>
        <v/>
      </c>
      <c r="AB148" s="420" t="s">
        <v>622</v>
      </c>
      <c r="AC148" s="51"/>
    </row>
    <row r="149" spans="1:29" ht="47.15" customHeight="1" x14ac:dyDescent="0.35">
      <c r="A149" s="395">
        <v>29</v>
      </c>
      <c r="B149" s="414"/>
      <c r="C149" s="414"/>
      <c r="D149" s="414"/>
      <c r="E149" s="421" t="str">
        <f>IFERROR(IF(AND(K149="",T149=""),"",(VLOOKUP(Q149,'Reference records(soft deleted)'!$B$84:$D$127,3,FALSE))),"")</f>
        <v/>
      </c>
      <c r="F149" s="415"/>
      <c r="G149" s="415"/>
      <c r="H149" s="415"/>
      <c r="I149" s="415"/>
      <c r="J149" s="415"/>
      <c r="K149" s="421" t="str">
        <f>IFERROR(VLOOKUP(R149,'Reference records(soft deleted)'!$B$235:$D$426,3,FALSE),"")</f>
        <v/>
      </c>
      <c r="L149" s="415"/>
      <c r="M149" s="415"/>
      <c r="N149" s="415"/>
      <c r="O149" s="415"/>
      <c r="P149" s="415"/>
      <c r="Q149" s="416" t="s">
        <v>546</v>
      </c>
      <c r="R149" s="417"/>
      <c r="S149" s="418"/>
      <c r="T149" s="419"/>
      <c r="U149" s="422" t="str">
        <f>IFERROR(IF(VLOOKUP(E149,'Reference Records'!$C$131:$D$166,2,FALSE)=0,"",VLOOKUP(E149,'Reference Records'!$C$131:$D$166,2,FALSE)),"")</f>
        <v/>
      </c>
      <c r="V149" s="420"/>
      <c r="W149" s="422" t="str">
        <f t="shared" si="9"/>
        <v/>
      </c>
      <c r="X149" s="420" t="str">
        <f t="shared" si="10"/>
        <v>a1P36000002M5QdEAK</v>
      </c>
      <c r="Y149" s="420" t="b">
        <f t="shared" si="11"/>
        <v>0</v>
      </c>
      <c r="Z149" s="420" t="b">
        <f t="shared" si="12"/>
        <v>1</v>
      </c>
      <c r="AA149" s="420" t="str">
        <f>IFERROR(VLOOKUP(K149,'Reference Records'!$C$169:$E$334,3,FALSE),"")</f>
        <v/>
      </c>
      <c r="AB149" s="420" t="s">
        <v>623</v>
      </c>
      <c r="AC149" s="51"/>
    </row>
    <row r="150" spans="1:29" ht="47.15" customHeight="1" x14ac:dyDescent="0.35">
      <c r="A150" s="395">
        <v>30</v>
      </c>
      <c r="B150" s="414"/>
      <c r="C150" s="414"/>
      <c r="D150" s="414"/>
      <c r="E150" s="421" t="str">
        <f>IFERROR(IF(AND(K150="",T150=""),"",(VLOOKUP(Q150,'Reference records(soft deleted)'!$B$84:$D$127,3,FALSE))),"")</f>
        <v/>
      </c>
      <c r="F150" s="415"/>
      <c r="G150" s="415"/>
      <c r="H150" s="415"/>
      <c r="I150" s="415"/>
      <c r="J150" s="415"/>
      <c r="K150" s="421" t="str">
        <f>IFERROR(VLOOKUP(R150,'Reference records(soft deleted)'!$B$235:$D$426,3,FALSE),"")</f>
        <v/>
      </c>
      <c r="L150" s="415"/>
      <c r="M150" s="415"/>
      <c r="N150" s="415"/>
      <c r="O150" s="415"/>
      <c r="P150" s="415"/>
      <c r="Q150" s="416" t="s">
        <v>546</v>
      </c>
      <c r="R150" s="417"/>
      <c r="S150" s="418"/>
      <c r="T150" s="419"/>
      <c r="U150" s="422" t="str">
        <f>IFERROR(IF(VLOOKUP(E150,'Reference Records'!$C$131:$D$166,2,FALSE)=0,"",VLOOKUP(E150,'Reference Records'!$C$131:$D$166,2,FALSE)),"")</f>
        <v/>
      </c>
      <c r="V150" s="420"/>
      <c r="W150" s="422" t="str">
        <f t="shared" si="9"/>
        <v/>
      </c>
      <c r="X150" s="420" t="str">
        <f t="shared" si="10"/>
        <v>a1P36000002M5QdEAK</v>
      </c>
      <c r="Y150" s="420" t="b">
        <f t="shared" si="11"/>
        <v>0</v>
      </c>
      <c r="Z150" s="420" t="b">
        <f t="shared" si="12"/>
        <v>1</v>
      </c>
      <c r="AA150" s="420" t="str">
        <f>IFERROR(VLOOKUP(K150,'Reference Records'!$C$169:$E$334,3,FALSE),"")</f>
        <v/>
      </c>
      <c r="AB150" s="420" t="s">
        <v>624</v>
      </c>
      <c r="AC150" s="51"/>
    </row>
    <row r="151" spans="1:29" ht="47.15" customHeight="1" x14ac:dyDescent="0.35">
      <c r="A151" s="395">
        <v>31</v>
      </c>
      <c r="B151" s="414"/>
      <c r="C151" s="414"/>
      <c r="D151" s="414"/>
      <c r="E151" s="421" t="str">
        <f>IFERROR(IF(AND(K151="",T151=""),"",(VLOOKUP(Q151,'Reference records(soft deleted)'!$B$84:$D$127,3,FALSE))),"")</f>
        <v/>
      </c>
      <c r="F151" s="415"/>
      <c r="G151" s="415"/>
      <c r="H151" s="415"/>
      <c r="I151" s="415"/>
      <c r="J151" s="415"/>
      <c r="K151" s="421" t="str">
        <f>IFERROR(VLOOKUP(R151,'Reference records(soft deleted)'!$B$235:$D$426,3,FALSE),"")</f>
        <v/>
      </c>
      <c r="L151" s="415"/>
      <c r="M151" s="415"/>
      <c r="N151" s="415"/>
      <c r="O151" s="415"/>
      <c r="P151" s="415"/>
      <c r="Q151" s="416" t="s">
        <v>546</v>
      </c>
      <c r="R151" s="417"/>
      <c r="S151" s="418"/>
      <c r="T151" s="419"/>
      <c r="U151" s="422" t="str">
        <f>IFERROR(IF(VLOOKUP(E151,'Reference Records'!$C$131:$D$166,2,FALSE)=0,"",VLOOKUP(E151,'Reference Records'!$C$131:$D$166,2,FALSE)),"")</f>
        <v/>
      </c>
      <c r="V151" s="420"/>
      <c r="W151" s="422" t="str">
        <f t="shared" si="9"/>
        <v/>
      </c>
      <c r="X151" s="420" t="str">
        <f t="shared" si="10"/>
        <v>a1P36000002M5QdEAK</v>
      </c>
      <c r="Y151" s="420" t="b">
        <f t="shared" si="11"/>
        <v>0</v>
      </c>
      <c r="Z151" s="420" t="b">
        <f t="shared" si="12"/>
        <v>1</v>
      </c>
      <c r="AA151" s="420" t="str">
        <f>IFERROR(VLOOKUP(K151,'Reference Records'!$C$169:$E$334,3,FALSE),"")</f>
        <v/>
      </c>
      <c r="AB151" s="420" t="s">
        <v>625</v>
      </c>
      <c r="AC151" s="51"/>
    </row>
    <row r="152" spans="1:29" ht="47.15" customHeight="1" x14ac:dyDescent="0.35">
      <c r="A152" s="395">
        <v>32</v>
      </c>
      <c r="B152" s="414"/>
      <c r="C152" s="414"/>
      <c r="D152" s="414"/>
      <c r="E152" s="421" t="str">
        <f>IFERROR(IF(AND(K152="",T152=""),"",(VLOOKUP(Q152,'Reference records(soft deleted)'!$B$84:$D$127,3,FALSE))),"")</f>
        <v/>
      </c>
      <c r="F152" s="415"/>
      <c r="G152" s="415"/>
      <c r="H152" s="415"/>
      <c r="I152" s="415"/>
      <c r="J152" s="415"/>
      <c r="K152" s="421" t="str">
        <f>IFERROR(VLOOKUP(R152,'Reference records(soft deleted)'!$B$235:$D$426,3,FALSE),"")</f>
        <v/>
      </c>
      <c r="L152" s="415"/>
      <c r="M152" s="415"/>
      <c r="N152" s="415"/>
      <c r="O152" s="415"/>
      <c r="P152" s="415"/>
      <c r="Q152" s="416" t="s">
        <v>546</v>
      </c>
      <c r="R152" s="417"/>
      <c r="S152" s="418"/>
      <c r="T152" s="419"/>
      <c r="U152" s="422" t="str">
        <f>IFERROR(IF(VLOOKUP(E152,'Reference Records'!$C$131:$D$166,2,FALSE)=0,"",VLOOKUP(E152,'Reference Records'!$C$131:$D$166,2,FALSE)),"")</f>
        <v/>
      </c>
      <c r="V152" s="420"/>
      <c r="W152" s="422" t="str">
        <f t="shared" si="9"/>
        <v/>
      </c>
      <c r="X152" s="420" t="str">
        <f t="shared" si="10"/>
        <v>a1P36000002M5QdEAK</v>
      </c>
      <c r="Y152" s="420" t="b">
        <f t="shared" si="11"/>
        <v>0</v>
      </c>
      <c r="Z152" s="420" t="b">
        <f t="shared" si="12"/>
        <v>1</v>
      </c>
      <c r="AA152" s="420" t="str">
        <f>IFERROR(VLOOKUP(K152,'Reference Records'!$C$169:$E$334,3,FALSE),"")</f>
        <v/>
      </c>
      <c r="AB152" s="420" t="s">
        <v>626</v>
      </c>
      <c r="AC152" s="51"/>
    </row>
    <row r="153" spans="1:29" ht="47.15" customHeight="1" x14ac:dyDescent="0.35">
      <c r="A153" s="395">
        <v>33</v>
      </c>
      <c r="B153" s="414"/>
      <c r="C153" s="414"/>
      <c r="D153" s="414"/>
      <c r="E153" s="421" t="str">
        <f>IFERROR(IF(AND(K153="",T153=""),"",(VLOOKUP(Q153,'Reference records(soft deleted)'!$B$84:$D$127,3,FALSE))),"")</f>
        <v/>
      </c>
      <c r="F153" s="415"/>
      <c r="G153" s="415"/>
      <c r="H153" s="415"/>
      <c r="I153" s="415"/>
      <c r="J153" s="415"/>
      <c r="K153" s="421" t="str">
        <f>IFERROR(VLOOKUP(R153,'Reference records(soft deleted)'!$B$235:$D$426,3,FALSE),"")</f>
        <v/>
      </c>
      <c r="L153" s="415"/>
      <c r="M153" s="415"/>
      <c r="N153" s="415"/>
      <c r="O153" s="415"/>
      <c r="P153" s="415"/>
      <c r="Q153" s="416" t="s">
        <v>546</v>
      </c>
      <c r="R153" s="417"/>
      <c r="S153" s="418"/>
      <c r="T153" s="419"/>
      <c r="U153" s="422" t="str">
        <f>IFERROR(IF(VLOOKUP(E153,'Reference Records'!$C$131:$D$166,2,FALSE)=0,"",VLOOKUP(E153,'Reference Records'!$C$131:$D$166,2,FALSE)),"")</f>
        <v/>
      </c>
      <c r="V153" s="420"/>
      <c r="W153" s="422" t="str">
        <f t="shared" si="9"/>
        <v/>
      </c>
      <c r="X153" s="420" t="str">
        <f t="shared" si="10"/>
        <v>a1P36000002M5QdEAK</v>
      </c>
      <c r="Y153" s="420" t="b">
        <f t="shared" si="11"/>
        <v>0</v>
      </c>
      <c r="Z153" s="420" t="b">
        <f t="shared" si="12"/>
        <v>1</v>
      </c>
      <c r="AA153" s="420" t="str">
        <f>IFERROR(VLOOKUP(K153,'Reference Records'!$C$169:$E$334,3,FALSE),"")</f>
        <v/>
      </c>
      <c r="AB153" s="420" t="s">
        <v>627</v>
      </c>
      <c r="AC153" s="51"/>
    </row>
    <row r="154" spans="1:29" ht="47.15" customHeight="1" x14ac:dyDescent="0.35">
      <c r="A154" s="395">
        <v>34</v>
      </c>
      <c r="B154" s="414"/>
      <c r="C154" s="414"/>
      <c r="D154" s="414"/>
      <c r="E154" s="421" t="str">
        <f>IFERROR(IF(AND(K154="",T154=""),"",(VLOOKUP(Q154,'Reference records(soft deleted)'!$B$84:$D$127,3,FALSE))),"")</f>
        <v/>
      </c>
      <c r="F154" s="415"/>
      <c r="G154" s="415"/>
      <c r="H154" s="415"/>
      <c r="I154" s="415"/>
      <c r="J154" s="415"/>
      <c r="K154" s="421" t="str">
        <f>IFERROR(VLOOKUP(R154,'Reference records(soft deleted)'!$B$235:$D$426,3,FALSE),"")</f>
        <v/>
      </c>
      <c r="L154" s="415"/>
      <c r="M154" s="415"/>
      <c r="N154" s="415"/>
      <c r="O154" s="415"/>
      <c r="P154" s="415"/>
      <c r="Q154" s="416" t="s">
        <v>546</v>
      </c>
      <c r="R154" s="417"/>
      <c r="S154" s="418"/>
      <c r="T154" s="419"/>
      <c r="U154" s="422" t="str">
        <f>IFERROR(IF(VLOOKUP(E154,'Reference Records'!$C$131:$D$166,2,FALSE)=0,"",VLOOKUP(E154,'Reference Records'!$C$131:$D$166,2,FALSE)),"")</f>
        <v/>
      </c>
      <c r="V154" s="420"/>
      <c r="W154" s="422" t="str">
        <f t="shared" si="9"/>
        <v/>
      </c>
      <c r="X154" s="420" t="str">
        <f t="shared" si="10"/>
        <v>a1P36000002M5QdEAK</v>
      </c>
      <c r="Y154" s="420" t="b">
        <f t="shared" si="11"/>
        <v>0</v>
      </c>
      <c r="Z154" s="420" t="b">
        <f t="shared" si="12"/>
        <v>1</v>
      </c>
      <c r="AA154" s="420" t="str">
        <f>IFERROR(VLOOKUP(K154,'Reference Records'!$C$169:$E$334,3,FALSE),"")</f>
        <v/>
      </c>
      <c r="AB154" s="420" t="s">
        <v>628</v>
      </c>
      <c r="AC154" s="51"/>
    </row>
    <row r="155" spans="1:29" ht="47.15" customHeight="1" x14ac:dyDescent="0.35">
      <c r="A155" s="395">
        <v>35</v>
      </c>
      <c r="B155" s="414"/>
      <c r="C155" s="414"/>
      <c r="D155" s="414"/>
      <c r="E155" s="421" t="str">
        <f>IFERROR(IF(AND(K155="",T155=""),"",(VLOOKUP(Q155,'Reference records(soft deleted)'!$B$84:$D$127,3,FALSE))),"")</f>
        <v/>
      </c>
      <c r="F155" s="415"/>
      <c r="G155" s="415"/>
      <c r="H155" s="415"/>
      <c r="I155" s="415"/>
      <c r="J155" s="415"/>
      <c r="K155" s="421" t="str">
        <f>IFERROR(VLOOKUP(R155,'Reference records(soft deleted)'!$B$235:$D$426,3,FALSE),"")</f>
        <v/>
      </c>
      <c r="L155" s="415"/>
      <c r="M155" s="415"/>
      <c r="N155" s="415"/>
      <c r="O155" s="415"/>
      <c r="P155" s="415"/>
      <c r="Q155" s="416" t="s">
        <v>546</v>
      </c>
      <c r="R155" s="417"/>
      <c r="S155" s="418"/>
      <c r="T155" s="419"/>
      <c r="U155" s="422" t="str">
        <f>IFERROR(IF(VLOOKUP(E155,'Reference Records'!$C$131:$D$166,2,FALSE)=0,"",VLOOKUP(E155,'Reference Records'!$C$131:$D$166,2,FALSE)),"")</f>
        <v/>
      </c>
      <c r="V155" s="420"/>
      <c r="W155" s="422" t="str">
        <f t="shared" si="9"/>
        <v/>
      </c>
      <c r="X155" s="420" t="str">
        <f t="shared" si="10"/>
        <v>a1P36000002M5QdEAK</v>
      </c>
      <c r="Y155" s="420" t="b">
        <f t="shared" si="11"/>
        <v>0</v>
      </c>
      <c r="Z155" s="420" t="b">
        <f t="shared" si="12"/>
        <v>1</v>
      </c>
      <c r="AA155" s="420" t="str">
        <f>IFERROR(VLOOKUP(K155,'Reference Records'!$C$169:$E$334,3,FALSE),"")</f>
        <v/>
      </c>
      <c r="AB155" s="420" t="s">
        <v>629</v>
      </c>
      <c r="AC155" s="51"/>
    </row>
    <row r="156" spans="1:29" ht="47.15" customHeight="1" x14ac:dyDescent="0.35">
      <c r="A156" s="395">
        <v>36</v>
      </c>
      <c r="B156" s="414"/>
      <c r="C156" s="414"/>
      <c r="D156" s="414"/>
      <c r="E156" s="421" t="str">
        <f>IFERROR(IF(AND(K156="",T156=""),"",(VLOOKUP(Q156,'Reference records(soft deleted)'!$B$84:$D$127,3,FALSE))),"")</f>
        <v/>
      </c>
      <c r="F156" s="415"/>
      <c r="G156" s="415"/>
      <c r="H156" s="415"/>
      <c r="I156" s="415"/>
      <c r="J156" s="415"/>
      <c r="K156" s="421" t="str">
        <f>IFERROR(VLOOKUP(R156,'Reference records(soft deleted)'!$B$235:$D$426,3,FALSE),"")</f>
        <v/>
      </c>
      <c r="L156" s="415"/>
      <c r="M156" s="415"/>
      <c r="N156" s="415"/>
      <c r="O156" s="415"/>
      <c r="P156" s="415"/>
      <c r="Q156" s="416" t="s">
        <v>546</v>
      </c>
      <c r="R156" s="417"/>
      <c r="S156" s="418"/>
      <c r="T156" s="419"/>
      <c r="U156" s="422" t="str">
        <f>IFERROR(IF(VLOOKUP(E156,'Reference Records'!$C$131:$D$166,2,FALSE)=0,"",VLOOKUP(E156,'Reference Records'!$C$131:$D$166,2,FALSE)),"")</f>
        <v/>
      </c>
      <c r="V156" s="420"/>
      <c r="W156" s="422" t="str">
        <f t="shared" si="9"/>
        <v/>
      </c>
      <c r="X156" s="420" t="str">
        <f t="shared" si="10"/>
        <v>a1P36000002M5QdEAK</v>
      </c>
      <c r="Y156" s="420" t="b">
        <f t="shared" si="11"/>
        <v>0</v>
      </c>
      <c r="Z156" s="420" t="b">
        <f t="shared" si="12"/>
        <v>1</v>
      </c>
      <c r="AA156" s="420" t="str">
        <f>IFERROR(VLOOKUP(K156,'Reference Records'!$C$169:$E$334,3,FALSE),"")</f>
        <v/>
      </c>
      <c r="AB156" s="420" t="s">
        <v>630</v>
      </c>
      <c r="AC156" s="51"/>
    </row>
    <row r="157" spans="1:29" ht="47.15" customHeight="1" x14ac:dyDescent="0.35">
      <c r="A157" s="395">
        <v>37</v>
      </c>
      <c r="B157" s="414"/>
      <c r="C157" s="414"/>
      <c r="D157" s="414"/>
      <c r="E157" s="421" t="str">
        <f>IFERROR(IF(AND(K157="",T157=""),"",(VLOOKUP(Q157,'Reference records(soft deleted)'!$B$84:$D$127,3,FALSE))),"")</f>
        <v/>
      </c>
      <c r="F157" s="415"/>
      <c r="G157" s="415"/>
      <c r="H157" s="415"/>
      <c r="I157" s="415"/>
      <c r="J157" s="415"/>
      <c r="K157" s="421" t="str">
        <f>IFERROR(VLOOKUP(R157,'Reference records(soft deleted)'!$B$235:$D$426,3,FALSE),"")</f>
        <v/>
      </c>
      <c r="L157" s="415"/>
      <c r="M157" s="415"/>
      <c r="N157" s="415"/>
      <c r="O157" s="415"/>
      <c r="P157" s="415"/>
      <c r="Q157" s="416" t="s">
        <v>546</v>
      </c>
      <c r="R157" s="417"/>
      <c r="S157" s="418"/>
      <c r="T157" s="419"/>
      <c r="U157" s="422" t="str">
        <f>IFERROR(IF(VLOOKUP(E157,'Reference Records'!$C$131:$D$166,2,FALSE)=0,"",VLOOKUP(E157,'Reference Records'!$C$131:$D$166,2,FALSE)),"")</f>
        <v/>
      </c>
      <c r="V157" s="420"/>
      <c r="W157" s="422" t="str">
        <f t="shared" si="9"/>
        <v/>
      </c>
      <c r="X157" s="420" t="str">
        <f t="shared" si="10"/>
        <v>a1P36000002M5QdEAK</v>
      </c>
      <c r="Y157" s="420" t="b">
        <f t="shared" si="11"/>
        <v>0</v>
      </c>
      <c r="Z157" s="420" t="b">
        <f t="shared" si="12"/>
        <v>1</v>
      </c>
      <c r="AA157" s="420" t="str">
        <f>IFERROR(VLOOKUP(K157,'Reference Records'!$C$169:$E$334,3,FALSE),"")</f>
        <v/>
      </c>
      <c r="AB157" s="420" t="s">
        <v>631</v>
      </c>
      <c r="AC157" s="51"/>
    </row>
    <row r="158" spans="1:29" ht="47.15" customHeight="1" x14ac:dyDescent="0.35">
      <c r="A158" s="395">
        <v>38</v>
      </c>
      <c r="B158" s="414"/>
      <c r="C158" s="414"/>
      <c r="D158" s="414"/>
      <c r="E158" s="421" t="str">
        <f>IFERROR(IF(AND(K158="",T158=""),"",(VLOOKUP(Q158,'Reference records(soft deleted)'!$B$84:$D$127,3,FALSE))),"")</f>
        <v/>
      </c>
      <c r="F158" s="415"/>
      <c r="G158" s="415"/>
      <c r="H158" s="415"/>
      <c r="I158" s="415"/>
      <c r="J158" s="415"/>
      <c r="K158" s="421" t="str">
        <f>IFERROR(VLOOKUP(R158,'Reference records(soft deleted)'!$B$235:$D$426,3,FALSE),"")</f>
        <v/>
      </c>
      <c r="L158" s="415"/>
      <c r="M158" s="415"/>
      <c r="N158" s="415"/>
      <c r="O158" s="415"/>
      <c r="P158" s="415"/>
      <c r="Q158" s="416" t="s">
        <v>546</v>
      </c>
      <c r="R158" s="417"/>
      <c r="S158" s="418"/>
      <c r="T158" s="419"/>
      <c r="U158" s="422" t="str">
        <f>IFERROR(IF(VLOOKUP(E158,'Reference Records'!$C$131:$D$166,2,FALSE)=0,"",VLOOKUP(E158,'Reference Records'!$C$131:$D$166,2,FALSE)),"")</f>
        <v/>
      </c>
      <c r="V158" s="420"/>
      <c r="W158" s="422" t="str">
        <f t="shared" si="9"/>
        <v/>
      </c>
      <c r="X158" s="420" t="str">
        <f t="shared" si="10"/>
        <v>a1P36000002M5QdEAK</v>
      </c>
      <c r="Y158" s="420" t="b">
        <f t="shared" si="11"/>
        <v>0</v>
      </c>
      <c r="Z158" s="420" t="b">
        <f t="shared" si="12"/>
        <v>1</v>
      </c>
      <c r="AA158" s="420" t="str">
        <f>IFERROR(VLOOKUP(K158,'Reference Records'!$C$169:$E$334,3,FALSE),"")</f>
        <v/>
      </c>
      <c r="AB158" s="420" t="s">
        <v>632</v>
      </c>
      <c r="AC158" s="51"/>
    </row>
    <row r="159" spans="1:29" ht="47.15" customHeight="1" x14ac:dyDescent="0.35">
      <c r="A159" s="395">
        <v>39</v>
      </c>
      <c r="B159" s="414"/>
      <c r="C159" s="414"/>
      <c r="D159" s="414"/>
      <c r="E159" s="421" t="str">
        <f>IFERROR(IF(AND(K159="",T159=""),"",(VLOOKUP(Q159,'Reference records(soft deleted)'!$B$84:$D$127,3,FALSE))),"")</f>
        <v/>
      </c>
      <c r="F159" s="415"/>
      <c r="G159" s="415"/>
      <c r="H159" s="415"/>
      <c r="I159" s="415"/>
      <c r="J159" s="415"/>
      <c r="K159" s="421" t="str">
        <f>IFERROR(VLOOKUP(R159,'Reference records(soft deleted)'!$B$235:$D$426,3,FALSE),"")</f>
        <v/>
      </c>
      <c r="L159" s="415"/>
      <c r="M159" s="415"/>
      <c r="N159" s="415"/>
      <c r="O159" s="415"/>
      <c r="P159" s="415"/>
      <c r="Q159" s="416" t="s">
        <v>546</v>
      </c>
      <c r="R159" s="417"/>
      <c r="S159" s="418"/>
      <c r="T159" s="419"/>
      <c r="U159" s="422" t="str">
        <f>IFERROR(IF(VLOOKUP(E159,'Reference Records'!$C$131:$D$166,2,FALSE)=0,"",VLOOKUP(E159,'Reference Records'!$C$131:$D$166,2,FALSE)),"")</f>
        <v/>
      </c>
      <c r="V159" s="420"/>
      <c r="W159" s="422" t="str">
        <f t="shared" si="9"/>
        <v/>
      </c>
      <c r="X159" s="420" t="str">
        <f t="shared" si="10"/>
        <v>a1P36000002M5QdEAK</v>
      </c>
      <c r="Y159" s="420" t="b">
        <f t="shared" si="11"/>
        <v>0</v>
      </c>
      <c r="Z159" s="420" t="b">
        <f t="shared" si="12"/>
        <v>1</v>
      </c>
      <c r="AA159" s="420" t="str">
        <f>IFERROR(VLOOKUP(K159,'Reference Records'!$C$169:$E$334,3,FALSE),"")</f>
        <v/>
      </c>
      <c r="AB159" s="420" t="s">
        <v>633</v>
      </c>
      <c r="AC159" s="51"/>
    </row>
    <row r="160" spans="1:29" ht="47.15" customHeight="1" x14ac:dyDescent="0.35">
      <c r="A160" s="395">
        <v>40</v>
      </c>
      <c r="B160" s="414"/>
      <c r="C160" s="414"/>
      <c r="D160" s="414"/>
      <c r="E160" s="421" t="str">
        <f>IFERROR(IF(AND(K160="",T160=""),"",(VLOOKUP(Q160,'Reference records(soft deleted)'!$B$84:$D$127,3,FALSE))),"")</f>
        <v/>
      </c>
      <c r="F160" s="415"/>
      <c r="G160" s="415"/>
      <c r="H160" s="415"/>
      <c r="I160" s="415"/>
      <c r="J160" s="415"/>
      <c r="K160" s="421" t="str">
        <f>IFERROR(VLOOKUP(R160,'Reference records(soft deleted)'!$B$235:$D$426,3,FALSE),"")</f>
        <v/>
      </c>
      <c r="L160" s="415"/>
      <c r="M160" s="415"/>
      <c r="N160" s="415"/>
      <c r="O160" s="415"/>
      <c r="P160" s="415"/>
      <c r="Q160" s="416" t="s">
        <v>546</v>
      </c>
      <c r="R160" s="417"/>
      <c r="S160" s="418"/>
      <c r="T160" s="419"/>
      <c r="U160" s="422" t="str">
        <f>IFERROR(IF(VLOOKUP(E160,'Reference Records'!$C$131:$D$166,2,FALSE)=0,"",VLOOKUP(E160,'Reference Records'!$C$131:$D$166,2,FALSE)),"")</f>
        <v/>
      </c>
      <c r="V160" s="420"/>
      <c r="W160" s="422" t="str">
        <f t="shared" si="9"/>
        <v/>
      </c>
      <c r="X160" s="420" t="str">
        <f t="shared" si="10"/>
        <v>a1P36000002M5QdEAK</v>
      </c>
      <c r="Y160" s="420" t="b">
        <f t="shared" si="11"/>
        <v>0</v>
      </c>
      <c r="Z160" s="420" t="b">
        <f t="shared" si="12"/>
        <v>1</v>
      </c>
      <c r="AA160" s="420" t="str">
        <f>IFERROR(VLOOKUP(K160,'Reference Records'!$C$169:$E$334,3,FALSE),"")</f>
        <v/>
      </c>
      <c r="AB160" s="420" t="s">
        <v>634</v>
      </c>
      <c r="AC160" s="51"/>
    </row>
    <row r="161" spans="1:29" ht="47.15" customHeight="1" x14ac:dyDescent="0.35">
      <c r="A161" s="395">
        <v>41</v>
      </c>
      <c r="B161" s="414"/>
      <c r="C161" s="414"/>
      <c r="D161" s="414"/>
      <c r="E161" s="421" t="str">
        <f>IFERROR(IF(AND(K161="",T161=""),"",(VLOOKUP(Q161,'Reference records(soft deleted)'!$B$84:$D$127,3,FALSE))),"")</f>
        <v/>
      </c>
      <c r="F161" s="415"/>
      <c r="G161" s="415"/>
      <c r="H161" s="415"/>
      <c r="I161" s="415"/>
      <c r="J161" s="415"/>
      <c r="K161" s="421" t="str">
        <f>IFERROR(VLOOKUP(R161,'Reference records(soft deleted)'!$B$235:$D$426,3,FALSE),"")</f>
        <v/>
      </c>
      <c r="L161" s="415"/>
      <c r="M161" s="415"/>
      <c r="N161" s="415"/>
      <c r="O161" s="415"/>
      <c r="P161" s="415"/>
      <c r="Q161" s="416" t="s">
        <v>546</v>
      </c>
      <c r="R161" s="417"/>
      <c r="S161" s="418"/>
      <c r="T161" s="419"/>
      <c r="U161" s="422" t="str">
        <f>IFERROR(IF(VLOOKUP(E161,'Reference Records'!$C$131:$D$166,2,FALSE)=0,"",VLOOKUP(E161,'Reference Records'!$C$131:$D$166,2,FALSE)),"")</f>
        <v/>
      </c>
      <c r="V161" s="420"/>
      <c r="W161" s="422" t="str">
        <f t="shared" si="9"/>
        <v/>
      </c>
      <c r="X161" s="420" t="str">
        <f t="shared" si="10"/>
        <v>a1P36000002M5QdEAK</v>
      </c>
      <c r="Y161" s="420" t="b">
        <f t="shared" si="11"/>
        <v>0</v>
      </c>
      <c r="Z161" s="420" t="b">
        <f t="shared" si="12"/>
        <v>1</v>
      </c>
      <c r="AA161" s="420" t="str">
        <f>IFERROR(VLOOKUP(K161,'Reference Records'!$C$169:$E$334,3,FALSE),"")</f>
        <v/>
      </c>
      <c r="AB161" s="420" t="s">
        <v>635</v>
      </c>
      <c r="AC161" s="51"/>
    </row>
    <row r="162" spans="1:29" ht="47.15" customHeight="1" x14ac:dyDescent="0.35">
      <c r="A162" s="395">
        <v>42</v>
      </c>
      <c r="B162" s="414"/>
      <c r="C162" s="414"/>
      <c r="D162" s="414"/>
      <c r="E162" s="421" t="str">
        <f>IFERROR(IF(AND(K162="",T162=""),"",(VLOOKUP(Q162,'Reference records(soft deleted)'!$B$84:$D$127,3,FALSE))),"")</f>
        <v/>
      </c>
      <c r="F162" s="415"/>
      <c r="G162" s="415"/>
      <c r="H162" s="415"/>
      <c r="I162" s="415"/>
      <c r="J162" s="415"/>
      <c r="K162" s="421" t="str">
        <f>IFERROR(VLOOKUP(R162,'Reference records(soft deleted)'!$B$235:$D$426,3,FALSE),"")</f>
        <v/>
      </c>
      <c r="L162" s="415"/>
      <c r="M162" s="415"/>
      <c r="N162" s="415"/>
      <c r="O162" s="415"/>
      <c r="P162" s="415"/>
      <c r="Q162" s="416" t="s">
        <v>546</v>
      </c>
      <c r="R162" s="417"/>
      <c r="S162" s="418"/>
      <c r="T162" s="419"/>
      <c r="U162" s="422" t="str">
        <f>IFERROR(IF(VLOOKUP(E162,'Reference Records'!$C$131:$D$166,2,FALSE)=0,"",VLOOKUP(E162,'Reference Records'!$C$131:$D$166,2,FALSE)),"")</f>
        <v/>
      </c>
      <c r="V162" s="420"/>
      <c r="W162" s="422" t="str">
        <f t="shared" si="9"/>
        <v/>
      </c>
      <c r="X162" s="420" t="str">
        <f t="shared" si="10"/>
        <v>a1P36000002M5QdEAK</v>
      </c>
      <c r="Y162" s="420" t="b">
        <f t="shared" si="11"/>
        <v>0</v>
      </c>
      <c r="Z162" s="420" t="b">
        <f t="shared" si="12"/>
        <v>1</v>
      </c>
      <c r="AA162" s="420" t="str">
        <f>IFERROR(VLOOKUP(K162,'Reference Records'!$C$169:$E$334,3,FALSE),"")</f>
        <v/>
      </c>
      <c r="AB162" s="420" t="s">
        <v>636</v>
      </c>
      <c r="AC162" s="51"/>
    </row>
    <row r="163" spans="1:29" ht="47.15" customHeight="1" x14ac:dyDescent="0.35">
      <c r="A163" s="395">
        <v>43</v>
      </c>
      <c r="B163" s="414"/>
      <c r="C163" s="414"/>
      <c r="D163" s="414"/>
      <c r="E163" s="421" t="str">
        <f>IFERROR(IF(AND(K163="",T163=""),"",(VLOOKUP(Q163,'Reference records(soft deleted)'!$B$84:$D$127,3,FALSE))),"")</f>
        <v/>
      </c>
      <c r="F163" s="415"/>
      <c r="G163" s="415"/>
      <c r="H163" s="415"/>
      <c r="I163" s="415"/>
      <c r="J163" s="415"/>
      <c r="K163" s="421" t="str">
        <f>IFERROR(VLOOKUP(R163,'Reference records(soft deleted)'!$B$235:$D$426,3,FALSE),"")</f>
        <v/>
      </c>
      <c r="L163" s="415"/>
      <c r="M163" s="415"/>
      <c r="N163" s="415"/>
      <c r="O163" s="415"/>
      <c r="P163" s="415"/>
      <c r="Q163" s="416" t="s">
        <v>546</v>
      </c>
      <c r="R163" s="417"/>
      <c r="S163" s="418"/>
      <c r="T163" s="419"/>
      <c r="U163" s="422" t="str">
        <f>IFERROR(IF(VLOOKUP(E163,'Reference Records'!$C$131:$D$166,2,FALSE)=0,"",VLOOKUP(E163,'Reference Records'!$C$131:$D$166,2,FALSE)),"")</f>
        <v/>
      </c>
      <c r="V163" s="420"/>
      <c r="W163" s="422" t="str">
        <f t="shared" si="9"/>
        <v/>
      </c>
      <c r="X163" s="420" t="str">
        <f t="shared" si="10"/>
        <v>a1P36000002M5QdEAK</v>
      </c>
      <c r="Y163" s="420" t="b">
        <f t="shared" si="11"/>
        <v>0</v>
      </c>
      <c r="Z163" s="420" t="b">
        <f t="shared" si="12"/>
        <v>1</v>
      </c>
      <c r="AA163" s="420" t="str">
        <f>IFERROR(VLOOKUP(K163,'Reference Records'!$C$169:$E$334,3,FALSE),"")</f>
        <v/>
      </c>
      <c r="AB163" s="420" t="s">
        <v>637</v>
      </c>
      <c r="AC163" s="51"/>
    </row>
    <row r="164" spans="1:29" ht="47.15" customHeight="1" x14ac:dyDescent="0.35">
      <c r="A164" s="395">
        <v>44</v>
      </c>
      <c r="B164" s="414"/>
      <c r="C164" s="414"/>
      <c r="D164" s="414"/>
      <c r="E164" s="421" t="str">
        <f>IFERROR(IF(AND(K164="",T164=""),"",(VLOOKUP(Q164,'Reference records(soft deleted)'!$B$84:$D$127,3,FALSE))),"")</f>
        <v/>
      </c>
      <c r="F164" s="415"/>
      <c r="G164" s="415"/>
      <c r="H164" s="415"/>
      <c r="I164" s="415"/>
      <c r="J164" s="415"/>
      <c r="K164" s="421" t="str">
        <f>IFERROR(VLOOKUP(R164,'Reference records(soft deleted)'!$B$235:$D$426,3,FALSE),"")</f>
        <v/>
      </c>
      <c r="L164" s="415"/>
      <c r="M164" s="415"/>
      <c r="N164" s="415"/>
      <c r="O164" s="415"/>
      <c r="P164" s="415"/>
      <c r="Q164" s="416" t="s">
        <v>546</v>
      </c>
      <c r="R164" s="417"/>
      <c r="S164" s="418"/>
      <c r="T164" s="419"/>
      <c r="U164" s="422" t="str">
        <f>IFERROR(IF(VLOOKUP(E164,'Reference Records'!$C$131:$D$166,2,FALSE)=0,"",VLOOKUP(E164,'Reference Records'!$C$131:$D$166,2,FALSE)),"")</f>
        <v/>
      </c>
      <c r="V164" s="420"/>
      <c r="W164" s="422" t="str">
        <f t="shared" si="9"/>
        <v/>
      </c>
      <c r="X164" s="420" t="str">
        <f t="shared" si="10"/>
        <v>a1P36000002M5QdEAK</v>
      </c>
      <c r="Y164" s="420" t="b">
        <f t="shared" si="11"/>
        <v>0</v>
      </c>
      <c r="Z164" s="420" t="b">
        <f t="shared" si="12"/>
        <v>1</v>
      </c>
      <c r="AA164" s="420" t="str">
        <f>IFERROR(VLOOKUP(K164,'Reference Records'!$C$169:$E$334,3,FALSE),"")</f>
        <v/>
      </c>
      <c r="AB164" s="420" t="s">
        <v>638</v>
      </c>
      <c r="AC164" s="51"/>
    </row>
    <row r="165" spans="1:29" ht="47.15" customHeight="1" x14ac:dyDescent="0.35">
      <c r="A165" s="395">
        <v>45</v>
      </c>
      <c r="B165" s="414"/>
      <c r="C165" s="414"/>
      <c r="D165" s="414"/>
      <c r="E165" s="421" t="str">
        <f>IFERROR(IF(AND(K165="",T165=""),"",(VLOOKUP(Q165,'Reference records(soft deleted)'!$B$84:$D$127,3,FALSE))),"")</f>
        <v/>
      </c>
      <c r="F165" s="415"/>
      <c r="G165" s="415"/>
      <c r="H165" s="415"/>
      <c r="I165" s="415"/>
      <c r="J165" s="415"/>
      <c r="K165" s="421" t="str">
        <f>IFERROR(VLOOKUP(R165,'Reference records(soft deleted)'!$B$235:$D$426,3,FALSE),"")</f>
        <v/>
      </c>
      <c r="L165" s="415"/>
      <c r="M165" s="415"/>
      <c r="N165" s="415"/>
      <c r="O165" s="415"/>
      <c r="P165" s="415"/>
      <c r="Q165" s="416" t="s">
        <v>546</v>
      </c>
      <c r="R165" s="417"/>
      <c r="S165" s="418"/>
      <c r="T165" s="419"/>
      <c r="U165" s="422" t="str">
        <f>IFERROR(IF(VLOOKUP(E165,'Reference Records'!$C$131:$D$166,2,FALSE)=0,"",VLOOKUP(E165,'Reference Records'!$C$131:$D$166,2,FALSE)),"")</f>
        <v/>
      </c>
      <c r="V165" s="420"/>
      <c r="W165" s="422" t="str">
        <f t="shared" si="9"/>
        <v/>
      </c>
      <c r="X165" s="420" t="str">
        <f t="shared" si="10"/>
        <v>a1P36000002M5QdEAK</v>
      </c>
      <c r="Y165" s="420" t="b">
        <f t="shared" si="11"/>
        <v>0</v>
      </c>
      <c r="Z165" s="420" t="b">
        <f t="shared" si="12"/>
        <v>1</v>
      </c>
      <c r="AA165" s="420" t="str">
        <f>IFERROR(VLOOKUP(K165,'Reference Records'!$C$169:$E$334,3,FALSE),"")</f>
        <v/>
      </c>
      <c r="AB165" s="420" t="s">
        <v>639</v>
      </c>
      <c r="AC165" s="51"/>
    </row>
    <row r="166" spans="1:29" ht="47.15" customHeight="1" x14ac:dyDescent="0.35">
      <c r="A166" s="395">
        <v>46</v>
      </c>
      <c r="B166" s="414"/>
      <c r="C166" s="414"/>
      <c r="D166" s="414"/>
      <c r="E166" s="421" t="str">
        <f>IFERROR(IF(AND(K166="",T166=""),"",(VLOOKUP(Q166,'Reference records(soft deleted)'!$B$84:$D$127,3,FALSE))),"")</f>
        <v/>
      </c>
      <c r="F166" s="415"/>
      <c r="G166" s="415"/>
      <c r="H166" s="415"/>
      <c r="I166" s="415"/>
      <c r="J166" s="415"/>
      <c r="K166" s="421" t="str">
        <f>IFERROR(VLOOKUP(R166,'Reference records(soft deleted)'!$B$235:$D$426,3,FALSE),"")</f>
        <v/>
      </c>
      <c r="L166" s="415"/>
      <c r="M166" s="415"/>
      <c r="N166" s="415"/>
      <c r="O166" s="415"/>
      <c r="P166" s="415"/>
      <c r="Q166" s="416" t="s">
        <v>546</v>
      </c>
      <c r="R166" s="417"/>
      <c r="S166" s="418"/>
      <c r="T166" s="419"/>
      <c r="U166" s="422" t="str">
        <f>IFERROR(IF(VLOOKUP(E166,'Reference Records'!$C$131:$D$166,2,FALSE)=0,"",VLOOKUP(E166,'Reference Records'!$C$131:$D$166,2,FALSE)),"")</f>
        <v/>
      </c>
      <c r="V166" s="420"/>
      <c r="W166" s="422" t="str">
        <f t="shared" si="9"/>
        <v/>
      </c>
      <c r="X166" s="420" t="str">
        <f t="shared" si="10"/>
        <v>a1P36000002M5QdEAK</v>
      </c>
      <c r="Y166" s="420" t="b">
        <f t="shared" si="11"/>
        <v>0</v>
      </c>
      <c r="Z166" s="420" t="b">
        <f t="shared" si="12"/>
        <v>1</v>
      </c>
      <c r="AA166" s="420" t="str">
        <f>IFERROR(VLOOKUP(K166,'Reference Records'!$C$169:$E$334,3,FALSE),"")</f>
        <v/>
      </c>
      <c r="AB166" s="420" t="s">
        <v>640</v>
      </c>
      <c r="AC166" s="51"/>
    </row>
    <row r="167" spans="1:29" ht="47.15" customHeight="1" x14ac:dyDescent="0.35">
      <c r="A167" s="395">
        <v>47</v>
      </c>
      <c r="B167" s="414"/>
      <c r="C167" s="414"/>
      <c r="D167" s="414"/>
      <c r="E167" s="421" t="str">
        <f>IFERROR(IF(AND(K167="",T167=""),"",(VLOOKUP(Q167,'Reference records(soft deleted)'!$B$84:$D$127,3,FALSE))),"")</f>
        <v/>
      </c>
      <c r="F167" s="415"/>
      <c r="G167" s="415"/>
      <c r="H167" s="415"/>
      <c r="I167" s="415"/>
      <c r="J167" s="415"/>
      <c r="K167" s="421" t="str">
        <f>IFERROR(VLOOKUP(R167,'Reference records(soft deleted)'!$B$235:$D$426,3,FALSE),"")</f>
        <v/>
      </c>
      <c r="L167" s="415"/>
      <c r="M167" s="415"/>
      <c r="N167" s="415"/>
      <c r="O167" s="415"/>
      <c r="P167" s="415"/>
      <c r="Q167" s="416" t="s">
        <v>546</v>
      </c>
      <c r="R167" s="417"/>
      <c r="S167" s="418"/>
      <c r="T167" s="419"/>
      <c r="U167" s="422" t="str">
        <f>IFERROR(IF(VLOOKUP(E167,'Reference Records'!$C$131:$D$166,2,FALSE)=0,"",VLOOKUP(E167,'Reference Records'!$C$131:$D$166,2,FALSE)),"")</f>
        <v/>
      </c>
      <c r="V167" s="420"/>
      <c r="W167" s="422" t="str">
        <f t="shared" si="9"/>
        <v/>
      </c>
      <c r="X167" s="420" t="str">
        <f t="shared" si="10"/>
        <v>a1P36000002M5QdEAK</v>
      </c>
      <c r="Y167" s="420" t="b">
        <f t="shared" si="11"/>
        <v>0</v>
      </c>
      <c r="Z167" s="420" t="b">
        <f t="shared" si="12"/>
        <v>1</v>
      </c>
      <c r="AA167" s="420" t="str">
        <f>IFERROR(VLOOKUP(K167,'Reference Records'!$C$169:$E$334,3,FALSE),"")</f>
        <v/>
      </c>
      <c r="AB167" s="420" t="s">
        <v>641</v>
      </c>
      <c r="AC167" s="51"/>
    </row>
    <row r="168" spans="1:29" ht="47.15" customHeight="1" x14ac:dyDescent="0.35">
      <c r="A168" s="395">
        <v>48</v>
      </c>
      <c r="B168" s="414"/>
      <c r="C168" s="414"/>
      <c r="D168" s="414"/>
      <c r="E168" s="421" t="str">
        <f>IFERROR(IF(AND(K168="",T168=""),"",(VLOOKUP(Q168,'Reference records(soft deleted)'!$B$84:$D$127,3,FALSE))),"")</f>
        <v/>
      </c>
      <c r="F168" s="415"/>
      <c r="G168" s="415"/>
      <c r="H168" s="415"/>
      <c r="I168" s="415"/>
      <c r="J168" s="415"/>
      <c r="K168" s="421" t="str">
        <f>IFERROR(VLOOKUP(R168,'Reference records(soft deleted)'!$B$235:$D$426,3,FALSE),"")</f>
        <v/>
      </c>
      <c r="L168" s="415"/>
      <c r="M168" s="415"/>
      <c r="N168" s="415"/>
      <c r="O168" s="415"/>
      <c r="P168" s="415"/>
      <c r="Q168" s="416" t="s">
        <v>546</v>
      </c>
      <c r="R168" s="417"/>
      <c r="S168" s="418"/>
      <c r="T168" s="419"/>
      <c r="U168" s="422" t="str">
        <f>IFERROR(IF(VLOOKUP(E168,'Reference Records'!$C$131:$D$166,2,FALSE)=0,"",VLOOKUP(E168,'Reference Records'!$C$131:$D$166,2,FALSE)),"")</f>
        <v/>
      </c>
      <c r="V168" s="420"/>
      <c r="W168" s="422" t="str">
        <f t="shared" si="9"/>
        <v/>
      </c>
      <c r="X168" s="420" t="str">
        <f t="shared" si="10"/>
        <v>a1P36000002M5QdEAK</v>
      </c>
      <c r="Y168" s="420" t="b">
        <f t="shared" si="11"/>
        <v>0</v>
      </c>
      <c r="Z168" s="420" t="b">
        <f t="shared" si="12"/>
        <v>1</v>
      </c>
      <c r="AA168" s="420" t="str">
        <f>IFERROR(VLOOKUP(K168,'Reference Records'!$C$169:$E$334,3,FALSE),"")</f>
        <v/>
      </c>
      <c r="AB168" s="420" t="s">
        <v>642</v>
      </c>
      <c r="AC168" s="51"/>
    </row>
    <row r="169" spans="1:29" ht="47.15" customHeight="1" x14ac:dyDescent="0.35">
      <c r="A169" s="395">
        <v>49</v>
      </c>
      <c r="B169" s="414"/>
      <c r="C169" s="414"/>
      <c r="D169" s="414"/>
      <c r="E169" s="421" t="str">
        <f>IFERROR(IF(AND(K169="",T169=""),"",(VLOOKUP(Q169,'Reference records(soft deleted)'!$B$84:$D$127,3,FALSE))),"")</f>
        <v/>
      </c>
      <c r="F169" s="415"/>
      <c r="G169" s="415"/>
      <c r="H169" s="415"/>
      <c r="I169" s="415"/>
      <c r="J169" s="415"/>
      <c r="K169" s="421" t="str">
        <f>IFERROR(VLOOKUP(R169,'Reference records(soft deleted)'!$B$235:$D$426,3,FALSE),"")</f>
        <v/>
      </c>
      <c r="L169" s="415"/>
      <c r="M169" s="415"/>
      <c r="N169" s="415"/>
      <c r="O169" s="415"/>
      <c r="P169" s="415"/>
      <c r="Q169" s="416" t="s">
        <v>546</v>
      </c>
      <c r="R169" s="417"/>
      <c r="S169" s="418"/>
      <c r="T169" s="419"/>
      <c r="U169" s="422" t="str">
        <f>IFERROR(IF(VLOOKUP(E169,'Reference Records'!$C$131:$D$166,2,FALSE)=0,"",VLOOKUP(E169,'Reference Records'!$C$131:$D$166,2,FALSE)),"")</f>
        <v/>
      </c>
      <c r="V169" s="420"/>
      <c r="W169" s="422" t="str">
        <f t="shared" si="9"/>
        <v/>
      </c>
      <c r="X169" s="420" t="str">
        <f t="shared" si="10"/>
        <v>a1P36000002M5QdEAK</v>
      </c>
      <c r="Y169" s="420" t="b">
        <f t="shared" si="11"/>
        <v>0</v>
      </c>
      <c r="Z169" s="420" t="b">
        <f t="shared" si="12"/>
        <v>1</v>
      </c>
      <c r="AA169" s="420" t="str">
        <f>IFERROR(VLOOKUP(K169,'Reference Records'!$C$169:$E$334,3,FALSE),"")</f>
        <v/>
      </c>
      <c r="AB169" s="420" t="s">
        <v>643</v>
      </c>
      <c r="AC169" s="51"/>
    </row>
    <row r="170" spans="1:29" ht="47.15" customHeight="1" x14ac:dyDescent="0.35">
      <c r="A170" s="395">
        <v>50</v>
      </c>
      <c r="B170" s="414"/>
      <c r="C170" s="414"/>
      <c r="D170" s="414"/>
      <c r="E170" s="421" t="str">
        <f>IFERROR(IF(AND(K170="",T170=""),"",(VLOOKUP(Q170,'Reference records(soft deleted)'!$B$84:$D$127,3,FALSE))),"")</f>
        <v/>
      </c>
      <c r="F170" s="415"/>
      <c r="G170" s="415"/>
      <c r="H170" s="415"/>
      <c r="I170" s="415"/>
      <c r="J170" s="415"/>
      <c r="K170" s="421" t="str">
        <f>IFERROR(VLOOKUP(R170,'Reference records(soft deleted)'!$B$235:$D$426,3,FALSE),"")</f>
        <v/>
      </c>
      <c r="L170" s="415"/>
      <c r="M170" s="415"/>
      <c r="N170" s="415"/>
      <c r="O170" s="415"/>
      <c r="P170" s="415"/>
      <c r="Q170" s="416" t="s">
        <v>546</v>
      </c>
      <c r="R170" s="417"/>
      <c r="S170" s="418"/>
      <c r="T170" s="419"/>
      <c r="U170" s="422" t="str">
        <f>IFERROR(IF(VLOOKUP(E170,'Reference Records'!$C$131:$D$166,2,FALSE)=0,"",VLOOKUP(E170,'Reference Records'!$C$131:$D$166,2,FALSE)),"")</f>
        <v/>
      </c>
      <c r="V170" s="420"/>
      <c r="W170" s="422" t="str">
        <f t="shared" si="9"/>
        <v/>
      </c>
      <c r="X170" s="420" t="str">
        <f t="shared" si="10"/>
        <v>a1P36000002M5QdEAK</v>
      </c>
      <c r="Y170" s="420" t="b">
        <f t="shared" si="11"/>
        <v>0</v>
      </c>
      <c r="Z170" s="420" t="b">
        <f t="shared" si="12"/>
        <v>1</v>
      </c>
      <c r="AA170" s="420" t="str">
        <f>IFERROR(VLOOKUP(K170,'Reference Records'!$C$169:$E$334,3,FALSE),"")</f>
        <v/>
      </c>
      <c r="AB170" s="420" t="s">
        <v>644</v>
      </c>
      <c r="AC170" s="51"/>
    </row>
    <row r="171" spans="1:29" ht="2.25" customHeight="1" thickBot="1" x14ac:dyDescent="0.4">
      <c r="A171" s="113"/>
      <c r="B171" s="114"/>
      <c r="C171" s="114"/>
      <c r="D171" s="114"/>
      <c r="E171" s="114"/>
      <c r="F171" s="114"/>
      <c r="G171" s="114"/>
      <c r="H171" s="114"/>
      <c r="I171" s="114"/>
      <c r="J171" s="114"/>
      <c r="K171" s="114"/>
      <c r="L171" s="114"/>
      <c r="M171" s="114"/>
      <c r="N171" s="114"/>
      <c r="O171" s="114"/>
      <c r="P171" s="114"/>
      <c r="Q171" s="114"/>
      <c r="R171" s="114"/>
      <c r="S171" s="114"/>
      <c r="T171" s="114"/>
      <c r="U171" s="66"/>
      <c r="V171" s="115"/>
      <c r="W171" s="115"/>
      <c r="X171" s="115"/>
      <c r="Y171" s="115"/>
      <c r="Z171" s="115"/>
      <c r="AA171" s="66"/>
      <c r="AB171" s="66"/>
      <c r="AC171" s="61"/>
    </row>
    <row r="179" spans="1:31" x14ac:dyDescent="0.35">
      <c r="A179" s="67" t="s">
        <v>132</v>
      </c>
      <c r="B179" s="67"/>
      <c r="C179" s="67"/>
      <c r="D179" s="67"/>
    </row>
    <row r="183" spans="1:31" x14ac:dyDescent="0.35">
      <c r="AE183" s="199" t="s">
        <v>270</v>
      </c>
    </row>
    <row r="194" spans="44:45" x14ac:dyDescent="0.35">
      <c r="AS194" s="199"/>
    </row>
    <row r="195" spans="44:45" x14ac:dyDescent="0.35">
      <c r="AR195" s="199">
        <f>IF(C9="","",C9)</f>
        <v>12</v>
      </c>
      <c r="AS195" s="199">
        <v>3</v>
      </c>
    </row>
    <row r="196" spans="44:45" x14ac:dyDescent="0.35">
      <c r="AS196" s="199">
        <v>6</v>
      </c>
    </row>
    <row r="197" spans="44:45" x14ac:dyDescent="0.35">
      <c r="AS197" s="199">
        <v>12</v>
      </c>
    </row>
    <row r="198" spans="44:45" x14ac:dyDescent="0.35">
      <c r="AS198" s="199"/>
    </row>
  </sheetData>
  <sheetProtection algorithmName="SHA-512" hashValue="7YR/5yrJErMMZwpT07pA7elGsLeIXZurXus9gjfmcqPLBeXQ1hAxa3im8TPv0ce8j2PBV+ea4rEokxO9n8wkug==" saltValue="AnApzu66xK8LqvizMVBR9g==" spinCount="100000" sheet="1" objects="1" scenarios="1" formatCells="0" sort="0" autoFilter="0"/>
  <mergeCells count="13">
    <mergeCell ref="A118:T118"/>
    <mergeCell ref="A117:T117"/>
    <mergeCell ref="Y50:Y51"/>
    <mergeCell ref="A49:E49"/>
    <mergeCell ref="A91:E91"/>
    <mergeCell ref="A67:E67"/>
    <mergeCell ref="Y68:Y83"/>
    <mergeCell ref="A13:A14"/>
    <mergeCell ref="V4:W5"/>
    <mergeCell ref="A34:L34"/>
    <mergeCell ref="A1:T2"/>
    <mergeCell ref="A36:T36"/>
    <mergeCell ref="K10:K11"/>
  </mergeCells>
  <conditionalFormatting sqref="E93:E109">
    <cfRule type="expression" dxfId="196" priority="22">
      <formula>AND(COUNTIF($E$93:$E$109,$E93)&gt;1,E93&lt;&gt;"")</formula>
    </cfRule>
  </conditionalFormatting>
  <conditionalFormatting sqref="A30:K30 B31:K31">
    <cfRule type="expression" dxfId="195" priority="21">
      <formula>OR($AN$5="Grant Making", $AN$5="Grant Revision")</formula>
    </cfRule>
  </conditionalFormatting>
  <conditionalFormatting sqref="A25:E27">
    <cfRule type="expression" dxfId="194" priority="20">
      <formula>$AN$5="Funding Request"</formula>
    </cfRule>
  </conditionalFormatting>
  <conditionalFormatting sqref="A9:E9">
    <cfRule type="expression" dxfId="193" priority="17">
      <formula>$AN$5="Funding Request"</formula>
    </cfRule>
  </conditionalFormatting>
  <conditionalFormatting sqref="A38:T44">
    <cfRule type="expression" dxfId="192" priority="8">
      <formula>$U38:$U45="[Record ID]"</formula>
    </cfRule>
    <cfRule type="expression" dxfId="191" priority="16">
      <formula>$A38&gt;$E$8</formula>
    </cfRule>
  </conditionalFormatting>
  <conditionalFormatting sqref="K37:T44">
    <cfRule type="expression" dxfId="190" priority="13">
      <formula>$AN$5="Funding Request"</formula>
    </cfRule>
  </conditionalFormatting>
  <conditionalFormatting sqref="A31">
    <cfRule type="expression" dxfId="189" priority="12">
      <formula>OR($AN$5="Grant Making", $AN$5="Grant Revision")</formula>
    </cfRule>
  </conditionalFormatting>
  <conditionalFormatting sqref="K8">
    <cfRule type="expression" dxfId="188" priority="11">
      <formula>OR($AN$9="Additional Funding", $AN$9="Other Revison")</formula>
    </cfRule>
  </conditionalFormatting>
  <conditionalFormatting sqref="K31 E31">
    <cfRule type="expression" dxfId="187" priority="28">
      <formula>AND($E31&lt;&gt;"",$K31&lt;&gt;"")</formula>
    </cfRule>
  </conditionalFormatting>
  <conditionalFormatting sqref="E11 E8">
    <cfRule type="expression" dxfId="186" priority="10">
      <formula>$E$8&gt;$E$11</formula>
    </cfRule>
  </conditionalFormatting>
  <conditionalFormatting sqref="A31:K31">
    <cfRule type="expression" dxfId="185" priority="9">
      <formula>$P31:$P32="[Record ID]"</formula>
    </cfRule>
  </conditionalFormatting>
  <conditionalFormatting sqref="A51:E56 A69:E80">
    <cfRule type="expression" dxfId="184" priority="7">
      <formula>$H51:$H64="[Record ID]"</formula>
    </cfRule>
  </conditionalFormatting>
  <conditionalFormatting sqref="A93:E104">
    <cfRule type="expression" dxfId="183" priority="2">
      <formula>$H93:$H109="[Record ID]"</formula>
    </cfRule>
  </conditionalFormatting>
  <conditionalFormatting sqref="A120:T170">
    <cfRule type="expression" dxfId="182" priority="1">
      <formula>$AB120:$AB171="[Record ID]"</formula>
    </cfRule>
  </conditionalFormatting>
  <conditionalFormatting sqref="A57:E63">
    <cfRule type="expression" dxfId="181" priority="30">
      <formula>$H57:$H82="[Record ID]"</formula>
    </cfRule>
  </conditionalFormatting>
  <conditionalFormatting sqref="A81:E81">
    <cfRule type="expression" dxfId="180" priority="32">
      <formula>$H81:$H109="[Record ID]"</formula>
    </cfRule>
  </conditionalFormatting>
  <conditionalFormatting sqref="A105:E108">
    <cfRule type="expression" dxfId="179" priority="34">
      <formula>$H105:$H171="[Record ID]"</formula>
    </cfRule>
  </conditionalFormatting>
  <dataValidations count="17">
    <dataValidation type="list" allowBlank="1" showInputMessage="1" showErrorMessage="1" sqref="E120:E170"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0:K170" xr:uid="{00000000-0002-0000-0000-000002000000}">
      <formula1>OFFSET(ModuleStart,MATCH(U120,ModuleColumn,0)-1,2,COUNTIF(ModuleColumn,U120),1)</formula1>
    </dataValidation>
    <dataValidation type="list" allowBlank="1" showInputMessage="1" showErrorMessage="1" sqref="E31" xr:uid="{00000000-0002-0000-0000-000003000000}">
      <formula1>FundingRequestPR</formula1>
    </dataValidation>
    <dataValidation type="list" allowBlank="1" showInputMessage="1" showErrorMessage="1" sqref="E9" xr:uid="{00000000-0002-0000-0000-000004000000}">
      <formula1>IF(OR($AN$5="Grant Making", $AN$5="Grant Revision"),$AS$196:$AS$197,$AR$195)</formula1>
    </dataValidation>
    <dataValidation type="date" allowBlank="1" showInputMessage="1" showErrorMessage="1" sqref="E8" xr:uid="{00000000-0002-0000-0000-000005000000}">
      <formula1>1</formula1>
      <formula2>767376</formula2>
    </dataValidation>
    <dataValidation type="custom" allowBlank="1" showInputMessage="1" showErrorMessage="1" sqref="K31:K32" xr:uid="{00000000-0002-0000-0000-000006000000}">
      <formula1>E31=""</formula1>
    </dataValidation>
    <dataValidation type="list" allowBlank="1" showInputMessage="1" showErrorMessage="1" sqref="K38:K44" xr:uid="{00000000-0002-0000-0000-000007000000}">
      <formula1>"Yes,No"</formula1>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000-000008000000}">
      <formula1>-1000000000000000000</formula1>
      <formula2>1000000000000000000</formula2>
    </dataValidation>
    <dataValidation type="custom" allowBlank="1" showInputMessage="1" showErrorMessage="1" errorTitle="X-Author for Excel" error="Id and Lookup fields are not editable." promptTitle="X-Author for Excel" sqref="AN10 I26:I27 H51:H63 F51:F63 H69:H81 F69:F81 H93:J108 X120:X170 AA120:AB170 U38:U44 Q38:Q44" xr:uid="{00000000-0002-0000-0000-000009000000}">
      <formula1>""</formula1>
    </dataValidation>
    <dataValidation type="decimal" allowBlank="1" showInputMessage="1" showErrorMessage="1" errorTitle="X-Author for Excel" error="Please enter a valid numeric value. Valid range for Account Role Number is -1E+18 to 1E+18." promptTitle="X-Author for Excel" sqref="A26:A27" xr:uid="{00000000-0002-0000-0000-00000A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1:A63" xr:uid="{00000000-0002-0000-0000-00000B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1:G63 G69:G81 G93:G108 Y120:Z170 M38:N44" xr:uid="{00000000-0002-0000-0000-00000C000000}">
      <formula1>"TRUE,FALSE"</formula1>
    </dataValidation>
    <dataValidation type="decimal" allowBlank="1" showInputMessage="1" showErrorMessage="1" errorTitle="X-Author for Excel" error="Please enter a valid numeric value. Valid range for Objective Number is -1E+18 to 1E+18." promptTitle="X-Author for Excel" sqref="A69:A81" xr:uid="{00000000-0002-0000-0000-00000D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3:A108" xr:uid="{00000000-0002-0000-0000-00000E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0:A170" xr:uid="{00000000-0002-0000-0000-00000F000000}">
      <formula1>-1000000000000000000</formula1>
      <formula2>1000000000000000000</formula2>
    </dataValidation>
    <dataValidation type="date" allowBlank="1" showInputMessage="1" showErrorMessage="1" errorTitle="X-Author for Excel" error="Please enter a valid date." promptTitle="X-Author for Excel" sqref="O38:P44" xr:uid="{00000000-0002-0000-0000-000010000000}">
      <formula1>1</formula1>
      <formula2>767376</formula2>
    </dataValidation>
  </dataValidations>
  <hyperlinks>
    <hyperlink ref="E14" location="_4f36af19_06bf_4c59_990d_586822b3d259" display="Objectives" xr:uid="{00000000-0004-0000-0000-000000000000}"/>
    <hyperlink ref="T13" location="_0215c642_4079_4a66_b33f_02948e5b161c" display="Goals" xr:uid="{00000000-0004-0000-0000-000001000000}"/>
    <hyperlink ref="T14" location="_4ede0df7_bdae_485c_a6aa_cd381b32466f" display="Interventions" xr:uid="{00000000-0004-0000-0000-000002000000}"/>
    <hyperlink ref="E13" location="_8273a11c_a030_45ba_bf8f_2b577e1aa93b" display="Principal Recipients" xr:uid="{00000000-0004-0000-0000-000003000000}"/>
    <hyperlink ref="A179" location="'Overview - Section A'!A13" display="'Overview - Section A'!A13" xr:uid="{00000000-0004-0000-0000-000004000000}"/>
    <hyperlink ref="K13" location="_6a3dda26_b269_4afa_8b05_c602a881a167" display="Reporting Periods" xr:uid="{00000000-0004-0000-0000-000005000000}"/>
    <hyperlink ref="K14" location="_eabb6097_6646_49fe_9d42_cce1d696601b" display="Modules" xr:uid="{00000000-0004-0000-0000-000006000000}"/>
  </hyperlinks>
  <pageMargins left="0.7" right="0.7" top="0.75" bottom="0.75" header="0.3" footer="0.3"/>
  <pageSetup paperSize="8" fitToHeight="0" orientation="landscape" r:id="rId1"/>
  <rowBreaks count="4" manualBreakCount="4">
    <brk id="17" max="28" man="1"/>
    <brk id="32" max="28" man="1"/>
    <brk id="49" max="28" man="1"/>
    <brk id="171" max="28"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1000000}">
          <x14:formula1>
            <xm:f>'Account Role'!$C$2:$C$22</xm:f>
          </x14:formula1>
          <xm:sqref>J26:J27</xm:sqref>
        </x14:dataValidation>
        <x14:dataValidation type="list" allowBlank="1" showInputMessage="1" showErrorMessage="1" xr:uid="{00000000-0002-0000-0000-000012000000}">
          <x14:formula1>
            <xm:f>OFFSET('Reference Records'!$B$131,1,0,MATCH(" ",'Reference Records'!$B$131:$B$166,-1)-1,1)</xm:f>
          </x14:formula1>
          <xm:sqref>E93:E108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G182"/>
  <sheetViews>
    <sheetView workbookViewId="0">
      <selection activeCell="D3" sqref="D3:F4"/>
    </sheetView>
  </sheetViews>
  <sheetFormatPr defaultColWidth="8.75" defaultRowHeight="12.5" x14ac:dyDescent="0.25"/>
  <cols>
    <col min="1" max="1" width="18.75" style="1" customWidth="1"/>
    <col min="2" max="2" width="43.08203125" style="1" customWidth="1"/>
    <col min="3" max="3" width="8.75" style="1"/>
    <col min="4" max="4" width="40.25" style="1" customWidth="1"/>
    <col min="5" max="5" width="14.08203125" style="1" customWidth="1"/>
    <col min="6" max="6" width="14.25" style="1" customWidth="1"/>
    <col min="7" max="16384" width="8.75" style="1"/>
  </cols>
  <sheetData>
    <row r="1" spans="1:7" ht="13" x14ac:dyDescent="0.3">
      <c r="A1" s="2" t="s">
        <v>99</v>
      </c>
    </row>
    <row r="2" spans="1:7" x14ac:dyDescent="0.25">
      <c r="A2" s="481" t="s">
        <v>101</v>
      </c>
      <c r="B2" s="481" t="s">
        <v>57</v>
      </c>
      <c r="C2" s="481">
        <v>0</v>
      </c>
      <c r="D2" s="481" t="s">
        <v>109</v>
      </c>
      <c r="E2" s="481" t="s">
        <v>42</v>
      </c>
      <c r="F2" s="481" t="s">
        <v>31</v>
      </c>
      <c r="G2" s="481" t="s">
        <v>62</v>
      </c>
    </row>
    <row r="3" spans="1:7" hidden="1" x14ac:dyDescent="0.25">
      <c r="A3" s="481" t="s">
        <v>100</v>
      </c>
      <c r="B3" s="482" t="s">
        <v>87</v>
      </c>
      <c r="C3" s="481">
        <f>IF(B3=B2,C2+1,0)</f>
        <v>0</v>
      </c>
      <c r="D3" s="481" t="str">
        <f>B3&amp;"-"&amp;C3</f>
        <v>[Name]-0</v>
      </c>
      <c r="E3" s="482" t="s">
        <v>103</v>
      </c>
      <c r="F3" s="482" t="s">
        <v>102</v>
      </c>
      <c r="G3" s="481" t="s">
        <v>61</v>
      </c>
    </row>
    <row r="4" spans="1:7" s="11" customFormat="1" x14ac:dyDescent="0.25">
      <c r="A4" s="481" t="s">
        <v>388</v>
      </c>
      <c r="B4" s="482" t="s">
        <v>2139</v>
      </c>
      <c r="C4" s="481">
        <f t="shared" ref="C4:C55" si="0">IF(B4=B3,C3+1,0)</f>
        <v>0</v>
      </c>
      <c r="D4" s="481" t="str">
        <f t="shared" ref="D4:D55" si="1">B4&amp;"-"&amp;C4</f>
        <v>HIV I-9a(M): Percentage of men who have sex with men who are living with HIV-0</v>
      </c>
      <c r="E4" s="482" t="s">
        <v>2140</v>
      </c>
      <c r="F4" s="482" t="s">
        <v>2141</v>
      </c>
      <c r="G4" s="481" t="s">
        <v>2142</v>
      </c>
    </row>
    <row r="5" spans="1:7" s="11" customFormat="1" x14ac:dyDescent="0.25">
      <c r="A5" s="481" t="s">
        <v>388</v>
      </c>
      <c r="B5" s="482" t="s">
        <v>2139</v>
      </c>
      <c r="C5" s="481">
        <f t="shared" si="0"/>
        <v>1</v>
      </c>
      <c r="D5" s="481" t="str">
        <f t="shared" si="1"/>
        <v>HIV I-9a(M): Percentage of men who have sex with men who are living with HIV-1</v>
      </c>
      <c r="E5" s="482" t="s">
        <v>2140</v>
      </c>
      <c r="F5" s="482" t="s">
        <v>2143</v>
      </c>
      <c r="G5" s="481" t="s">
        <v>2144</v>
      </c>
    </row>
    <row r="6" spans="1:7" s="11" customFormat="1" x14ac:dyDescent="0.25">
      <c r="A6" s="481" t="s">
        <v>2145</v>
      </c>
      <c r="B6" s="482" t="s">
        <v>2146</v>
      </c>
      <c r="C6" s="481">
        <f t="shared" si="0"/>
        <v>0</v>
      </c>
      <c r="D6" s="481" t="str">
        <f t="shared" si="1"/>
        <v>HIV I-9b(M): Percentage of transgender people who are living with HIV-0</v>
      </c>
      <c r="E6" s="482" t="s">
        <v>2140</v>
      </c>
      <c r="F6" s="482" t="s">
        <v>2141</v>
      </c>
      <c r="G6" s="481" t="s">
        <v>2147</v>
      </c>
    </row>
    <row r="7" spans="1:7" s="11" customFormat="1" x14ac:dyDescent="0.25">
      <c r="A7" s="481" t="s">
        <v>2145</v>
      </c>
      <c r="B7" s="482" t="s">
        <v>2146</v>
      </c>
      <c r="C7" s="481">
        <f t="shared" si="0"/>
        <v>1</v>
      </c>
      <c r="D7" s="481" t="str">
        <f t="shared" si="1"/>
        <v>HIV I-9b(M): Percentage of transgender people who are living with HIV-1</v>
      </c>
      <c r="E7" s="482" t="s">
        <v>2140</v>
      </c>
      <c r="F7" s="482" t="s">
        <v>2143</v>
      </c>
      <c r="G7" s="481" t="s">
        <v>2148</v>
      </c>
    </row>
    <row r="8" spans="1:7" s="11" customFormat="1" x14ac:dyDescent="0.25">
      <c r="A8" s="481" t="s">
        <v>393</v>
      </c>
      <c r="B8" s="482" t="s">
        <v>2149</v>
      </c>
      <c r="C8" s="481">
        <f t="shared" si="0"/>
        <v>0</v>
      </c>
      <c r="D8" s="481" t="str">
        <f t="shared" si="1"/>
        <v>HIV I-10(M): Percentage of sex workers who are living with HIV-0</v>
      </c>
      <c r="E8" s="482" t="s">
        <v>2140</v>
      </c>
      <c r="F8" s="482" t="s">
        <v>2141</v>
      </c>
      <c r="G8" s="481" t="s">
        <v>2150</v>
      </c>
    </row>
    <row r="9" spans="1:7" s="11" customFormat="1" x14ac:dyDescent="0.25">
      <c r="A9" s="481" t="s">
        <v>393</v>
      </c>
      <c r="B9" s="482" t="s">
        <v>2149</v>
      </c>
      <c r="C9" s="481">
        <f t="shared" si="0"/>
        <v>1</v>
      </c>
      <c r="D9" s="481" t="str">
        <f t="shared" si="1"/>
        <v>HIV I-10(M): Percentage of sex workers who are living with HIV-1</v>
      </c>
      <c r="E9" s="482" t="s">
        <v>2140</v>
      </c>
      <c r="F9" s="482" t="s">
        <v>2143</v>
      </c>
      <c r="G9" s="481" t="s">
        <v>2151</v>
      </c>
    </row>
    <row r="10" spans="1:7" s="11" customFormat="1" x14ac:dyDescent="0.25">
      <c r="A10" s="481" t="s">
        <v>2152</v>
      </c>
      <c r="B10" s="482" t="s">
        <v>2153</v>
      </c>
      <c r="C10" s="481">
        <f t="shared" si="0"/>
        <v>0</v>
      </c>
      <c r="D10" s="481" t="str">
        <f t="shared" si="1"/>
        <v>HIV I-11(M): Percentage of people who inject drugs who are living with HIV-0</v>
      </c>
      <c r="E10" s="482" t="s">
        <v>2140</v>
      </c>
      <c r="F10" s="482" t="s">
        <v>2141</v>
      </c>
      <c r="G10" s="481" t="s">
        <v>2154</v>
      </c>
    </row>
    <row r="11" spans="1:7" s="11" customFormat="1" x14ac:dyDescent="0.25">
      <c r="A11" s="481" t="s">
        <v>2152</v>
      </c>
      <c r="B11" s="482" t="s">
        <v>2153</v>
      </c>
      <c r="C11" s="481">
        <f t="shared" si="0"/>
        <v>1</v>
      </c>
      <c r="D11" s="481" t="str">
        <f t="shared" si="1"/>
        <v>HIV I-11(M): Percentage of people who inject drugs who are living with HIV-1</v>
      </c>
      <c r="E11" s="482" t="s">
        <v>2140</v>
      </c>
      <c r="F11" s="482" t="s">
        <v>2143</v>
      </c>
      <c r="G11" s="481" t="s">
        <v>2155</v>
      </c>
    </row>
    <row r="12" spans="1:7" s="11" customFormat="1" x14ac:dyDescent="0.25">
      <c r="A12" s="481" t="s">
        <v>2156</v>
      </c>
      <c r="B12" s="482" t="s">
        <v>2157</v>
      </c>
      <c r="C12" s="481">
        <f t="shared" si="0"/>
        <v>0</v>
      </c>
      <c r="D12" s="481" t="str">
        <f t="shared" si="1"/>
        <v>Malaria I-4: Malaria test positivity rate-0</v>
      </c>
      <c r="E12" s="482" t="s">
        <v>2158</v>
      </c>
      <c r="F12" s="482" t="s">
        <v>2159</v>
      </c>
      <c r="G12" s="481" t="s">
        <v>2160</v>
      </c>
    </row>
    <row r="13" spans="1:7" s="11" customFormat="1" x14ac:dyDescent="0.25">
      <c r="A13" s="481" t="s">
        <v>2156</v>
      </c>
      <c r="B13" s="482" t="s">
        <v>2157</v>
      </c>
      <c r="C13" s="481">
        <f t="shared" si="0"/>
        <v>1</v>
      </c>
      <c r="D13" s="481" t="str">
        <f t="shared" si="1"/>
        <v>Malaria I-4: Malaria test positivity rate-1</v>
      </c>
      <c r="E13" s="482" t="s">
        <v>2161</v>
      </c>
      <c r="F13" s="482" t="s">
        <v>2162</v>
      </c>
      <c r="G13" s="481" t="s">
        <v>2163</v>
      </c>
    </row>
    <row r="14" spans="1:7" s="11" customFormat="1" x14ac:dyDescent="0.25">
      <c r="A14" s="481" t="s">
        <v>2156</v>
      </c>
      <c r="B14" s="482" t="s">
        <v>2157</v>
      </c>
      <c r="C14" s="481">
        <f t="shared" si="0"/>
        <v>2</v>
      </c>
      <c r="D14" s="481" t="str">
        <f t="shared" si="1"/>
        <v>Malaria I-4: Malaria test positivity rate-2</v>
      </c>
      <c r="E14" s="482" t="s">
        <v>2161</v>
      </c>
      <c r="F14" s="482" t="s">
        <v>2164</v>
      </c>
      <c r="G14" s="481" t="s">
        <v>2165</v>
      </c>
    </row>
    <row r="15" spans="1:7" s="11" customFormat="1" x14ac:dyDescent="0.25">
      <c r="A15" s="481" t="s">
        <v>2166</v>
      </c>
      <c r="B15" s="482" t="s">
        <v>2167</v>
      </c>
      <c r="C15" s="481">
        <f t="shared" si="0"/>
        <v>0</v>
      </c>
      <c r="D15" s="481" t="str">
        <f t="shared" si="1"/>
        <v>Malaria I-5: Malaria parasite prevalence: Proportion of children aged 6-59 months with malaria infection-0</v>
      </c>
      <c r="E15" s="482" t="s">
        <v>2168</v>
      </c>
      <c r="F15" s="482" t="s">
        <v>2169</v>
      </c>
      <c r="G15" s="481" t="s">
        <v>2170</v>
      </c>
    </row>
    <row r="16" spans="1:7" s="11" customFormat="1" x14ac:dyDescent="0.25">
      <c r="A16" s="481" t="s">
        <v>2166</v>
      </c>
      <c r="B16" s="482" t="s">
        <v>2167</v>
      </c>
      <c r="C16" s="481">
        <f t="shared" si="0"/>
        <v>1</v>
      </c>
      <c r="D16" s="481" t="str">
        <f t="shared" si="1"/>
        <v>Malaria I-5: Malaria parasite prevalence: Proportion of children aged 6-59 months with malaria infection-1</v>
      </c>
      <c r="E16" s="482" t="s">
        <v>2168</v>
      </c>
      <c r="F16" s="482" t="s">
        <v>2171</v>
      </c>
      <c r="G16" s="481" t="s">
        <v>2172</v>
      </c>
    </row>
    <row r="17" spans="1:7" s="11" customFormat="1" x14ac:dyDescent="0.25">
      <c r="A17" s="481" t="s">
        <v>2173</v>
      </c>
      <c r="B17" s="482" t="s">
        <v>2174</v>
      </c>
      <c r="C17" s="481">
        <f t="shared" si="0"/>
        <v>0</v>
      </c>
      <c r="D17" s="481" t="str">
        <f t="shared" si="1"/>
        <v>HIV I-4: Number of AIDS-related deaths per 100,000 population-0</v>
      </c>
      <c r="E17" s="482" t="s">
        <v>2140</v>
      </c>
      <c r="F17" s="482" t="s">
        <v>2175</v>
      </c>
      <c r="G17" s="481" t="s">
        <v>2176</v>
      </c>
    </row>
    <row r="18" spans="1:7" s="11" customFormat="1" x14ac:dyDescent="0.25">
      <c r="A18" s="481" t="s">
        <v>2173</v>
      </c>
      <c r="B18" s="482" t="s">
        <v>2174</v>
      </c>
      <c r="C18" s="481">
        <f t="shared" si="0"/>
        <v>1</v>
      </c>
      <c r="D18" s="481" t="str">
        <f t="shared" si="1"/>
        <v>HIV I-4: Number of AIDS-related deaths per 100,000 population-1</v>
      </c>
      <c r="E18" s="482" t="s">
        <v>2140</v>
      </c>
      <c r="F18" s="482" t="s">
        <v>2177</v>
      </c>
      <c r="G18" s="481" t="s">
        <v>2178</v>
      </c>
    </row>
    <row r="19" spans="1:7" s="11" customFormat="1" x14ac:dyDescent="0.25">
      <c r="A19" s="481" t="s">
        <v>2173</v>
      </c>
      <c r="B19" s="482" t="s">
        <v>2174</v>
      </c>
      <c r="C19" s="481">
        <f t="shared" si="0"/>
        <v>2</v>
      </c>
      <c r="D19" s="481" t="str">
        <f t="shared" si="1"/>
        <v>HIV I-4: Number of AIDS-related deaths per 100,000 population-2</v>
      </c>
      <c r="E19" s="482" t="s">
        <v>2179</v>
      </c>
      <c r="F19" s="482" t="s">
        <v>2180</v>
      </c>
      <c r="G19" s="481" t="s">
        <v>2181</v>
      </c>
    </row>
    <row r="20" spans="1:7" s="11" customFormat="1" x14ac:dyDescent="0.25">
      <c r="A20" s="481" t="s">
        <v>2173</v>
      </c>
      <c r="B20" s="482" t="s">
        <v>2174</v>
      </c>
      <c r="C20" s="481">
        <f t="shared" si="0"/>
        <v>3</v>
      </c>
      <c r="D20" s="481" t="str">
        <f t="shared" si="1"/>
        <v>HIV I-4: Number of AIDS-related deaths per 100,000 population-3</v>
      </c>
      <c r="E20" s="482" t="s">
        <v>2179</v>
      </c>
      <c r="F20" s="482" t="s">
        <v>2182</v>
      </c>
      <c r="G20" s="481" t="s">
        <v>2183</v>
      </c>
    </row>
    <row r="21" spans="1:7" s="11" customFormat="1" x14ac:dyDescent="0.25">
      <c r="A21" s="481" t="s">
        <v>2173</v>
      </c>
      <c r="B21" s="482" t="s">
        <v>2174</v>
      </c>
      <c r="C21" s="481">
        <f t="shared" si="0"/>
        <v>4</v>
      </c>
      <c r="D21" s="481" t="str">
        <f t="shared" si="1"/>
        <v>HIV I-4: Number of AIDS-related deaths per 100,000 population-4</v>
      </c>
      <c r="E21" s="482" t="s">
        <v>2179</v>
      </c>
      <c r="F21" s="482" t="s">
        <v>2184</v>
      </c>
      <c r="G21" s="481" t="s">
        <v>2185</v>
      </c>
    </row>
    <row r="22" spans="1:7" s="11" customFormat="1" x14ac:dyDescent="0.25">
      <c r="A22" s="481" t="s">
        <v>2173</v>
      </c>
      <c r="B22" s="482" t="s">
        <v>2174</v>
      </c>
      <c r="C22" s="481">
        <f t="shared" si="0"/>
        <v>5</v>
      </c>
      <c r="D22" s="481" t="str">
        <f t="shared" si="1"/>
        <v>HIV I-4: Number of AIDS-related deaths per 100,000 population-5</v>
      </c>
      <c r="E22" s="482" t="s">
        <v>2179</v>
      </c>
      <c r="F22" s="482" t="s">
        <v>2186</v>
      </c>
      <c r="G22" s="481" t="s">
        <v>2187</v>
      </c>
    </row>
    <row r="23" spans="1:7" s="11" customFormat="1" x14ac:dyDescent="0.25">
      <c r="A23" s="481" t="s">
        <v>2173</v>
      </c>
      <c r="B23" s="482" t="s">
        <v>2174</v>
      </c>
      <c r="C23" s="481">
        <f t="shared" si="0"/>
        <v>6</v>
      </c>
      <c r="D23" s="481" t="str">
        <f t="shared" si="1"/>
        <v>HIV I-4: Number of AIDS-related deaths per 100,000 population-6</v>
      </c>
      <c r="E23" s="482" t="s">
        <v>2168</v>
      </c>
      <c r="F23" s="482" t="s">
        <v>2169</v>
      </c>
      <c r="G23" s="481" t="s">
        <v>2188</v>
      </c>
    </row>
    <row r="24" spans="1:7" s="11" customFormat="1" x14ac:dyDescent="0.25">
      <c r="A24" s="481" t="s">
        <v>2173</v>
      </c>
      <c r="B24" s="482" t="s">
        <v>2174</v>
      </c>
      <c r="C24" s="481">
        <f t="shared" si="0"/>
        <v>7</v>
      </c>
      <c r="D24" s="481" t="str">
        <f t="shared" si="1"/>
        <v>HIV I-4: Number of AIDS-related deaths per 100,000 population-7</v>
      </c>
      <c r="E24" s="482" t="s">
        <v>2168</v>
      </c>
      <c r="F24" s="482" t="s">
        <v>2171</v>
      </c>
      <c r="G24" s="481" t="s">
        <v>2189</v>
      </c>
    </row>
    <row r="25" spans="1:7" s="11" customFormat="1" x14ac:dyDescent="0.25">
      <c r="A25" s="481" t="s">
        <v>2190</v>
      </c>
      <c r="B25" s="482" t="s">
        <v>2191</v>
      </c>
      <c r="C25" s="481">
        <f t="shared" si="0"/>
        <v>0</v>
      </c>
      <c r="D25" s="481" t="str">
        <f t="shared" si="1"/>
        <v>Malaria I-1(M): Reported malaria cases (presumed and confirmed)-0</v>
      </c>
      <c r="E25" s="482" t="s">
        <v>2140</v>
      </c>
      <c r="F25" s="482" t="s">
        <v>2192</v>
      </c>
      <c r="G25" s="481" t="s">
        <v>2193</v>
      </c>
    </row>
    <row r="26" spans="1:7" s="11" customFormat="1" x14ac:dyDescent="0.25">
      <c r="A26" s="481" t="s">
        <v>2190</v>
      </c>
      <c r="B26" s="482" t="s">
        <v>2191</v>
      </c>
      <c r="C26" s="481">
        <f t="shared" si="0"/>
        <v>1</v>
      </c>
      <c r="D26" s="481" t="str">
        <f t="shared" si="1"/>
        <v>Malaria I-1(M): Reported malaria cases (presumed and confirmed)-1</v>
      </c>
      <c r="E26" s="482" t="s">
        <v>2140</v>
      </c>
      <c r="F26" s="482" t="s">
        <v>2194</v>
      </c>
      <c r="G26" s="481" t="s">
        <v>2195</v>
      </c>
    </row>
    <row r="27" spans="1:7" s="11" customFormat="1" x14ac:dyDescent="0.25">
      <c r="A27" s="481" t="s">
        <v>2190</v>
      </c>
      <c r="B27" s="482" t="s">
        <v>2191</v>
      </c>
      <c r="C27" s="481">
        <f t="shared" si="0"/>
        <v>2</v>
      </c>
      <c r="D27" s="481" t="str">
        <f t="shared" si="1"/>
        <v>Malaria I-1(M): Reported malaria cases (presumed and confirmed)-2</v>
      </c>
      <c r="E27" s="482" t="s">
        <v>2196</v>
      </c>
      <c r="F27" s="482" t="s">
        <v>2197</v>
      </c>
      <c r="G27" s="481" t="s">
        <v>2198</v>
      </c>
    </row>
    <row r="28" spans="1:7" s="11" customFormat="1" x14ac:dyDescent="0.25">
      <c r="A28" s="481" t="s">
        <v>2190</v>
      </c>
      <c r="B28" s="482" t="s">
        <v>2191</v>
      </c>
      <c r="C28" s="481">
        <f t="shared" si="0"/>
        <v>3</v>
      </c>
      <c r="D28" s="481" t="str">
        <f t="shared" si="1"/>
        <v>Malaria I-1(M): Reported malaria cases (presumed and confirmed)-3</v>
      </c>
      <c r="E28" s="482" t="s">
        <v>2196</v>
      </c>
      <c r="F28" s="482" t="s">
        <v>2199</v>
      </c>
      <c r="G28" s="481" t="s">
        <v>2200</v>
      </c>
    </row>
    <row r="29" spans="1:7" s="11" customFormat="1" x14ac:dyDescent="0.25">
      <c r="A29" s="481" t="s">
        <v>2190</v>
      </c>
      <c r="B29" s="482" t="s">
        <v>2191</v>
      </c>
      <c r="C29" s="481">
        <f t="shared" si="0"/>
        <v>4</v>
      </c>
      <c r="D29" s="481" t="str">
        <f t="shared" si="1"/>
        <v>Malaria I-1(M): Reported malaria cases (presumed and confirmed)-4</v>
      </c>
      <c r="E29" s="482" t="s">
        <v>2158</v>
      </c>
      <c r="F29" s="482" t="s">
        <v>2201</v>
      </c>
      <c r="G29" s="481" t="s">
        <v>2202</v>
      </c>
    </row>
    <row r="30" spans="1:7" s="11" customFormat="1" x14ac:dyDescent="0.25">
      <c r="A30" s="481" t="s">
        <v>2190</v>
      </c>
      <c r="B30" s="482" t="s">
        <v>2191</v>
      </c>
      <c r="C30" s="481">
        <f t="shared" si="0"/>
        <v>5</v>
      </c>
      <c r="D30" s="481" t="str">
        <f t="shared" si="1"/>
        <v>Malaria I-1(M): Reported malaria cases (presumed and confirmed)-5</v>
      </c>
      <c r="E30" s="482" t="s">
        <v>2158</v>
      </c>
      <c r="F30" s="482" t="s">
        <v>2159</v>
      </c>
      <c r="G30" s="481" t="s">
        <v>2203</v>
      </c>
    </row>
    <row r="31" spans="1:7" s="11" customFormat="1" x14ac:dyDescent="0.25">
      <c r="A31" s="481" t="s">
        <v>2190</v>
      </c>
      <c r="B31" s="482" t="s">
        <v>2191</v>
      </c>
      <c r="C31" s="481">
        <f t="shared" si="0"/>
        <v>6</v>
      </c>
      <c r="D31" s="481" t="str">
        <f t="shared" si="1"/>
        <v>Malaria I-1(M): Reported malaria cases (presumed and confirmed)-6</v>
      </c>
      <c r="E31" s="482" t="s">
        <v>2158</v>
      </c>
      <c r="F31" s="482" t="s">
        <v>2204</v>
      </c>
      <c r="G31" s="481" t="s">
        <v>2205</v>
      </c>
    </row>
    <row r="32" spans="1:7" s="11" customFormat="1" x14ac:dyDescent="0.25">
      <c r="A32" s="481" t="s">
        <v>2206</v>
      </c>
      <c r="B32" s="482" t="s">
        <v>2207</v>
      </c>
      <c r="C32" s="481">
        <f t="shared" si="0"/>
        <v>0</v>
      </c>
      <c r="D32" s="481" t="str">
        <f t="shared" si="1"/>
        <v>Malaria I-3.1(M): Inpatient malaria deaths per year: rate per 100,000 persons per year-0</v>
      </c>
      <c r="E32" s="482" t="s">
        <v>2140</v>
      </c>
      <c r="F32" s="482" t="s">
        <v>2192</v>
      </c>
      <c r="G32" s="481" t="s">
        <v>2208</v>
      </c>
    </row>
    <row r="33" spans="1:7" s="11" customFormat="1" x14ac:dyDescent="0.25">
      <c r="A33" s="481" t="s">
        <v>2206</v>
      </c>
      <c r="B33" s="482" t="s">
        <v>2207</v>
      </c>
      <c r="C33" s="481">
        <f t="shared" si="0"/>
        <v>1</v>
      </c>
      <c r="D33" s="481" t="str">
        <f t="shared" si="1"/>
        <v>Malaria I-3.1(M): Inpatient malaria deaths per year: rate per 100,000 persons per year-1</v>
      </c>
      <c r="E33" s="482" t="s">
        <v>2140</v>
      </c>
      <c r="F33" s="482" t="s">
        <v>2194</v>
      </c>
      <c r="G33" s="481" t="s">
        <v>2209</v>
      </c>
    </row>
    <row r="34" spans="1:7" s="11" customFormat="1" x14ac:dyDescent="0.25">
      <c r="A34" s="481" t="s">
        <v>2210</v>
      </c>
      <c r="B34" s="482" t="s">
        <v>2211</v>
      </c>
      <c r="C34" s="481">
        <f t="shared" si="0"/>
        <v>0</v>
      </c>
      <c r="D34" s="481" t="str">
        <f t="shared" si="1"/>
        <v>Malaria I-6: All-cause under-5 mortality rate per 1000 live births-0</v>
      </c>
      <c r="E34" s="482" t="s">
        <v>2168</v>
      </c>
      <c r="F34" s="482" t="s">
        <v>2169</v>
      </c>
      <c r="G34" s="481" t="s">
        <v>2212</v>
      </c>
    </row>
    <row r="35" spans="1:7" s="11" customFormat="1" x14ac:dyDescent="0.25">
      <c r="A35" s="481" t="s">
        <v>2210</v>
      </c>
      <c r="B35" s="482" t="s">
        <v>2211</v>
      </c>
      <c r="C35" s="481">
        <f t="shared" si="0"/>
        <v>1</v>
      </c>
      <c r="D35" s="481" t="str">
        <f t="shared" si="1"/>
        <v>Malaria I-6: All-cause under-5 mortality rate per 1000 live births-1</v>
      </c>
      <c r="E35" s="482" t="s">
        <v>2168</v>
      </c>
      <c r="F35" s="482" t="s">
        <v>2171</v>
      </c>
      <c r="G35" s="481" t="s">
        <v>2213</v>
      </c>
    </row>
    <row r="36" spans="1:7" s="11" customFormat="1" x14ac:dyDescent="0.25">
      <c r="A36" s="481" t="s">
        <v>2214</v>
      </c>
      <c r="B36" s="482" t="s">
        <v>2215</v>
      </c>
      <c r="C36" s="481">
        <f t="shared" si="0"/>
        <v>0</v>
      </c>
      <c r="D36" s="481" t="str">
        <f t="shared" si="1"/>
        <v>HIV I-14: Number of new HIV infections per 1000 uninfected population-0</v>
      </c>
      <c r="E36" s="482" t="s">
        <v>2140</v>
      </c>
      <c r="F36" s="482" t="s">
        <v>2175</v>
      </c>
      <c r="G36" s="481" t="s">
        <v>2216</v>
      </c>
    </row>
    <row r="37" spans="1:7" s="11" customFormat="1" x14ac:dyDescent="0.25">
      <c r="A37" s="481" t="s">
        <v>2214</v>
      </c>
      <c r="B37" s="482" t="s">
        <v>2215</v>
      </c>
      <c r="C37" s="481">
        <f t="shared" si="0"/>
        <v>1</v>
      </c>
      <c r="D37" s="481" t="str">
        <f t="shared" si="1"/>
        <v>HIV I-14: Number of new HIV infections per 1000 uninfected population-1</v>
      </c>
      <c r="E37" s="482" t="s">
        <v>2140</v>
      </c>
      <c r="F37" s="482" t="s">
        <v>2177</v>
      </c>
      <c r="G37" s="481" t="s">
        <v>2217</v>
      </c>
    </row>
    <row r="38" spans="1:7" s="11" customFormat="1" x14ac:dyDescent="0.25">
      <c r="A38" s="481" t="s">
        <v>2214</v>
      </c>
      <c r="B38" s="482" t="s">
        <v>2215</v>
      </c>
      <c r="C38" s="481">
        <f t="shared" si="0"/>
        <v>2</v>
      </c>
      <c r="D38" s="481" t="str">
        <f t="shared" si="1"/>
        <v>HIV I-14: Number of new HIV infections per 1000 uninfected population-2</v>
      </c>
      <c r="E38" s="482" t="s">
        <v>2179</v>
      </c>
      <c r="F38" s="482" t="s">
        <v>2180</v>
      </c>
      <c r="G38" s="481" t="s">
        <v>2218</v>
      </c>
    </row>
    <row r="39" spans="1:7" s="11" customFormat="1" x14ac:dyDescent="0.25">
      <c r="A39" s="481" t="s">
        <v>2214</v>
      </c>
      <c r="B39" s="482" t="s">
        <v>2215</v>
      </c>
      <c r="C39" s="481">
        <f t="shared" si="0"/>
        <v>3</v>
      </c>
      <c r="D39" s="481" t="str">
        <f t="shared" si="1"/>
        <v>HIV I-14: Number of new HIV infections per 1000 uninfected population-3</v>
      </c>
      <c r="E39" s="482" t="s">
        <v>2179</v>
      </c>
      <c r="F39" s="482" t="s">
        <v>2182</v>
      </c>
      <c r="G39" s="481" t="s">
        <v>2219</v>
      </c>
    </row>
    <row r="40" spans="1:7" s="11" customFormat="1" x14ac:dyDescent="0.25">
      <c r="A40" s="481" t="s">
        <v>2214</v>
      </c>
      <c r="B40" s="482" t="s">
        <v>2215</v>
      </c>
      <c r="C40" s="481">
        <f t="shared" si="0"/>
        <v>4</v>
      </c>
      <c r="D40" s="481" t="str">
        <f t="shared" si="1"/>
        <v>HIV I-14: Number of new HIV infections per 1000 uninfected population-4</v>
      </c>
      <c r="E40" s="482" t="s">
        <v>2179</v>
      </c>
      <c r="F40" s="482" t="s">
        <v>2184</v>
      </c>
      <c r="G40" s="481" t="s">
        <v>2220</v>
      </c>
    </row>
    <row r="41" spans="1:7" s="11" customFormat="1" x14ac:dyDescent="0.25">
      <c r="A41" s="481" t="s">
        <v>2214</v>
      </c>
      <c r="B41" s="482" t="s">
        <v>2215</v>
      </c>
      <c r="C41" s="481">
        <f t="shared" si="0"/>
        <v>5</v>
      </c>
      <c r="D41" s="481" t="str">
        <f t="shared" si="1"/>
        <v>HIV I-14: Number of new HIV infections per 1000 uninfected population-5</v>
      </c>
      <c r="E41" s="482" t="s">
        <v>2179</v>
      </c>
      <c r="F41" s="482" t="s">
        <v>2186</v>
      </c>
      <c r="G41" s="481" t="s">
        <v>2221</v>
      </c>
    </row>
    <row r="42" spans="1:7" s="11" customFormat="1" x14ac:dyDescent="0.25">
      <c r="A42" s="481" t="s">
        <v>2214</v>
      </c>
      <c r="B42" s="482" t="s">
        <v>2215</v>
      </c>
      <c r="C42" s="481">
        <f t="shared" si="0"/>
        <v>6</v>
      </c>
      <c r="D42" s="481" t="str">
        <f t="shared" si="1"/>
        <v>HIV I-14: Number of new HIV infections per 1000 uninfected population-6</v>
      </c>
      <c r="E42" s="482" t="s">
        <v>2168</v>
      </c>
      <c r="F42" s="482" t="s">
        <v>2169</v>
      </c>
      <c r="G42" s="481" t="s">
        <v>2222</v>
      </c>
    </row>
    <row r="43" spans="1:7" s="11" customFormat="1" x14ac:dyDescent="0.25">
      <c r="A43" s="481" t="s">
        <v>2214</v>
      </c>
      <c r="B43" s="482" t="s">
        <v>2215</v>
      </c>
      <c r="C43" s="481">
        <f t="shared" si="0"/>
        <v>7</v>
      </c>
      <c r="D43" s="481" t="str">
        <f t="shared" si="1"/>
        <v>HIV I-14: Number of new HIV infections per 1000 uninfected population-7</v>
      </c>
      <c r="E43" s="482" t="s">
        <v>2168</v>
      </c>
      <c r="F43" s="482" t="s">
        <v>2171</v>
      </c>
      <c r="G43" s="481" t="s">
        <v>2223</v>
      </c>
    </row>
    <row r="44" spans="1:7" s="11" customFormat="1" x14ac:dyDescent="0.25">
      <c r="A44" s="481" t="s">
        <v>2224</v>
      </c>
      <c r="B44" s="482" t="s">
        <v>2225</v>
      </c>
      <c r="C44" s="481">
        <f t="shared" si="0"/>
        <v>0</v>
      </c>
      <c r="D44" s="481" t="str">
        <f t="shared" si="1"/>
        <v>Malaria I-10(M): Annual parasite incidence: Confirmed malaria cases (microscopy or RDT): rate per 1000 persons per year (Elimination settings)-0</v>
      </c>
      <c r="E44" s="482" t="s">
        <v>2226</v>
      </c>
      <c r="F44" s="482" t="s">
        <v>2227</v>
      </c>
      <c r="G44" s="481" t="s">
        <v>2228</v>
      </c>
    </row>
    <row r="45" spans="1:7" s="11" customFormat="1" x14ac:dyDescent="0.25">
      <c r="A45" s="481" t="s">
        <v>2224</v>
      </c>
      <c r="B45" s="482" t="s">
        <v>2225</v>
      </c>
      <c r="C45" s="481">
        <f t="shared" si="0"/>
        <v>1</v>
      </c>
      <c r="D45" s="481" t="str">
        <f t="shared" si="1"/>
        <v>Malaria I-10(M): Annual parasite incidence: Confirmed malaria cases (microscopy or RDT): rate per 1000 persons per year (Elimination settings)-1</v>
      </c>
      <c r="E45" s="482" t="s">
        <v>2226</v>
      </c>
      <c r="F45" s="482" t="s">
        <v>2229</v>
      </c>
      <c r="G45" s="481" t="s">
        <v>2230</v>
      </c>
    </row>
    <row r="46" spans="1:7" s="11" customFormat="1" x14ac:dyDescent="0.25">
      <c r="A46" s="481" t="s">
        <v>2224</v>
      </c>
      <c r="B46" s="482" t="s">
        <v>2225</v>
      </c>
      <c r="C46" s="481">
        <f t="shared" si="0"/>
        <v>2</v>
      </c>
      <c r="D46" s="481" t="str">
        <f t="shared" si="1"/>
        <v>Malaria I-10(M): Annual parasite incidence: Confirmed malaria cases (microscopy or RDT): rate per 1000 persons per year (Elimination settings)-2</v>
      </c>
      <c r="E46" s="482" t="s">
        <v>2226</v>
      </c>
      <c r="F46" s="482" t="s">
        <v>2231</v>
      </c>
      <c r="G46" s="481" t="s">
        <v>2232</v>
      </c>
    </row>
    <row r="47" spans="1:7" s="11" customFormat="1" x14ac:dyDescent="0.25">
      <c r="A47" s="481" t="s">
        <v>2224</v>
      </c>
      <c r="B47" s="482" t="s">
        <v>2225</v>
      </c>
      <c r="C47" s="481">
        <f t="shared" si="0"/>
        <v>3</v>
      </c>
      <c r="D47" s="481" t="str">
        <f t="shared" si="1"/>
        <v>Malaria I-10(M): Annual parasite incidence: Confirmed malaria cases (microscopy or RDT): rate per 1000 persons per year (Elimination settings)-3</v>
      </c>
      <c r="E47" s="482" t="s">
        <v>2226</v>
      </c>
      <c r="F47" s="482" t="s">
        <v>2233</v>
      </c>
      <c r="G47" s="481" t="s">
        <v>2234</v>
      </c>
    </row>
    <row r="48" spans="1:7" s="11" customFormat="1" x14ac:dyDescent="0.25">
      <c r="A48" s="481" t="s">
        <v>2235</v>
      </c>
      <c r="B48" s="482" t="s">
        <v>2236</v>
      </c>
      <c r="C48" s="481">
        <f t="shared" si="0"/>
        <v>0</v>
      </c>
      <c r="D48" s="481" t="str">
        <f t="shared" si="1"/>
        <v>HIV I-13: Number and % of people living with HIV-0</v>
      </c>
      <c r="E48" s="482" t="s">
        <v>2140</v>
      </c>
      <c r="F48" s="482" t="s">
        <v>2175</v>
      </c>
      <c r="G48" s="481" t="s">
        <v>2237</v>
      </c>
    </row>
    <row r="49" spans="1:7" s="11" customFormat="1" x14ac:dyDescent="0.25">
      <c r="A49" s="481" t="s">
        <v>2235</v>
      </c>
      <c r="B49" s="482" t="s">
        <v>2236</v>
      </c>
      <c r="C49" s="481">
        <f t="shared" si="0"/>
        <v>1</v>
      </c>
      <c r="D49" s="481" t="str">
        <f t="shared" si="1"/>
        <v>HIV I-13: Number and % of people living with HIV-1</v>
      </c>
      <c r="E49" s="482" t="s">
        <v>2140</v>
      </c>
      <c r="F49" s="482" t="s">
        <v>2177</v>
      </c>
      <c r="G49" s="481" t="s">
        <v>2238</v>
      </c>
    </row>
    <row r="50" spans="1:7" s="11" customFormat="1" x14ac:dyDescent="0.25">
      <c r="A50" s="481" t="s">
        <v>2235</v>
      </c>
      <c r="B50" s="482" t="s">
        <v>2236</v>
      </c>
      <c r="C50" s="481">
        <f t="shared" si="0"/>
        <v>2</v>
      </c>
      <c r="D50" s="481" t="str">
        <f t="shared" si="1"/>
        <v>HIV I-13: Number and % of people living with HIV-2</v>
      </c>
      <c r="E50" s="482" t="s">
        <v>2179</v>
      </c>
      <c r="F50" s="482" t="s">
        <v>2180</v>
      </c>
      <c r="G50" s="481" t="s">
        <v>2239</v>
      </c>
    </row>
    <row r="51" spans="1:7" s="11" customFormat="1" x14ac:dyDescent="0.25">
      <c r="A51" s="481" t="s">
        <v>2235</v>
      </c>
      <c r="B51" s="482" t="s">
        <v>2236</v>
      </c>
      <c r="C51" s="481">
        <f t="shared" si="0"/>
        <v>3</v>
      </c>
      <c r="D51" s="481" t="str">
        <f t="shared" si="1"/>
        <v>HIV I-13: Number and % of people living with HIV-3</v>
      </c>
      <c r="E51" s="482" t="s">
        <v>2179</v>
      </c>
      <c r="F51" s="482" t="s">
        <v>2182</v>
      </c>
      <c r="G51" s="481" t="s">
        <v>2240</v>
      </c>
    </row>
    <row r="52" spans="1:7" s="11" customFormat="1" x14ac:dyDescent="0.25">
      <c r="A52" s="481" t="s">
        <v>2235</v>
      </c>
      <c r="B52" s="482" t="s">
        <v>2236</v>
      </c>
      <c r="C52" s="481">
        <f t="shared" si="0"/>
        <v>4</v>
      </c>
      <c r="D52" s="481" t="str">
        <f t="shared" si="1"/>
        <v>HIV I-13: Number and % of people living with HIV-4</v>
      </c>
      <c r="E52" s="482" t="s">
        <v>2179</v>
      </c>
      <c r="F52" s="482" t="s">
        <v>2184</v>
      </c>
      <c r="G52" s="481" t="s">
        <v>2241</v>
      </c>
    </row>
    <row r="53" spans="1:7" s="11" customFormat="1" x14ac:dyDescent="0.25">
      <c r="A53" s="481" t="s">
        <v>2235</v>
      </c>
      <c r="B53" s="482" t="s">
        <v>2236</v>
      </c>
      <c r="C53" s="481">
        <f t="shared" si="0"/>
        <v>5</v>
      </c>
      <c r="D53" s="481" t="str">
        <f t="shared" si="1"/>
        <v>HIV I-13: Number and % of people living with HIV-5</v>
      </c>
      <c r="E53" s="482" t="s">
        <v>2179</v>
      </c>
      <c r="F53" s="482" t="s">
        <v>2186</v>
      </c>
      <c r="G53" s="481" t="s">
        <v>2242</v>
      </c>
    </row>
    <row r="54" spans="1:7" s="11" customFormat="1" x14ac:dyDescent="0.25">
      <c r="A54" s="481" t="s">
        <v>2235</v>
      </c>
      <c r="B54" s="482" t="s">
        <v>2236</v>
      </c>
      <c r="C54" s="481">
        <f t="shared" si="0"/>
        <v>6</v>
      </c>
      <c r="D54" s="481" t="str">
        <f t="shared" si="1"/>
        <v>HIV I-13: Number and % of people living with HIV-6</v>
      </c>
      <c r="E54" s="482" t="s">
        <v>2168</v>
      </c>
      <c r="F54" s="482" t="s">
        <v>2169</v>
      </c>
      <c r="G54" s="481" t="s">
        <v>2243</v>
      </c>
    </row>
    <row r="55" spans="1:7" s="11" customFormat="1" x14ac:dyDescent="0.25">
      <c r="A55" s="481" t="s">
        <v>2235</v>
      </c>
      <c r="B55" s="482" t="s">
        <v>2236</v>
      </c>
      <c r="C55" s="481">
        <f t="shared" si="0"/>
        <v>7</v>
      </c>
      <c r="D55" s="481" t="str">
        <f t="shared" si="1"/>
        <v>HIV I-13: Number and % of people living with HIV-7</v>
      </c>
      <c r="E55" s="482" t="s">
        <v>2168</v>
      </c>
      <c r="F55" s="482" t="s">
        <v>2171</v>
      </c>
      <c r="G55" s="481" t="s">
        <v>2244</v>
      </c>
    </row>
    <row r="57" spans="1:7" ht="13" x14ac:dyDescent="0.3">
      <c r="A57" s="2" t="s">
        <v>111</v>
      </c>
    </row>
    <row r="58" spans="1:7" x14ac:dyDescent="0.25">
      <c r="A58" s="481" t="s">
        <v>101</v>
      </c>
      <c r="B58" s="481" t="s">
        <v>57</v>
      </c>
      <c r="C58" s="481">
        <v>0</v>
      </c>
      <c r="D58" s="481" t="s">
        <v>109</v>
      </c>
      <c r="E58" s="481" t="s">
        <v>42</v>
      </c>
      <c r="F58" s="481" t="s">
        <v>31</v>
      </c>
      <c r="G58" s="481" t="s">
        <v>62</v>
      </c>
    </row>
    <row r="59" spans="1:7" hidden="1" x14ac:dyDescent="0.25">
      <c r="A59" s="481" t="s">
        <v>100</v>
      </c>
      <c r="B59" s="482" t="s">
        <v>87</v>
      </c>
      <c r="C59" s="481">
        <f>IF(B59=B58,C58+1,0)</f>
        <v>0</v>
      </c>
      <c r="D59" s="481" t="str">
        <f>B59&amp;"-"&amp;C59</f>
        <v>[Name]-0</v>
      </c>
      <c r="E59" s="482" t="s">
        <v>103</v>
      </c>
      <c r="F59" s="482" t="s">
        <v>102</v>
      </c>
      <c r="G59" s="481" t="s">
        <v>61</v>
      </c>
    </row>
    <row r="60" spans="1:7" s="11" customFormat="1" x14ac:dyDescent="0.25">
      <c r="A60" s="481" t="s">
        <v>739</v>
      </c>
      <c r="B60" s="482" t="s">
        <v>2245</v>
      </c>
      <c r="C60" s="481">
        <f t="shared" ref="C60:C91" si="2">IF(B60=B59,C59+1,0)</f>
        <v>0</v>
      </c>
      <c r="D60" s="481" t="str">
        <f t="shared" ref="D60:D91" si="3">B60&amp;"-"&amp;C60</f>
        <v>HIV O-1(M): Percentage of adults and children with HIV, known to be on treatment 12 months after initiation of antiretroviral therapy-0</v>
      </c>
      <c r="E60" s="482" t="s">
        <v>2140</v>
      </c>
      <c r="F60" s="482" t="s">
        <v>2175</v>
      </c>
      <c r="G60" s="481" t="s">
        <v>2246</v>
      </c>
    </row>
    <row r="61" spans="1:7" s="11" customFormat="1" x14ac:dyDescent="0.25">
      <c r="A61" s="481" t="s">
        <v>739</v>
      </c>
      <c r="B61" s="482" t="s">
        <v>2245</v>
      </c>
      <c r="C61" s="481">
        <f t="shared" si="2"/>
        <v>1</v>
      </c>
      <c r="D61" s="481" t="str">
        <f t="shared" si="3"/>
        <v>HIV O-1(M): Percentage of adults and children with HIV, known to be on treatment 12 months after initiation of antiretroviral therapy-1</v>
      </c>
      <c r="E61" s="482" t="s">
        <v>2140</v>
      </c>
      <c r="F61" s="482" t="s">
        <v>2177</v>
      </c>
      <c r="G61" s="481" t="s">
        <v>2247</v>
      </c>
    </row>
    <row r="62" spans="1:7" s="11" customFormat="1" x14ac:dyDescent="0.25">
      <c r="A62" s="481" t="s">
        <v>739</v>
      </c>
      <c r="B62" s="482" t="s">
        <v>2245</v>
      </c>
      <c r="C62" s="481">
        <f t="shared" si="2"/>
        <v>2</v>
      </c>
      <c r="D62" s="481" t="str">
        <f t="shared" si="3"/>
        <v>HIV O-1(M): Percentage of adults and children with HIV, known to be on treatment 12 months after initiation of antiretroviral therapy-2</v>
      </c>
      <c r="E62" s="482" t="s">
        <v>2248</v>
      </c>
      <c r="F62" s="482" t="s">
        <v>2249</v>
      </c>
      <c r="G62" s="481" t="s">
        <v>2250</v>
      </c>
    </row>
    <row r="63" spans="1:7" s="11" customFormat="1" x14ac:dyDescent="0.25">
      <c r="A63" s="481" t="s">
        <v>739</v>
      </c>
      <c r="B63" s="482" t="s">
        <v>2245</v>
      </c>
      <c r="C63" s="481">
        <f t="shared" si="2"/>
        <v>3</v>
      </c>
      <c r="D63" s="481" t="str">
        <f t="shared" si="3"/>
        <v>HIV O-1(M): Percentage of adults and children with HIV, known to be on treatment 12 months after initiation of antiretroviral therapy-3</v>
      </c>
      <c r="E63" s="482" t="s">
        <v>2248</v>
      </c>
      <c r="F63" s="482" t="s">
        <v>2251</v>
      </c>
      <c r="G63" s="481" t="s">
        <v>2252</v>
      </c>
    </row>
    <row r="64" spans="1:7" s="11" customFormat="1" x14ac:dyDescent="0.25">
      <c r="A64" s="481" t="s">
        <v>739</v>
      </c>
      <c r="B64" s="482" t="s">
        <v>2245</v>
      </c>
      <c r="C64" s="481">
        <f t="shared" si="2"/>
        <v>4</v>
      </c>
      <c r="D64" s="481" t="str">
        <f t="shared" si="3"/>
        <v>HIV O-1(M): Percentage of adults and children with HIV, known to be on treatment 12 months after initiation of antiretroviral therapy-4</v>
      </c>
      <c r="E64" s="482" t="s">
        <v>2248</v>
      </c>
      <c r="F64" s="482" t="s">
        <v>2253</v>
      </c>
      <c r="G64" s="481" t="s">
        <v>2254</v>
      </c>
    </row>
    <row r="65" spans="1:7" s="11" customFormat="1" x14ac:dyDescent="0.25">
      <c r="A65" s="481" t="s">
        <v>739</v>
      </c>
      <c r="B65" s="482" t="s">
        <v>2245</v>
      </c>
      <c r="C65" s="481">
        <f t="shared" si="2"/>
        <v>5</v>
      </c>
      <c r="D65" s="481" t="str">
        <f t="shared" si="3"/>
        <v>HIV O-1(M): Percentage of adults and children with HIV, known to be on treatment 12 months after initiation of antiretroviral therapy-5</v>
      </c>
      <c r="E65" s="482" t="s">
        <v>2168</v>
      </c>
      <c r="F65" s="482" t="s">
        <v>2169</v>
      </c>
      <c r="G65" s="481" t="s">
        <v>2255</v>
      </c>
    </row>
    <row r="66" spans="1:7" s="11" customFormat="1" x14ac:dyDescent="0.25">
      <c r="A66" s="481" t="s">
        <v>739</v>
      </c>
      <c r="B66" s="482" t="s">
        <v>2245</v>
      </c>
      <c r="C66" s="481">
        <f t="shared" si="2"/>
        <v>6</v>
      </c>
      <c r="D66" s="481" t="str">
        <f t="shared" si="3"/>
        <v>HIV O-1(M): Percentage of adults and children with HIV, known to be on treatment 12 months after initiation of antiretroviral therapy-6</v>
      </c>
      <c r="E66" s="482" t="s">
        <v>2168</v>
      </c>
      <c r="F66" s="482" t="s">
        <v>2171</v>
      </c>
      <c r="G66" s="481" t="s">
        <v>2256</v>
      </c>
    </row>
    <row r="67" spans="1:7" s="11" customFormat="1" x14ac:dyDescent="0.25">
      <c r="A67" s="481" t="s">
        <v>746</v>
      </c>
      <c r="B67" s="482" t="s">
        <v>2257</v>
      </c>
      <c r="C67" s="481">
        <f t="shared" si="2"/>
        <v>0</v>
      </c>
      <c r="D67" s="481" t="str">
        <f t="shared" si="3"/>
        <v>HIV O-4a(M): Percentage of men reporting the use of a condom the last time they had anal sex with a male partner-0</v>
      </c>
      <c r="E67" s="482" t="s">
        <v>2140</v>
      </c>
      <c r="F67" s="482" t="s">
        <v>2141</v>
      </c>
      <c r="G67" s="481" t="s">
        <v>2258</v>
      </c>
    </row>
    <row r="68" spans="1:7" s="11" customFormat="1" x14ac:dyDescent="0.25">
      <c r="A68" s="481" t="s">
        <v>746</v>
      </c>
      <c r="B68" s="482" t="s">
        <v>2257</v>
      </c>
      <c r="C68" s="481">
        <f t="shared" si="2"/>
        <v>1</v>
      </c>
      <c r="D68" s="481" t="str">
        <f t="shared" si="3"/>
        <v>HIV O-4a(M): Percentage of men reporting the use of a condom the last time they had anal sex with a male partner-1</v>
      </c>
      <c r="E68" s="482" t="s">
        <v>2140</v>
      </c>
      <c r="F68" s="482" t="s">
        <v>2143</v>
      </c>
      <c r="G68" s="481" t="s">
        <v>2259</v>
      </c>
    </row>
    <row r="69" spans="1:7" s="11" customFormat="1" x14ac:dyDescent="0.25">
      <c r="A69" s="481" t="s">
        <v>750</v>
      </c>
      <c r="B69" s="482" t="s">
        <v>2260</v>
      </c>
      <c r="C69" s="481">
        <f t="shared" si="2"/>
        <v>0</v>
      </c>
      <c r="D69" s="481" t="str">
        <f t="shared" si="3"/>
        <v>HIV O-5(M): Percentage of sex workers reporting the use of a condom with their most recent client-0</v>
      </c>
      <c r="E69" s="482" t="s">
        <v>2140</v>
      </c>
      <c r="F69" s="482" t="s">
        <v>2141</v>
      </c>
      <c r="G69" s="481" t="s">
        <v>2261</v>
      </c>
    </row>
    <row r="70" spans="1:7" s="11" customFormat="1" x14ac:dyDescent="0.25">
      <c r="A70" s="481" t="s">
        <v>750</v>
      </c>
      <c r="B70" s="482" t="s">
        <v>2260</v>
      </c>
      <c r="C70" s="481">
        <f t="shared" si="2"/>
        <v>1</v>
      </c>
      <c r="D70" s="481" t="str">
        <f t="shared" si="3"/>
        <v>HIV O-5(M): Percentage of sex workers reporting the use of a condom with their most recent client-1</v>
      </c>
      <c r="E70" s="482" t="s">
        <v>2140</v>
      </c>
      <c r="F70" s="482" t="s">
        <v>2143</v>
      </c>
      <c r="G70" s="481" t="s">
        <v>2262</v>
      </c>
    </row>
    <row r="71" spans="1:7" s="11" customFormat="1" x14ac:dyDescent="0.25">
      <c r="A71" s="481" t="s">
        <v>750</v>
      </c>
      <c r="B71" s="482" t="s">
        <v>2260</v>
      </c>
      <c r="C71" s="481">
        <f t="shared" si="2"/>
        <v>2</v>
      </c>
      <c r="D71" s="481" t="str">
        <f t="shared" si="3"/>
        <v>HIV O-5(M): Percentage of sex workers reporting the use of a condom with their most recent client-2</v>
      </c>
      <c r="E71" s="482" t="s">
        <v>2168</v>
      </c>
      <c r="F71" s="482" t="s">
        <v>2169</v>
      </c>
      <c r="G71" s="481" t="s">
        <v>2263</v>
      </c>
    </row>
    <row r="72" spans="1:7" s="11" customFormat="1" x14ac:dyDescent="0.25">
      <c r="A72" s="481" t="s">
        <v>750</v>
      </c>
      <c r="B72" s="482" t="s">
        <v>2260</v>
      </c>
      <c r="C72" s="481">
        <f t="shared" si="2"/>
        <v>3</v>
      </c>
      <c r="D72" s="481" t="str">
        <f t="shared" si="3"/>
        <v>HIV O-5(M): Percentage of sex workers reporting the use of a condom with their most recent client-3</v>
      </c>
      <c r="E72" s="482" t="s">
        <v>2168</v>
      </c>
      <c r="F72" s="482" t="s">
        <v>2171</v>
      </c>
      <c r="G72" s="481" t="s">
        <v>2264</v>
      </c>
    </row>
    <row r="73" spans="1:7" s="11" customFormat="1" x14ac:dyDescent="0.25">
      <c r="A73" s="481" t="s">
        <v>2265</v>
      </c>
      <c r="B73" s="482" t="s">
        <v>2266</v>
      </c>
      <c r="C73" s="481">
        <f t="shared" si="2"/>
        <v>0</v>
      </c>
      <c r="D73" s="481" t="str">
        <f t="shared" si="3"/>
        <v>HIV O-6(M): Percentage of people who inject drugs reporting the use of sterile injecting equipment the last time they injected-0</v>
      </c>
      <c r="E73" s="482" t="s">
        <v>2140</v>
      </c>
      <c r="F73" s="482" t="s">
        <v>2143</v>
      </c>
      <c r="G73" s="481" t="s">
        <v>2267</v>
      </c>
    </row>
    <row r="74" spans="1:7" s="11" customFormat="1" x14ac:dyDescent="0.25">
      <c r="A74" s="481" t="s">
        <v>2265</v>
      </c>
      <c r="B74" s="482" t="s">
        <v>2266</v>
      </c>
      <c r="C74" s="481">
        <f t="shared" si="2"/>
        <v>1</v>
      </c>
      <c r="D74" s="481" t="str">
        <f t="shared" si="3"/>
        <v>HIV O-6(M): Percentage of people who inject drugs reporting the use of sterile injecting equipment the last time they injected-1</v>
      </c>
      <c r="E74" s="482" t="s">
        <v>2140</v>
      </c>
      <c r="F74" s="482" t="s">
        <v>2141</v>
      </c>
      <c r="G74" s="481" t="s">
        <v>2268</v>
      </c>
    </row>
    <row r="75" spans="1:7" s="11" customFormat="1" x14ac:dyDescent="0.25">
      <c r="A75" s="481" t="s">
        <v>2265</v>
      </c>
      <c r="B75" s="482" t="s">
        <v>2266</v>
      </c>
      <c r="C75" s="481">
        <f t="shared" si="2"/>
        <v>2</v>
      </c>
      <c r="D75" s="481" t="str">
        <f t="shared" si="3"/>
        <v>HIV O-6(M): Percentage of people who inject drugs reporting the use of sterile injecting equipment the last time they injected-2</v>
      </c>
      <c r="E75" s="482" t="s">
        <v>2168</v>
      </c>
      <c r="F75" s="482" t="s">
        <v>2169</v>
      </c>
      <c r="G75" s="481" t="s">
        <v>2269</v>
      </c>
    </row>
    <row r="76" spans="1:7" s="11" customFormat="1" x14ac:dyDescent="0.25">
      <c r="A76" s="481" t="s">
        <v>2265</v>
      </c>
      <c r="B76" s="482" t="s">
        <v>2266</v>
      </c>
      <c r="C76" s="481">
        <f t="shared" si="2"/>
        <v>3</v>
      </c>
      <c r="D76" s="481" t="str">
        <f t="shared" si="3"/>
        <v>HIV O-6(M): Percentage of people who inject drugs reporting the use of sterile injecting equipment the last time they injected-3</v>
      </c>
      <c r="E76" s="482" t="s">
        <v>2168</v>
      </c>
      <c r="F76" s="482" t="s">
        <v>2171</v>
      </c>
      <c r="G76" s="481" t="s">
        <v>2270</v>
      </c>
    </row>
    <row r="77" spans="1:7" s="11" customFormat="1" x14ac:dyDescent="0.25">
      <c r="A77" s="481" t="s">
        <v>763</v>
      </c>
      <c r="B77" s="482" t="s">
        <v>2271</v>
      </c>
      <c r="C77" s="481">
        <f t="shared" si="2"/>
        <v>0</v>
      </c>
      <c r="D77" s="481" t="str">
        <f t="shared" si="3"/>
        <v>TB O-4(M): Treatment success rate of RR TB and/or MDR-TB: Percentage of cases with RR and/or MDR-TB successfully treated-0</v>
      </c>
      <c r="E77" s="482" t="s">
        <v>2272</v>
      </c>
      <c r="F77" s="482" t="s">
        <v>2273</v>
      </c>
      <c r="G77" s="481" t="s">
        <v>2274</v>
      </c>
    </row>
    <row r="78" spans="1:7" s="11" customFormat="1" x14ac:dyDescent="0.25">
      <c r="A78" s="481" t="s">
        <v>2275</v>
      </c>
      <c r="B78" s="482" t="s">
        <v>2276</v>
      </c>
      <c r="C78" s="481">
        <f t="shared" si="2"/>
        <v>0</v>
      </c>
      <c r="D78" s="481" t="str">
        <f t="shared" si="3"/>
        <v>Malaria O-1a: Proportion of population that slept under an insecticide-treated net the previous night-0</v>
      </c>
      <c r="E78" s="482" t="s">
        <v>2168</v>
      </c>
      <c r="F78" s="482" t="s">
        <v>2169</v>
      </c>
      <c r="G78" s="481" t="s">
        <v>2277</v>
      </c>
    </row>
    <row r="79" spans="1:7" s="11" customFormat="1" x14ac:dyDescent="0.25">
      <c r="A79" s="481" t="s">
        <v>2275</v>
      </c>
      <c r="B79" s="482" t="s">
        <v>2276</v>
      </c>
      <c r="C79" s="481">
        <f t="shared" si="2"/>
        <v>1</v>
      </c>
      <c r="D79" s="481" t="str">
        <f t="shared" si="3"/>
        <v>Malaria O-1a: Proportion of population that slept under an insecticide-treated net the previous night-1</v>
      </c>
      <c r="E79" s="482" t="s">
        <v>2168</v>
      </c>
      <c r="F79" s="482" t="s">
        <v>2171</v>
      </c>
      <c r="G79" s="481" t="s">
        <v>2278</v>
      </c>
    </row>
    <row r="80" spans="1:7" s="11" customFormat="1" x14ac:dyDescent="0.25">
      <c r="A80" s="481" t="s">
        <v>2279</v>
      </c>
      <c r="B80" s="482" t="s">
        <v>2280</v>
      </c>
      <c r="C80" s="481">
        <f t="shared" si="2"/>
        <v>0</v>
      </c>
      <c r="D80" s="481" t="str">
        <f t="shared" si="3"/>
        <v>Malaria O-3: Proportion of population using an insecticide-treated net among those with access to an insecticide-treated net-0</v>
      </c>
      <c r="E80" s="482" t="s">
        <v>2168</v>
      </c>
      <c r="F80" s="482" t="s">
        <v>2169</v>
      </c>
      <c r="G80" s="481" t="s">
        <v>2281</v>
      </c>
    </row>
    <row r="81" spans="1:7" s="11" customFormat="1" x14ac:dyDescent="0.25">
      <c r="A81" s="481" t="s">
        <v>2279</v>
      </c>
      <c r="B81" s="482" t="s">
        <v>2280</v>
      </c>
      <c r="C81" s="481">
        <f t="shared" si="2"/>
        <v>1</v>
      </c>
      <c r="D81" s="481" t="str">
        <f t="shared" si="3"/>
        <v>Malaria O-3: Proportion of population using an insecticide-treated net among those with access to an insecticide-treated net-1</v>
      </c>
      <c r="E81" s="482" t="s">
        <v>2168</v>
      </c>
      <c r="F81" s="482" t="s">
        <v>2171</v>
      </c>
      <c r="G81" s="481" t="s">
        <v>2282</v>
      </c>
    </row>
    <row r="82" spans="1:7" s="11" customFormat="1" x14ac:dyDescent="0.25">
      <c r="A82" s="481" t="s">
        <v>2283</v>
      </c>
      <c r="B82" s="482" t="s">
        <v>2284</v>
      </c>
      <c r="C82" s="481">
        <f t="shared" si="2"/>
        <v>0</v>
      </c>
      <c r="D82" s="481" t="str">
        <f t="shared" si="3"/>
        <v>HIV O-4.1b(M): Percentage of transgender people reporting the use of a condom the last time they had sex with a partner-0</v>
      </c>
      <c r="E82" s="482" t="s">
        <v>2140</v>
      </c>
      <c r="F82" s="482" t="s">
        <v>2141</v>
      </c>
      <c r="G82" s="481" t="s">
        <v>2285</v>
      </c>
    </row>
    <row r="83" spans="1:7" s="11" customFormat="1" x14ac:dyDescent="0.25">
      <c r="A83" s="481" t="s">
        <v>2283</v>
      </c>
      <c r="B83" s="482" t="s">
        <v>2284</v>
      </c>
      <c r="C83" s="481">
        <f t="shared" si="2"/>
        <v>1</v>
      </c>
      <c r="D83" s="481" t="str">
        <f t="shared" si="3"/>
        <v>HIV O-4.1b(M): Percentage of transgender people reporting the use of a condom the last time they had sex with a partner-1</v>
      </c>
      <c r="E83" s="482" t="s">
        <v>2140</v>
      </c>
      <c r="F83" s="482" t="s">
        <v>2143</v>
      </c>
      <c r="G83" s="481" t="s">
        <v>2286</v>
      </c>
    </row>
    <row r="84" spans="1:7" s="11" customFormat="1" x14ac:dyDescent="0.25">
      <c r="A84" s="481" t="s">
        <v>2287</v>
      </c>
      <c r="B84" s="482" t="s">
        <v>2288</v>
      </c>
      <c r="C84" s="481">
        <f t="shared" si="2"/>
        <v>0</v>
      </c>
      <c r="D84" s="481" t="str">
        <f t="shared" si="3"/>
        <v>HIV O-9: Percentage of people who inject drugs reporting condom use at the last sexual intercourse-0</v>
      </c>
      <c r="E84" s="482" t="s">
        <v>2140</v>
      </c>
      <c r="F84" s="482" t="s">
        <v>2141</v>
      </c>
      <c r="G84" s="481" t="s">
        <v>2289</v>
      </c>
    </row>
    <row r="85" spans="1:7" s="11" customFormat="1" x14ac:dyDescent="0.25">
      <c r="A85" s="481" t="s">
        <v>2287</v>
      </c>
      <c r="B85" s="482" t="s">
        <v>2288</v>
      </c>
      <c r="C85" s="481">
        <f t="shared" si="2"/>
        <v>1</v>
      </c>
      <c r="D85" s="481" t="str">
        <f t="shared" si="3"/>
        <v>HIV O-9: Percentage of people who inject drugs reporting condom use at the last sexual intercourse-1</v>
      </c>
      <c r="E85" s="482" t="s">
        <v>2140</v>
      </c>
      <c r="F85" s="482" t="s">
        <v>2143</v>
      </c>
      <c r="G85" s="481" t="s">
        <v>2290</v>
      </c>
    </row>
    <row r="86" spans="1:7" s="11" customFormat="1" x14ac:dyDescent="0.25">
      <c r="A86" s="481" t="s">
        <v>2287</v>
      </c>
      <c r="B86" s="482" t="s">
        <v>2288</v>
      </c>
      <c r="C86" s="481">
        <f t="shared" si="2"/>
        <v>2</v>
      </c>
      <c r="D86" s="481" t="str">
        <f t="shared" si="3"/>
        <v>HIV O-9: Percentage of people who inject drugs reporting condom use at the last sexual intercourse-2</v>
      </c>
      <c r="E86" s="482" t="s">
        <v>2168</v>
      </c>
      <c r="F86" s="482" t="s">
        <v>2169</v>
      </c>
      <c r="G86" s="481" t="s">
        <v>2291</v>
      </c>
    </row>
    <row r="87" spans="1:7" s="11" customFormat="1" x14ac:dyDescent="0.25">
      <c r="A87" s="481" t="s">
        <v>2287</v>
      </c>
      <c r="B87" s="482" t="s">
        <v>2288</v>
      </c>
      <c r="C87" s="481">
        <f t="shared" si="2"/>
        <v>3</v>
      </c>
      <c r="D87" s="481" t="str">
        <f t="shared" si="3"/>
        <v>HIV O-9: Percentage of people who inject drugs reporting condom use at the last sexual intercourse-3</v>
      </c>
      <c r="E87" s="482" t="s">
        <v>2168</v>
      </c>
      <c r="F87" s="482" t="s">
        <v>2171</v>
      </c>
      <c r="G87" s="481" t="s">
        <v>2292</v>
      </c>
    </row>
    <row r="88" spans="1:7" s="11" customFormat="1" x14ac:dyDescent="0.25">
      <c r="A88" s="481" t="s">
        <v>2293</v>
      </c>
      <c r="B88" s="482" t="s">
        <v>2294</v>
      </c>
      <c r="C88" s="481">
        <f t="shared" si="2"/>
        <v>0</v>
      </c>
      <c r="D88" s="481" t="str">
        <f t="shared" si="3"/>
        <v>HIV O-11: Percentage of (estimated) people living with HIV who have been tested HIV-positive-0</v>
      </c>
      <c r="E88" s="482" t="s">
        <v>2168</v>
      </c>
      <c r="F88" s="482" t="s">
        <v>2169</v>
      </c>
      <c r="G88" s="481" t="s">
        <v>2295</v>
      </c>
    </row>
    <row r="89" spans="1:7" s="11" customFormat="1" x14ac:dyDescent="0.25">
      <c r="A89" s="481" t="s">
        <v>2293</v>
      </c>
      <c r="B89" s="482" t="s">
        <v>2294</v>
      </c>
      <c r="C89" s="481">
        <f t="shared" si="2"/>
        <v>1</v>
      </c>
      <c r="D89" s="481" t="str">
        <f t="shared" si="3"/>
        <v>HIV O-11: Percentage of (estimated) people living with HIV who have been tested HIV-positive-1</v>
      </c>
      <c r="E89" s="482" t="s">
        <v>2168</v>
      </c>
      <c r="F89" s="482" t="s">
        <v>2171</v>
      </c>
      <c r="G89" s="481" t="s">
        <v>2296</v>
      </c>
    </row>
    <row r="90" spans="1:7" s="11" customFormat="1" x14ac:dyDescent="0.25">
      <c r="A90" s="481" t="s">
        <v>2297</v>
      </c>
      <c r="B90" s="482" t="s">
        <v>2298</v>
      </c>
      <c r="C90" s="481">
        <f t="shared" si="2"/>
        <v>0</v>
      </c>
      <c r="D90" s="481" t="str">
        <f t="shared" si="3"/>
        <v>Malaria O-9(M): Annual blood examination rate: per 100 population per year (Elimination settings)-0</v>
      </c>
      <c r="E90" s="482" t="s">
        <v>2299</v>
      </c>
      <c r="F90" s="482" t="s">
        <v>2300</v>
      </c>
      <c r="G90" s="481" t="s">
        <v>2301</v>
      </c>
    </row>
    <row r="91" spans="1:7" s="11" customFormat="1" x14ac:dyDescent="0.25">
      <c r="A91" s="481" t="s">
        <v>2297</v>
      </c>
      <c r="B91" s="482" t="s">
        <v>2298</v>
      </c>
      <c r="C91" s="481">
        <f t="shared" si="2"/>
        <v>1</v>
      </c>
      <c r="D91" s="481" t="str">
        <f t="shared" si="3"/>
        <v>Malaria O-9(M): Annual blood examination rate: per 100 population per year (Elimination settings)-1</v>
      </c>
      <c r="E91" s="482" t="s">
        <v>2299</v>
      </c>
      <c r="F91" s="482" t="s">
        <v>2302</v>
      </c>
      <c r="G91" s="481" t="s">
        <v>2303</v>
      </c>
    </row>
    <row r="93" spans="1:7" ht="13" x14ac:dyDescent="0.3">
      <c r="A93" s="2" t="s">
        <v>112</v>
      </c>
    </row>
    <row r="94" spans="1:7" x14ac:dyDescent="0.25">
      <c r="A94" s="483" t="s">
        <v>114</v>
      </c>
      <c r="B94" s="481" t="s">
        <v>57</v>
      </c>
      <c r="C94" s="481">
        <v>0</v>
      </c>
      <c r="D94" s="481" t="s">
        <v>109</v>
      </c>
      <c r="E94" s="481" t="s">
        <v>42</v>
      </c>
      <c r="F94" s="481" t="s">
        <v>31</v>
      </c>
      <c r="G94" s="481" t="s">
        <v>62</v>
      </c>
    </row>
    <row r="95" spans="1:7" hidden="1" x14ac:dyDescent="0.25">
      <c r="A95" s="481" t="s">
        <v>113</v>
      </c>
      <c r="B95" s="482" t="s">
        <v>87</v>
      </c>
      <c r="C95" s="481">
        <f>IF(B95=B94,C94+1,0)</f>
        <v>0</v>
      </c>
      <c r="D95" s="481" t="str">
        <f>B95&amp;"-"&amp;C95</f>
        <v>[Name]-0</v>
      </c>
      <c r="E95" s="482" t="s">
        <v>103</v>
      </c>
      <c r="F95" s="482" t="s">
        <v>102</v>
      </c>
      <c r="G95" s="481" t="s">
        <v>61</v>
      </c>
    </row>
    <row r="96" spans="1:7" s="11" customFormat="1" x14ac:dyDescent="0.25">
      <c r="A96" s="481" t="s">
        <v>839</v>
      </c>
      <c r="B96" s="482" t="s">
        <v>2304</v>
      </c>
      <c r="C96" s="481">
        <f t="shared" ref="C96:C159" si="4">IF(B96=B95,C95+1,0)</f>
        <v>0</v>
      </c>
      <c r="D96" s="481" t="str">
        <f t="shared" ref="D96:D159" si="5">B96&amp;"-"&amp;C96</f>
        <v>MDR TB-2(M): Number of TB cases with RR-TB and/or MDR-TB notified-0</v>
      </c>
      <c r="E96" s="482" t="s">
        <v>2140</v>
      </c>
      <c r="F96" s="482" t="s">
        <v>2175</v>
      </c>
      <c r="G96" s="481" t="s">
        <v>2305</v>
      </c>
    </row>
    <row r="97" spans="1:7" s="11" customFormat="1" x14ac:dyDescent="0.25">
      <c r="A97" s="481" t="s">
        <v>839</v>
      </c>
      <c r="B97" s="482" t="s">
        <v>2304</v>
      </c>
      <c r="C97" s="481">
        <f t="shared" si="4"/>
        <v>1</v>
      </c>
      <c r="D97" s="481" t="str">
        <f t="shared" si="5"/>
        <v>MDR TB-2(M): Number of TB cases with RR-TB and/or MDR-TB notified-1</v>
      </c>
      <c r="E97" s="482" t="s">
        <v>2140</v>
      </c>
      <c r="F97" s="482" t="s">
        <v>2177</v>
      </c>
      <c r="G97" s="481" t="s">
        <v>2306</v>
      </c>
    </row>
    <row r="98" spans="1:7" s="11" customFormat="1" x14ac:dyDescent="0.25">
      <c r="A98" s="481" t="s">
        <v>839</v>
      </c>
      <c r="B98" s="482" t="s">
        <v>2304</v>
      </c>
      <c r="C98" s="481">
        <f t="shared" si="4"/>
        <v>2</v>
      </c>
      <c r="D98" s="481" t="str">
        <f t="shared" si="5"/>
        <v>MDR TB-2(M): Number of TB cases with RR-TB and/or MDR-TB notified-2</v>
      </c>
      <c r="E98" s="482" t="s">
        <v>2168</v>
      </c>
      <c r="F98" s="482" t="s">
        <v>2169</v>
      </c>
      <c r="G98" s="481" t="s">
        <v>2307</v>
      </c>
    </row>
    <row r="99" spans="1:7" s="11" customFormat="1" x14ac:dyDescent="0.25">
      <c r="A99" s="481" t="s">
        <v>839</v>
      </c>
      <c r="B99" s="482" t="s">
        <v>2304</v>
      </c>
      <c r="C99" s="481">
        <f t="shared" si="4"/>
        <v>3</v>
      </c>
      <c r="D99" s="481" t="str">
        <f t="shared" si="5"/>
        <v>MDR TB-2(M): Number of TB cases with RR-TB and/or MDR-TB notified-3</v>
      </c>
      <c r="E99" s="482" t="s">
        <v>2168</v>
      </c>
      <c r="F99" s="482" t="s">
        <v>2171</v>
      </c>
      <c r="G99" s="481" t="s">
        <v>2308</v>
      </c>
    </row>
    <row r="100" spans="1:7" s="11" customFormat="1" x14ac:dyDescent="0.25">
      <c r="A100" s="481" t="s">
        <v>842</v>
      </c>
      <c r="B100" s="482" t="s">
        <v>2309</v>
      </c>
      <c r="C100" s="481">
        <f t="shared" si="4"/>
        <v>0</v>
      </c>
      <c r="D100" s="481" t="str">
        <f t="shared" si="5"/>
        <v>MDR TB-3(M): Number of cases with RR-TB and/or MDR-TB that began second-line treatment-0</v>
      </c>
      <c r="E100" s="482" t="s">
        <v>2140</v>
      </c>
      <c r="F100" s="482" t="s">
        <v>2175</v>
      </c>
      <c r="G100" s="481" t="s">
        <v>2310</v>
      </c>
    </row>
    <row r="101" spans="1:7" s="11" customFormat="1" x14ac:dyDescent="0.25">
      <c r="A101" s="481" t="s">
        <v>842</v>
      </c>
      <c r="B101" s="482" t="s">
        <v>2309</v>
      </c>
      <c r="C101" s="481">
        <f t="shared" si="4"/>
        <v>1</v>
      </c>
      <c r="D101" s="481" t="str">
        <f t="shared" si="5"/>
        <v>MDR TB-3(M): Number of cases with RR-TB and/or MDR-TB that began second-line treatment-1</v>
      </c>
      <c r="E101" s="482" t="s">
        <v>2140</v>
      </c>
      <c r="F101" s="482" t="s">
        <v>2177</v>
      </c>
      <c r="G101" s="481" t="s">
        <v>2311</v>
      </c>
    </row>
    <row r="102" spans="1:7" s="11" customFormat="1" x14ac:dyDescent="0.25">
      <c r="A102" s="481" t="s">
        <v>842</v>
      </c>
      <c r="B102" s="482" t="s">
        <v>2309</v>
      </c>
      <c r="C102" s="481">
        <f t="shared" si="4"/>
        <v>2</v>
      </c>
      <c r="D102" s="481" t="str">
        <f t="shared" si="5"/>
        <v>MDR TB-3(M): Number of cases with RR-TB and/or MDR-TB that began second-line treatment-2</v>
      </c>
      <c r="E102" s="482" t="s">
        <v>2168</v>
      </c>
      <c r="F102" s="482" t="s">
        <v>2169</v>
      </c>
      <c r="G102" s="481" t="s">
        <v>2312</v>
      </c>
    </row>
    <row r="103" spans="1:7" s="11" customFormat="1" x14ac:dyDescent="0.25">
      <c r="A103" s="481" t="s">
        <v>842</v>
      </c>
      <c r="B103" s="482" t="s">
        <v>2309</v>
      </c>
      <c r="C103" s="481">
        <f t="shared" si="4"/>
        <v>3</v>
      </c>
      <c r="D103" s="481" t="str">
        <f t="shared" si="5"/>
        <v>MDR TB-3(M): Number of cases with RR-TB and/or MDR-TB that began second-line treatment-3</v>
      </c>
      <c r="E103" s="482" t="s">
        <v>2168</v>
      </c>
      <c r="F103" s="482" t="s">
        <v>2171</v>
      </c>
      <c r="G103" s="481" t="s">
        <v>2313</v>
      </c>
    </row>
    <row r="104" spans="1:7" s="11" customFormat="1" x14ac:dyDescent="0.25">
      <c r="A104" s="481" t="s">
        <v>842</v>
      </c>
      <c r="B104" s="482" t="s">
        <v>2309</v>
      </c>
      <c r="C104" s="481">
        <f t="shared" si="4"/>
        <v>4</v>
      </c>
      <c r="D104" s="481" t="str">
        <f t="shared" si="5"/>
        <v>MDR TB-3(M): Number of cases with RR-TB and/or MDR-TB that began second-line treatment-4</v>
      </c>
      <c r="E104" s="482" t="s">
        <v>2314</v>
      </c>
      <c r="F104" s="482" t="s">
        <v>2315</v>
      </c>
      <c r="G104" s="481" t="s">
        <v>2316</v>
      </c>
    </row>
    <row r="105" spans="1:7" s="11" customFormat="1" x14ac:dyDescent="0.25">
      <c r="A105" s="481" t="s">
        <v>842</v>
      </c>
      <c r="B105" s="482" t="s">
        <v>2309</v>
      </c>
      <c r="C105" s="481">
        <f t="shared" si="4"/>
        <v>5</v>
      </c>
      <c r="D105" s="481" t="str">
        <f t="shared" si="5"/>
        <v>MDR TB-3(M): Number of cases with RR-TB and/or MDR-TB that began second-line treatment-5</v>
      </c>
      <c r="E105" s="482" t="s">
        <v>2314</v>
      </c>
      <c r="F105" s="482" t="s">
        <v>2317</v>
      </c>
      <c r="G105" s="481" t="s">
        <v>2318</v>
      </c>
    </row>
    <row r="106" spans="1:7" s="11" customFormat="1" x14ac:dyDescent="0.25">
      <c r="A106" s="481" t="s">
        <v>2319</v>
      </c>
      <c r="B106" s="482" t="s">
        <v>2320</v>
      </c>
      <c r="C106" s="481">
        <f t="shared" si="4"/>
        <v>0</v>
      </c>
      <c r="D106" s="481" t="str">
        <f t="shared" si="5"/>
        <v>VC-3(M): Number of long-lasting insecticidal nets distributed to targeted risk groups through continuous distribution-0</v>
      </c>
      <c r="E106" s="482" t="s">
        <v>2321</v>
      </c>
      <c r="F106" s="482" t="s">
        <v>2322</v>
      </c>
      <c r="G106" s="481" t="s">
        <v>2323</v>
      </c>
    </row>
    <row r="107" spans="1:7" s="11" customFormat="1" x14ac:dyDescent="0.25">
      <c r="A107" s="481" t="s">
        <v>2319</v>
      </c>
      <c r="B107" s="482" t="s">
        <v>2320</v>
      </c>
      <c r="C107" s="481">
        <f t="shared" si="4"/>
        <v>1</v>
      </c>
      <c r="D107" s="481" t="str">
        <f t="shared" si="5"/>
        <v>VC-3(M): Number of long-lasting insecticidal nets distributed to targeted risk groups through continuous distribution-1</v>
      </c>
      <c r="E107" s="482" t="s">
        <v>2321</v>
      </c>
      <c r="F107" s="482" t="s">
        <v>2324</v>
      </c>
      <c r="G107" s="481" t="s">
        <v>2325</v>
      </c>
    </row>
    <row r="108" spans="1:7" s="11" customFormat="1" x14ac:dyDescent="0.25">
      <c r="A108" s="481" t="s">
        <v>2319</v>
      </c>
      <c r="B108" s="482" t="s">
        <v>2320</v>
      </c>
      <c r="C108" s="481">
        <f t="shared" si="4"/>
        <v>2</v>
      </c>
      <c r="D108" s="481" t="str">
        <f t="shared" si="5"/>
        <v>VC-3(M): Number of long-lasting insecticidal nets distributed to targeted risk groups through continuous distribution-2</v>
      </c>
      <c r="E108" s="482" t="s">
        <v>2321</v>
      </c>
      <c r="F108" s="482" t="s">
        <v>2326</v>
      </c>
      <c r="G108" s="481" t="s">
        <v>2327</v>
      </c>
    </row>
    <row r="109" spans="1:7" s="11" customFormat="1" x14ac:dyDescent="0.25">
      <c r="A109" s="481" t="s">
        <v>2319</v>
      </c>
      <c r="B109" s="482" t="s">
        <v>2320</v>
      </c>
      <c r="C109" s="481">
        <f t="shared" si="4"/>
        <v>3</v>
      </c>
      <c r="D109" s="481" t="str">
        <f t="shared" si="5"/>
        <v>VC-3(M): Number of long-lasting insecticidal nets distributed to targeted risk groups through continuous distribution-3</v>
      </c>
      <c r="E109" s="482" t="s">
        <v>2321</v>
      </c>
      <c r="F109" s="482" t="s">
        <v>2328</v>
      </c>
      <c r="G109" s="481" t="s">
        <v>2329</v>
      </c>
    </row>
    <row r="110" spans="1:7" s="11" customFormat="1" x14ac:dyDescent="0.25">
      <c r="A110" s="481" t="s">
        <v>2319</v>
      </c>
      <c r="B110" s="482" t="s">
        <v>2320</v>
      </c>
      <c r="C110" s="481">
        <f t="shared" si="4"/>
        <v>4</v>
      </c>
      <c r="D110" s="481" t="str">
        <f t="shared" si="5"/>
        <v>VC-3(M): Number of long-lasting insecticidal nets distributed to targeted risk groups through continuous distribution-4</v>
      </c>
      <c r="E110" s="482" t="s">
        <v>2321</v>
      </c>
      <c r="F110" s="482" t="s">
        <v>2330</v>
      </c>
      <c r="G110" s="481" t="s">
        <v>2331</v>
      </c>
    </row>
    <row r="111" spans="1:7" s="11" customFormat="1" x14ac:dyDescent="0.25">
      <c r="A111" s="481" t="s">
        <v>2332</v>
      </c>
      <c r="B111" s="482" t="s">
        <v>2333</v>
      </c>
      <c r="C111" s="481">
        <f t="shared" si="4"/>
        <v>0</v>
      </c>
      <c r="D111" s="481" t="str">
        <f t="shared" si="5"/>
        <v>CM-1a(M): Proportion of suspected malaria cases that receive a parasitological test at public sector health facilities-0</v>
      </c>
      <c r="E111" s="482" t="s">
        <v>2140</v>
      </c>
      <c r="F111" s="482" t="s">
        <v>2192</v>
      </c>
      <c r="G111" s="481" t="s">
        <v>2334</v>
      </c>
    </row>
    <row r="112" spans="1:7" s="11" customFormat="1" x14ac:dyDescent="0.25">
      <c r="A112" s="481" t="s">
        <v>2332</v>
      </c>
      <c r="B112" s="482" t="s">
        <v>2333</v>
      </c>
      <c r="C112" s="481">
        <f t="shared" si="4"/>
        <v>1</v>
      </c>
      <c r="D112" s="481" t="str">
        <f t="shared" si="5"/>
        <v>CM-1a(M): Proportion of suspected malaria cases that receive a parasitological test at public sector health facilities-1</v>
      </c>
      <c r="E112" s="482" t="s">
        <v>2140</v>
      </c>
      <c r="F112" s="482" t="s">
        <v>2194</v>
      </c>
      <c r="G112" s="481" t="s">
        <v>2335</v>
      </c>
    </row>
    <row r="113" spans="1:7" s="11" customFormat="1" x14ac:dyDescent="0.25">
      <c r="A113" s="481" t="s">
        <v>2332</v>
      </c>
      <c r="B113" s="482" t="s">
        <v>2333</v>
      </c>
      <c r="C113" s="481">
        <f t="shared" si="4"/>
        <v>2</v>
      </c>
      <c r="D113" s="481" t="str">
        <f t="shared" si="5"/>
        <v>CM-1a(M): Proportion of suspected malaria cases that receive a parasitological test at public sector health facilities-2</v>
      </c>
      <c r="E113" s="482" t="s">
        <v>2161</v>
      </c>
      <c r="F113" s="482" t="s">
        <v>2162</v>
      </c>
      <c r="G113" s="481" t="s">
        <v>2336</v>
      </c>
    </row>
    <row r="114" spans="1:7" s="11" customFormat="1" x14ac:dyDescent="0.25">
      <c r="A114" s="481" t="s">
        <v>2332</v>
      </c>
      <c r="B114" s="482" t="s">
        <v>2333</v>
      </c>
      <c r="C114" s="481">
        <f t="shared" si="4"/>
        <v>3</v>
      </c>
      <c r="D114" s="481" t="str">
        <f t="shared" si="5"/>
        <v>CM-1a(M): Proportion of suspected malaria cases that receive a parasitological test at public sector health facilities-3</v>
      </c>
      <c r="E114" s="482" t="s">
        <v>2161</v>
      </c>
      <c r="F114" s="482" t="s">
        <v>2164</v>
      </c>
      <c r="G114" s="481" t="s">
        <v>2337</v>
      </c>
    </row>
    <row r="115" spans="1:7" s="11" customFormat="1" x14ac:dyDescent="0.25">
      <c r="A115" s="481" t="s">
        <v>2338</v>
      </c>
      <c r="B115" s="482" t="s">
        <v>2339</v>
      </c>
      <c r="C115" s="481">
        <f t="shared" si="4"/>
        <v>0</v>
      </c>
      <c r="D115" s="481" t="str">
        <f t="shared" si="5"/>
        <v>CM-1b(M): Proportion of suspected malaria cases that receive a parasitological test in the community-0</v>
      </c>
      <c r="E115" s="482" t="s">
        <v>2140</v>
      </c>
      <c r="F115" s="482" t="s">
        <v>2192</v>
      </c>
      <c r="G115" s="481" t="s">
        <v>2340</v>
      </c>
    </row>
    <row r="116" spans="1:7" s="11" customFormat="1" x14ac:dyDescent="0.25">
      <c r="A116" s="481" t="s">
        <v>2338</v>
      </c>
      <c r="B116" s="482" t="s">
        <v>2339</v>
      </c>
      <c r="C116" s="481">
        <f t="shared" si="4"/>
        <v>1</v>
      </c>
      <c r="D116" s="481" t="str">
        <f t="shared" si="5"/>
        <v>CM-1b(M): Proportion of suspected malaria cases that receive a parasitological test in the community-1</v>
      </c>
      <c r="E116" s="482" t="s">
        <v>2140</v>
      </c>
      <c r="F116" s="482" t="s">
        <v>2194</v>
      </c>
      <c r="G116" s="481" t="s">
        <v>2341</v>
      </c>
    </row>
    <row r="117" spans="1:7" s="11" customFormat="1" x14ac:dyDescent="0.25">
      <c r="A117" s="481" t="s">
        <v>2338</v>
      </c>
      <c r="B117" s="482" t="s">
        <v>2339</v>
      </c>
      <c r="C117" s="481">
        <f t="shared" si="4"/>
        <v>2</v>
      </c>
      <c r="D117" s="481" t="str">
        <f t="shared" si="5"/>
        <v>CM-1b(M): Proportion of suspected malaria cases that receive a parasitological test in the community-2</v>
      </c>
      <c r="E117" s="482" t="s">
        <v>2161</v>
      </c>
      <c r="F117" s="482" t="s">
        <v>2162</v>
      </c>
      <c r="G117" s="481" t="s">
        <v>2342</v>
      </c>
    </row>
    <row r="118" spans="1:7" s="11" customFormat="1" x14ac:dyDescent="0.25">
      <c r="A118" s="481" t="s">
        <v>2338</v>
      </c>
      <c r="B118" s="482" t="s">
        <v>2339</v>
      </c>
      <c r="C118" s="481">
        <f t="shared" si="4"/>
        <v>3</v>
      </c>
      <c r="D118" s="481" t="str">
        <f t="shared" si="5"/>
        <v>CM-1b(M): Proportion of suspected malaria cases that receive a parasitological test in the community-3</v>
      </c>
      <c r="E118" s="482" t="s">
        <v>2161</v>
      </c>
      <c r="F118" s="482" t="s">
        <v>2164</v>
      </c>
      <c r="G118" s="481" t="s">
        <v>2343</v>
      </c>
    </row>
    <row r="119" spans="1:7" s="11" customFormat="1" x14ac:dyDescent="0.25">
      <c r="A119" s="481" t="s">
        <v>2344</v>
      </c>
      <c r="B119" s="482" t="s">
        <v>2345</v>
      </c>
      <c r="C119" s="481">
        <f t="shared" si="4"/>
        <v>0</v>
      </c>
      <c r="D119" s="481" t="str">
        <f t="shared" si="5"/>
        <v>CM-1c(M): Proportion of suspected malaria cases that receive a parasitological test at private sector sites-0</v>
      </c>
      <c r="E119" s="482" t="s">
        <v>2140</v>
      </c>
      <c r="F119" s="482" t="s">
        <v>2192</v>
      </c>
      <c r="G119" s="481" t="s">
        <v>2346</v>
      </c>
    </row>
    <row r="120" spans="1:7" s="11" customFormat="1" x14ac:dyDescent="0.25">
      <c r="A120" s="481" t="s">
        <v>2344</v>
      </c>
      <c r="B120" s="482" t="s">
        <v>2345</v>
      </c>
      <c r="C120" s="481">
        <f t="shared" si="4"/>
        <v>1</v>
      </c>
      <c r="D120" s="481" t="str">
        <f t="shared" si="5"/>
        <v>CM-1c(M): Proportion of suspected malaria cases that receive a parasitological test at private sector sites-1</v>
      </c>
      <c r="E120" s="482" t="s">
        <v>2140</v>
      </c>
      <c r="F120" s="482" t="s">
        <v>2194</v>
      </c>
      <c r="G120" s="481" t="s">
        <v>2347</v>
      </c>
    </row>
    <row r="121" spans="1:7" s="11" customFormat="1" x14ac:dyDescent="0.25">
      <c r="A121" s="481" t="s">
        <v>2344</v>
      </c>
      <c r="B121" s="482" t="s">
        <v>2345</v>
      </c>
      <c r="C121" s="481">
        <f t="shared" si="4"/>
        <v>2</v>
      </c>
      <c r="D121" s="481" t="str">
        <f t="shared" si="5"/>
        <v>CM-1c(M): Proportion of suspected malaria cases that receive a parasitological test at private sector sites-2</v>
      </c>
      <c r="E121" s="482" t="s">
        <v>2161</v>
      </c>
      <c r="F121" s="482" t="s">
        <v>2162</v>
      </c>
      <c r="G121" s="481" t="s">
        <v>2348</v>
      </c>
    </row>
    <row r="122" spans="1:7" s="11" customFormat="1" x14ac:dyDescent="0.25">
      <c r="A122" s="481" t="s">
        <v>2344</v>
      </c>
      <c r="B122" s="482" t="s">
        <v>2345</v>
      </c>
      <c r="C122" s="481">
        <f t="shared" si="4"/>
        <v>3</v>
      </c>
      <c r="D122" s="481" t="str">
        <f t="shared" si="5"/>
        <v>CM-1c(M): Proportion of suspected malaria cases that receive a parasitological test at private sector sites-3</v>
      </c>
      <c r="E122" s="482" t="s">
        <v>2161</v>
      </c>
      <c r="F122" s="482" t="s">
        <v>2164</v>
      </c>
      <c r="G122" s="481" t="s">
        <v>2349</v>
      </c>
    </row>
    <row r="123" spans="1:7" s="11" customFormat="1" x14ac:dyDescent="0.25">
      <c r="A123" s="481" t="s">
        <v>2350</v>
      </c>
      <c r="B123" s="482" t="s">
        <v>2351</v>
      </c>
      <c r="C123" s="481">
        <f t="shared" si="4"/>
        <v>0</v>
      </c>
      <c r="D123" s="481" t="str">
        <f t="shared" si="5"/>
        <v>CM-2a(M): Proportion of confirmed malaria cases that received first-line antimalarial treatment at public sector health facilities-0</v>
      </c>
      <c r="E123" s="482" t="s">
        <v>2140</v>
      </c>
      <c r="F123" s="482" t="s">
        <v>2192</v>
      </c>
      <c r="G123" s="481" t="s">
        <v>2352</v>
      </c>
    </row>
    <row r="124" spans="1:7" s="11" customFormat="1" x14ac:dyDescent="0.25">
      <c r="A124" s="481" t="s">
        <v>2350</v>
      </c>
      <c r="B124" s="482" t="s">
        <v>2351</v>
      </c>
      <c r="C124" s="481">
        <f t="shared" si="4"/>
        <v>1</v>
      </c>
      <c r="D124" s="481" t="str">
        <f t="shared" si="5"/>
        <v>CM-2a(M): Proportion of confirmed malaria cases that received first-line antimalarial treatment at public sector health facilities-1</v>
      </c>
      <c r="E124" s="482" t="s">
        <v>2140</v>
      </c>
      <c r="F124" s="482" t="s">
        <v>2194</v>
      </c>
      <c r="G124" s="481" t="s">
        <v>2353</v>
      </c>
    </row>
    <row r="125" spans="1:7" s="11" customFormat="1" x14ac:dyDescent="0.25">
      <c r="A125" s="481" t="s">
        <v>2354</v>
      </c>
      <c r="B125" s="482" t="s">
        <v>2355</v>
      </c>
      <c r="C125" s="481">
        <f t="shared" si="4"/>
        <v>0</v>
      </c>
      <c r="D125" s="481" t="str">
        <f t="shared" si="5"/>
        <v>CM-2b(M): Proportion of confirmed malaria cases that received first-line antimalarial treatment in the community-0</v>
      </c>
      <c r="E125" s="482" t="s">
        <v>2140</v>
      </c>
      <c r="F125" s="482" t="s">
        <v>2194</v>
      </c>
      <c r="G125" s="481" t="s">
        <v>2356</v>
      </c>
    </row>
    <row r="126" spans="1:7" s="11" customFormat="1" x14ac:dyDescent="0.25">
      <c r="A126" s="481" t="s">
        <v>2354</v>
      </c>
      <c r="B126" s="482" t="s">
        <v>2355</v>
      </c>
      <c r="C126" s="481">
        <f t="shared" si="4"/>
        <v>1</v>
      </c>
      <c r="D126" s="481" t="str">
        <f t="shared" si="5"/>
        <v>CM-2b(M): Proportion of confirmed malaria cases that received first-line antimalarial treatment in the community-1</v>
      </c>
      <c r="E126" s="482" t="s">
        <v>2140</v>
      </c>
      <c r="F126" s="482" t="s">
        <v>2192</v>
      </c>
      <c r="G126" s="481" t="s">
        <v>2357</v>
      </c>
    </row>
    <row r="127" spans="1:7" s="11" customFormat="1" x14ac:dyDescent="0.25">
      <c r="A127" s="481" t="s">
        <v>2358</v>
      </c>
      <c r="B127" s="482" t="s">
        <v>2359</v>
      </c>
      <c r="C127" s="481">
        <f t="shared" si="4"/>
        <v>0</v>
      </c>
      <c r="D127" s="481" t="str">
        <f t="shared" si="5"/>
        <v>CM-2c(M): Proportion of confirmed malaria cases that received first-line antimalarial treatment at private sector sites-0</v>
      </c>
      <c r="E127" s="482" t="s">
        <v>2140</v>
      </c>
      <c r="F127" s="482" t="s">
        <v>2192</v>
      </c>
      <c r="G127" s="481" t="s">
        <v>2360</v>
      </c>
    </row>
    <row r="128" spans="1:7" s="11" customFormat="1" x14ac:dyDescent="0.25">
      <c r="A128" s="481" t="s">
        <v>2358</v>
      </c>
      <c r="B128" s="482" t="s">
        <v>2359</v>
      </c>
      <c r="C128" s="481">
        <f t="shared" si="4"/>
        <v>1</v>
      </c>
      <c r="D128" s="481" t="str">
        <f t="shared" si="5"/>
        <v>CM-2c(M): Proportion of confirmed malaria cases that received first-line antimalarial treatment at private sector sites-1</v>
      </c>
      <c r="E128" s="482" t="s">
        <v>2140</v>
      </c>
      <c r="F128" s="482" t="s">
        <v>2194</v>
      </c>
      <c r="G128" s="481" t="s">
        <v>2361</v>
      </c>
    </row>
    <row r="129" spans="1:7" s="11" customFormat="1" x14ac:dyDescent="0.25">
      <c r="A129" s="481" t="s">
        <v>2362</v>
      </c>
      <c r="B129" s="482" t="s">
        <v>2363</v>
      </c>
      <c r="C129" s="481">
        <f t="shared" si="4"/>
        <v>0</v>
      </c>
      <c r="D129" s="481" t="str">
        <f t="shared" si="5"/>
        <v>CM-3a: Proportion of malaria cases (presumed and confirmed) that received first line antimalarial treatment at public sector health facilities-0</v>
      </c>
      <c r="E129" s="482" t="s">
        <v>2140</v>
      </c>
      <c r="F129" s="482" t="s">
        <v>2192</v>
      </c>
      <c r="G129" s="481" t="s">
        <v>2364</v>
      </c>
    </row>
    <row r="130" spans="1:7" s="11" customFormat="1" x14ac:dyDescent="0.25">
      <c r="A130" s="481" t="s">
        <v>2362</v>
      </c>
      <c r="B130" s="482" t="s">
        <v>2363</v>
      </c>
      <c r="C130" s="481">
        <f t="shared" si="4"/>
        <v>1</v>
      </c>
      <c r="D130" s="481" t="str">
        <f t="shared" si="5"/>
        <v>CM-3a: Proportion of malaria cases (presumed and confirmed) that received first line antimalarial treatment at public sector health facilities-1</v>
      </c>
      <c r="E130" s="482" t="s">
        <v>2140</v>
      </c>
      <c r="F130" s="482" t="s">
        <v>2194</v>
      </c>
      <c r="G130" s="481" t="s">
        <v>2365</v>
      </c>
    </row>
    <row r="131" spans="1:7" s="11" customFormat="1" x14ac:dyDescent="0.25">
      <c r="A131" s="481" t="s">
        <v>2366</v>
      </c>
      <c r="B131" s="482" t="s">
        <v>2367</v>
      </c>
      <c r="C131" s="481">
        <f t="shared" si="4"/>
        <v>0</v>
      </c>
      <c r="D131" s="481" t="str">
        <f t="shared" si="5"/>
        <v>CM-3b: Proportion of malaria cases (presumed and confirmed) that received first line antimalarial treatment in the community-0</v>
      </c>
      <c r="E131" s="482" t="s">
        <v>2140</v>
      </c>
      <c r="F131" s="482" t="s">
        <v>2192</v>
      </c>
      <c r="G131" s="481" t="s">
        <v>2368</v>
      </c>
    </row>
    <row r="132" spans="1:7" s="11" customFormat="1" x14ac:dyDescent="0.25">
      <c r="A132" s="481" t="s">
        <v>2366</v>
      </c>
      <c r="B132" s="482" t="s">
        <v>2367</v>
      </c>
      <c r="C132" s="481">
        <f t="shared" si="4"/>
        <v>1</v>
      </c>
      <c r="D132" s="481" t="str">
        <f t="shared" si="5"/>
        <v>CM-3b: Proportion of malaria cases (presumed and confirmed) that received first line antimalarial treatment in the community-1</v>
      </c>
      <c r="E132" s="482" t="s">
        <v>2140</v>
      </c>
      <c r="F132" s="482" t="s">
        <v>2194</v>
      </c>
      <c r="G132" s="481" t="s">
        <v>2369</v>
      </c>
    </row>
    <row r="133" spans="1:7" s="11" customFormat="1" x14ac:dyDescent="0.25">
      <c r="A133" s="481" t="s">
        <v>2370</v>
      </c>
      <c r="B133" s="482" t="s">
        <v>2371</v>
      </c>
      <c r="C133" s="481">
        <f t="shared" si="4"/>
        <v>0</v>
      </c>
      <c r="D133" s="481" t="str">
        <f t="shared" si="5"/>
        <v>CM-3c: Proportion of malaria cases (presumed and confirmed) that received first line antimalarial treatment at private sector sites-0</v>
      </c>
      <c r="E133" s="482" t="s">
        <v>2140</v>
      </c>
      <c r="F133" s="482" t="s">
        <v>2192</v>
      </c>
      <c r="G133" s="481" t="s">
        <v>2372</v>
      </c>
    </row>
    <row r="134" spans="1:7" s="11" customFormat="1" x14ac:dyDescent="0.25">
      <c r="A134" s="481" t="s">
        <v>2370</v>
      </c>
      <c r="B134" s="482" t="s">
        <v>2371</v>
      </c>
      <c r="C134" s="481">
        <f t="shared" si="4"/>
        <v>1</v>
      </c>
      <c r="D134" s="481" t="str">
        <f t="shared" si="5"/>
        <v>CM-3c: Proportion of malaria cases (presumed and confirmed) that received first line antimalarial treatment at private sector sites-1</v>
      </c>
      <c r="E134" s="482" t="s">
        <v>2140</v>
      </c>
      <c r="F134" s="482" t="s">
        <v>2194</v>
      </c>
      <c r="G134" s="481" t="s">
        <v>2373</v>
      </c>
    </row>
    <row r="135" spans="1:7" s="11" customFormat="1" x14ac:dyDescent="0.25">
      <c r="A135" s="481" t="s">
        <v>793</v>
      </c>
      <c r="B135" s="482" t="s">
        <v>2374</v>
      </c>
      <c r="C135" s="481">
        <f t="shared" si="4"/>
        <v>0</v>
      </c>
      <c r="D135" s="481" t="str">
        <f t="shared" si="5"/>
        <v>TCS-1(M): Percentage of people living with HIV currently receiving antiretroviral therapy-0</v>
      </c>
      <c r="E135" s="482" t="s">
        <v>2140</v>
      </c>
      <c r="F135" s="482" t="s">
        <v>2175</v>
      </c>
      <c r="G135" s="481" t="s">
        <v>2375</v>
      </c>
    </row>
    <row r="136" spans="1:7" s="11" customFormat="1" x14ac:dyDescent="0.25">
      <c r="A136" s="481" t="s">
        <v>793</v>
      </c>
      <c r="B136" s="482" t="s">
        <v>2374</v>
      </c>
      <c r="C136" s="481">
        <f t="shared" si="4"/>
        <v>1</v>
      </c>
      <c r="D136" s="481" t="str">
        <f t="shared" si="5"/>
        <v>TCS-1(M): Percentage of people living with HIV currently receiving antiretroviral therapy-1</v>
      </c>
      <c r="E136" s="482" t="s">
        <v>2140</v>
      </c>
      <c r="F136" s="482" t="s">
        <v>2177</v>
      </c>
      <c r="G136" s="481" t="s">
        <v>2376</v>
      </c>
    </row>
    <row r="137" spans="1:7" s="11" customFormat="1" x14ac:dyDescent="0.25">
      <c r="A137" s="481" t="s">
        <v>793</v>
      </c>
      <c r="B137" s="482" t="s">
        <v>2374</v>
      </c>
      <c r="C137" s="481">
        <f t="shared" si="4"/>
        <v>2</v>
      </c>
      <c r="D137" s="481" t="str">
        <f t="shared" si="5"/>
        <v>TCS-1(M): Percentage of people living with HIV currently receiving antiretroviral therapy-2</v>
      </c>
      <c r="E137" s="482" t="s">
        <v>2179</v>
      </c>
      <c r="F137" s="482" t="s">
        <v>2377</v>
      </c>
      <c r="G137" s="481" t="s">
        <v>2378</v>
      </c>
    </row>
    <row r="138" spans="1:7" s="11" customFormat="1" x14ac:dyDescent="0.25">
      <c r="A138" s="481" t="s">
        <v>793</v>
      </c>
      <c r="B138" s="482" t="s">
        <v>2374</v>
      </c>
      <c r="C138" s="481">
        <f t="shared" si="4"/>
        <v>3</v>
      </c>
      <c r="D138" s="481" t="str">
        <f t="shared" si="5"/>
        <v>TCS-1(M): Percentage of people living with HIV currently receiving antiretroviral therapy-3</v>
      </c>
      <c r="E138" s="482" t="s">
        <v>2179</v>
      </c>
      <c r="F138" s="482" t="s">
        <v>2180</v>
      </c>
      <c r="G138" s="481" t="s">
        <v>2379</v>
      </c>
    </row>
    <row r="139" spans="1:7" s="11" customFormat="1" x14ac:dyDescent="0.25">
      <c r="A139" s="481" t="s">
        <v>793</v>
      </c>
      <c r="B139" s="482" t="s">
        <v>2374</v>
      </c>
      <c r="C139" s="481">
        <f t="shared" si="4"/>
        <v>4</v>
      </c>
      <c r="D139" s="481" t="str">
        <f t="shared" si="5"/>
        <v>TCS-1(M): Percentage of people living with HIV currently receiving antiretroviral therapy-4</v>
      </c>
      <c r="E139" s="482" t="s">
        <v>2179</v>
      </c>
      <c r="F139" s="482" t="s">
        <v>2182</v>
      </c>
      <c r="G139" s="481" t="s">
        <v>2380</v>
      </c>
    </row>
    <row r="140" spans="1:7" s="11" customFormat="1" x14ac:dyDescent="0.25">
      <c r="A140" s="481" t="s">
        <v>793</v>
      </c>
      <c r="B140" s="482" t="s">
        <v>2374</v>
      </c>
      <c r="C140" s="481">
        <f t="shared" si="4"/>
        <v>5</v>
      </c>
      <c r="D140" s="481" t="str">
        <f t="shared" si="5"/>
        <v>TCS-1(M): Percentage of people living with HIV currently receiving antiretroviral therapy-5</v>
      </c>
      <c r="E140" s="482" t="s">
        <v>2179</v>
      </c>
      <c r="F140" s="482" t="s">
        <v>2381</v>
      </c>
      <c r="G140" s="481" t="s">
        <v>2382</v>
      </c>
    </row>
    <row r="141" spans="1:7" s="11" customFormat="1" x14ac:dyDescent="0.25">
      <c r="A141" s="481" t="s">
        <v>793</v>
      </c>
      <c r="B141" s="482" t="s">
        <v>2374</v>
      </c>
      <c r="C141" s="481">
        <f t="shared" si="4"/>
        <v>6</v>
      </c>
      <c r="D141" s="481" t="str">
        <f t="shared" si="5"/>
        <v>TCS-1(M): Percentage of people living with HIV currently receiving antiretroviral therapy-6</v>
      </c>
      <c r="E141" s="482" t="s">
        <v>2179</v>
      </c>
      <c r="F141" s="482" t="s">
        <v>2184</v>
      </c>
      <c r="G141" s="481" t="s">
        <v>2383</v>
      </c>
    </row>
    <row r="142" spans="1:7" s="11" customFormat="1" x14ac:dyDescent="0.25">
      <c r="A142" s="481" t="s">
        <v>793</v>
      </c>
      <c r="B142" s="482" t="s">
        <v>2374</v>
      </c>
      <c r="C142" s="481">
        <f t="shared" si="4"/>
        <v>7</v>
      </c>
      <c r="D142" s="481" t="str">
        <f t="shared" si="5"/>
        <v>TCS-1(M): Percentage of people living with HIV currently receiving antiretroviral therapy-7</v>
      </c>
      <c r="E142" s="482" t="s">
        <v>2179</v>
      </c>
      <c r="F142" s="482" t="s">
        <v>2186</v>
      </c>
      <c r="G142" s="481" t="s">
        <v>2384</v>
      </c>
    </row>
    <row r="143" spans="1:7" s="11" customFormat="1" x14ac:dyDescent="0.25">
      <c r="A143" s="481" t="s">
        <v>793</v>
      </c>
      <c r="B143" s="482" t="s">
        <v>2374</v>
      </c>
      <c r="C143" s="481">
        <f t="shared" si="4"/>
        <v>8</v>
      </c>
      <c r="D143" s="481" t="str">
        <f t="shared" si="5"/>
        <v>TCS-1(M): Percentage of people living with HIV currently receiving antiretroviral therapy-8</v>
      </c>
      <c r="E143" s="482" t="s">
        <v>2168</v>
      </c>
      <c r="F143" s="482" t="s">
        <v>2169</v>
      </c>
      <c r="G143" s="481" t="s">
        <v>2385</v>
      </c>
    </row>
    <row r="144" spans="1:7" s="11" customFormat="1" x14ac:dyDescent="0.25">
      <c r="A144" s="481" t="s">
        <v>793</v>
      </c>
      <c r="B144" s="482" t="s">
        <v>2374</v>
      </c>
      <c r="C144" s="481">
        <f t="shared" si="4"/>
        <v>9</v>
      </c>
      <c r="D144" s="481" t="str">
        <f t="shared" si="5"/>
        <v>TCS-1(M): Percentage of people living with HIV currently receiving antiretroviral therapy-9</v>
      </c>
      <c r="E144" s="482" t="s">
        <v>2168</v>
      </c>
      <c r="F144" s="482" t="s">
        <v>2171</v>
      </c>
      <c r="G144" s="481" t="s">
        <v>2386</v>
      </c>
    </row>
    <row r="145" spans="1:7" s="11" customFormat="1" x14ac:dyDescent="0.25">
      <c r="A145" s="481" t="s">
        <v>793</v>
      </c>
      <c r="B145" s="482" t="s">
        <v>2374</v>
      </c>
      <c r="C145" s="481">
        <f t="shared" si="4"/>
        <v>10</v>
      </c>
      <c r="D145" s="481" t="str">
        <f t="shared" si="5"/>
        <v>TCS-1(M): Percentage of people living with HIV currently receiving antiretroviral therapy-10</v>
      </c>
      <c r="E145" s="482" t="s">
        <v>2321</v>
      </c>
      <c r="F145" s="482" t="s">
        <v>2387</v>
      </c>
      <c r="G145" s="481" t="s">
        <v>2388</v>
      </c>
    </row>
    <row r="146" spans="1:7" s="11" customFormat="1" x14ac:dyDescent="0.25">
      <c r="A146" s="481" t="s">
        <v>793</v>
      </c>
      <c r="B146" s="482" t="s">
        <v>2374</v>
      </c>
      <c r="C146" s="481">
        <f t="shared" si="4"/>
        <v>11</v>
      </c>
      <c r="D146" s="481" t="str">
        <f t="shared" si="5"/>
        <v>TCS-1(M): Percentage of people living with HIV currently receiving antiretroviral therapy-11</v>
      </c>
      <c r="E146" s="482" t="s">
        <v>2321</v>
      </c>
      <c r="F146" s="482" t="s">
        <v>2389</v>
      </c>
      <c r="G146" s="481" t="s">
        <v>2390</v>
      </c>
    </row>
    <row r="147" spans="1:7" s="11" customFormat="1" x14ac:dyDescent="0.25">
      <c r="A147" s="481" t="s">
        <v>793</v>
      </c>
      <c r="B147" s="482" t="s">
        <v>2374</v>
      </c>
      <c r="C147" s="481">
        <f t="shared" si="4"/>
        <v>12</v>
      </c>
      <c r="D147" s="481" t="str">
        <f t="shared" si="5"/>
        <v>TCS-1(M): Percentage of people living with HIV currently receiving antiretroviral therapy-12</v>
      </c>
      <c r="E147" s="482" t="s">
        <v>2321</v>
      </c>
      <c r="F147" s="482" t="s">
        <v>2391</v>
      </c>
      <c r="G147" s="481" t="s">
        <v>2392</v>
      </c>
    </row>
    <row r="148" spans="1:7" s="11" customFormat="1" x14ac:dyDescent="0.25">
      <c r="A148" s="481" t="s">
        <v>793</v>
      </c>
      <c r="B148" s="482" t="s">
        <v>2374</v>
      </c>
      <c r="C148" s="481">
        <f t="shared" si="4"/>
        <v>13</v>
      </c>
      <c r="D148" s="481" t="str">
        <f t="shared" si="5"/>
        <v>TCS-1(M): Percentage of people living with HIV currently receiving antiretroviral therapy-13</v>
      </c>
      <c r="E148" s="482" t="s">
        <v>2321</v>
      </c>
      <c r="F148" s="482" t="s">
        <v>2393</v>
      </c>
      <c r="G148" s="481" t="s">
        <v>2394</v>
      </c>
    </row>
    <row r="149" spans="1:7" s="11" customFormat="1" x14ac:dyDescent="0.25">
      <c r="A149" s="481" t="s">
        <v>2395</v>
      </c>
      <c r="B149" s="482" t="s">
        <v>2396</v>
      </c>
      <c r="C149" s="481">
        <f t="shared" si="4"/>
        <v>0</v>
      </c>
      <c r="D149" s="481" t="str">
        <f t="shared" si="5"/>
        <v>TCS-2: Percentage of people living with HIV that initiated ART with a CD4 count of &lt;200 cells/mm³-0</v>
      </c>
      <c r="E149" s="482" t="s">
        <v>2168</v>
      </c>
      <c r="F149" s="482" t="s">
        <v>2169</v>
      </c>
      <c r="G149" s="481" t="s">
        <v>2397</v>
      </c>
    </row>
    <row r="150" spans="1:7" s="11" customFormat="1" x14ac:dyDescent="0.25">
      <c r="A150" s="481" t="s">
        <v>2395</v>
      </c>
      <c r="B150" s="482" t="s">
        <v>2396</v>
      </c>
      <c r="C150" s="481">
        <f t="shared" si="4"/>
        <v>1</v>
      </c>
      <c r="D150" s="481" t="str">
        <f t="shared" si="5"/>
        <v>TCS-2: Percentage of people living with HIV that initiated ART with a CD4 count of &lt;200 cells/mm³-1</v>
      </c>
      <c r="E150" s="482" t="s">
        <v>2168</v>
      </c>
      <c r="F150" s="482" t="s">
        <v>2171</v>
      </c>
      <c r="G150" s="481" t="s">
        <v>2398</v>
      </c>
    </row>
    <row r="151" spans="1:7" s="11" customFormat="1" x14ac:dyDescent="0.25">
      <c r="A151" s="481" t="s">
        <v>824</v>
      </c>
      <c r="B151" s="482" t="s">
        <v>2399</v>
      </c>
      <c r="C151" s="481">
        <f t="shared" si="4"/>
        <v>0</v>
      </c>
      <c r="D151" s="481" t="str">
        <f t="shared" si="5"/>
        <v>TCP-1(M): Number of notified cases of all forms of TB-(i.e. bacteriologically confirmed + clinically diagnosed), includes new and relapse cases-0</v>
      </c>
      <c r="E151" s="482" t="s">
        <v>2140</v>
      </c>
      <c r="F151" s="482" t="s">
        <v>2175</v>
      </c>
      <c r="G151" s="481" t="s">
        <v>2400</v>
      </c>
    </row>
    <row r="152" spans="1:7" s="11" customFormat="1" x14ac:dyDescent="0.25">
      <c r="A152" s="481" t="s">
        <v>824</v>
      </c>
      <c r="B152" s="482" t="s">
        <v>2399</v>
      </c>
      <c r="C152" s="481">
        <f t="shared" si="4"/>
        <v>1</v>
      </c>
      <c r="D152" s="481" t="str">
        <f t="shared" si="5"/>
        <v>TCP-1(M): Number of notified cases of all forms of TB-(i.e. bacteriologically confirmed + clinically diagnosed), includes new and relapse cases-1</v>
      </c>
      <c r="E152" s="482" t="s">
        <v>2140</v>
      </c>
      <c r="F152" s="482" t="s">
        <v>2177</v>
      </c>
      <c r="G152" s="481" t="s">
        <v>2401</v>
      </c>
    </row>
    <row r="153" spans="1:7" s="11" customFormat="1" x14ac:dyDescent="0.25">
      <c r="A153" s="481" t="s">
        <v>824</v>
      </c>
      <c r="B153" s="482" t="s">
        <v>2399</v>
      </c>
      <c r="C153" s="481">
        <f t="shared" si="4"/>
        <v>2</v>
      </c>
      <c r="D153" s="481" t="str">
        <f t="shared" si="5"/>
        <v>TCP-1(M): Number of notified cases of all forms of TB-(i.e. bacteriologically confirmed + clinically diagnosed), includes new and relapse cases-2</v>
      </c>
      <c r="E153" s="482" t="s">
        <v>2168</v>
      </c>
      <c r="F153" s="482" t="s">
        <v>2169</v>
      </c>
      <c r="G153" s="481" t="s">
        <v>2402</v>
      </c>
    </row>
    <row r="154" spans="1:7" s="11" customFormat="1" x14ac:dyDescent="0.25">
      <c r="A154" s="481" t="s">
        <v>824</v>
      </c>
      <c r="B154" s="482" t="s">
        <v>2399</v>
      </c>
      <c r="C154" s="481">
        <f t="shared" si="4"/>
        <v>3</v>
      </c>
      <c r="D154" s="481" t="str">
        <f t="shared" si="5"/>
        <v>TCP-1(M): Number of notified cases of all forms of TB-(i.e. bacteriologically confirmed + clinically diagnosed), includes new and relapse cases-3</v>
      </c>
      <c r="E154" s="482" t="s">
        <v>2168</v>
      </c>
      <c r="F154" s="482" t="s">
        <v>2171</v>
      </c>
      <c r="G154" s="481" t="s">
        <v>2403</v>
      </c>
    </row>
    <row r="155" spans="1:7" s="11" customFormat="1" x14ac:dyDescent="0.25">
      <c r="A155" s="481" t="s">
        <v>824</v>
      </c>
      <c r="B155" s="482" t="s">
        <v>2399</v>
      </c>
      <c r="C155" s="481">
        <f t="shared" si="4"/>
        <v>4</v>
      </c>
      <c r="D155" s="481" t="str">
        <f t="shared" si="5"/>
        <v>TCP-1(M): Number of notified cases of all forms of TB-(i.e. bacteriologically confirmed + clinically diagnosed), includes new and relapse cases-4</v>
      </c>
      <c r="E155" s="482" t="s">
        <v>2404</v>
      </c>
      <c r="F155" s="482" t="s">
        <v>2405</v>
      </c>
      <c r="G155" s="481" t="s">
        <v>2406</v>
      </c>
    </row>
    <row r="156" spans="1:7" s="11" customFormat="1" x14ac:dyDescent="0.25">
      <c r="A156" s="481" t="s">
        <v>824</v>
      </c>
      <c r="B156" s="482" t="s">
        <v>2399</v>
      </c>
      <c r="C156" s="481">
        <f t="shared" si="4"/>
        <v>5</v>
      </c>
      <c r="D156" s="481" t="str">
        <f t="shared" si="5"/>
        <v>TCP-1(M): Number of notified cases of all forms of TB-(i.e. bacteriologically confirmed + clinically diagnosed), includes new and relapse cases-5</v>
      </c>
      <c r="E156" s="482" t="s">
        <v>2404</v>
      </c>
      <c r="F156" s="482" t="s">
        <v>2407</v>
      </c>
      <c r="G156" s="481" t="s">
        <v>2408</v>
      </c>
    </row>
    <row r="157" spans="1:7" s="11" customFormat="1" x14ac:dyDescent="0.25">
      <c r="A157" s="481" t="s">
        <v>824</v>
      </c>
      <c r="B157" s="482" t="s">
        <v>2399</v>
      </c>
      <c r="C157" s="481">
        <f t="shared" si="4"/>
        <v>6</v>
      </c>
      <c r="D157" s="481" t="str">
        <f t="shared" si="5"/>
        <v>TCP-1(M): Number of notified cases of all forms of TB-(i.e. bacteriologically confirmed + clinically diagnosed), includes new and relapse cases-6</v>
      </c>
      <c r="E157" s="482" t="s">
        <v>2404</v>
      </c>
      <c r="F157" s="482" t="s">
        <v>2409</v>
      </c>
      <c r="G157" s="481" t="s">
        <v>2410</v>
      </c>
    </row>
    <row r="158" spans="1:7" s="11" customFormat="1" x14ac:dyDescent="0.25">
      <c r="A158" s="481" t="s">
        <v>824</v>
      </c>
      <c r="B158" s="482" t="s">
        <v>2399</v>
      </c>
      <c r="C158" s="481">
        <f t="shared" si="4"/>
        <v>7</v>
      </c>
      <c r="D158" s="481" t="str">
        <f t="shared" si="5"/>
        <v>TCP-1(M): Number of notified cases of all forms of TB-(i.e. bacteriologically confirmed + clinically diagnosed), includes new and relapse cases-7</v>
      </c>
      <c r="E158" s="482" t="s">
        <v>2272</v>
      </c>
      <c r="F158" s="482" t="s">
        <v>2411</v>
      </c>
      <c r="G158" s="481" t="s">
        <v>2412</v>
      </c>
    </row>
    <row r="159" spans="1:7" s="11" customFormat="1" x14ac:dyDescent="0.25">
      <c r="A159" s="481" t="s">
        <v>827</v>
      </c>
      <c r="B159" s="482" t="s">
        <v>2413</v>
      </c>
      <c r="C159" s="481">
        <f t="shared" si="4"/>
        <v>0</v>
      </c>
      <c r="D159" s="481"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482" t="s">
        <v>2140</v>
      </c>
      <c r="F159" s="482" t="s">
        <v>2175</v>
      </c>
      <c r="G159" s="481" t="s">
        <v>2414</v>
      </c>
    </row>
    <row r="160" spans="1:7" s="11" customFormat="1" x14ac:dyDescent="0.25">
      <c r="A160" s="481" t="s">
        <v>827</v>
      </c>
      <c r="B160" s="482" t="s">
        <v>2413</v>
      </c>
      <c r="C160" s="481">
        <f t="shared" ref="C160:C182" si="6">IF(B160=B159,C159+1,0)</f>
        <v>1</v>
      </c>
      <c r="D160" s="481"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482" t="s">
        <v>2140</v>
      </c>
      <c r="F160" s="482" t="s">
        <v>2177</v>
      </c>
      <c r="G160" s="481" t="s">
        <v>2415</v>
      </c>
    </row>
    <row r="161" spans="1:7" s="11" customFormat="1" x14ac:dyDescent="0.25">
      <c r="A161" s="481" t="s">
        <v>827</v>
      </c>
      <c r="B161" s="482" t="s">
        <v>2413</v>
      </c>
      <c r="C161" s="481">
        <f t="shared" si="6"/>
        <v>2</v>
      </c>
      <c r="D161"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482" t="s">
        <v>2168</v>
      </c>
      <c r="F161" s="482" t="s">
        <v>2169</v>
      </c>
      <c r="G161" s="481" t="s">
        <v>2416</v>
      </c>
    </row>
    <row r="162" spans="1:7" s="11" customFormat="1" x14ac:dyDescent="0.25">
      <c r="A162" s="481" t="s">
        <v>827</v>
      </c>
      <c r="B162" s="482" t="s">
        <v>2413</v>
      </c>
      <c r="C162" s="481">
        <f t="shared" si="6"/>
        <v>3</v>
      </c>
      <c r="D162"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482" t="s">
        <v>2168</v>
      </c>
      <c r="F162" s="482" t="s">
        <v>2171</v>
      </c>
      <c r="G162" s="481" t="s">
        <v>2417</v>
      </c>
    </row>
    <row r="163" spans="1:7" s="11" customFormat="1" x14ac:dyDescent="0.25">
      <c r="A163" s="481" t="s">
        <v>827</v>
      </c>
      <c r="B163" s="482" t="s">
        <v>2413</v>
      </c>
      <c r="C163" s="481">
        <f t="shared" si="6"/>
        <v>4</v>
      </c>
      <c r="D163"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482" t="s">
        <v>2404</v>
      </c>
      <c r="F163" s="482" t="s">
        <v>2405</v>
      </c>
      <c r="G163" s="481" t="s">
        <v>2418</v>
      </c>
    </row>
    <row r="164" spans="1:7" s="11" customFormat="1" x14ac:dyDescent="0.25">
      <c r="A164" s="481" t="s">
        <v>827</v>
      </c>
      <c r="B164" s="482" t="s">
        <v>2413</v>
      </c>
      <c r="C164" s="481">
        <f t="shared" si="6"/>
        <v>5</v>
      </c>
      <c r="D164"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482" t="s">
        <v>2404</v>
      </c>
      <c r="F164" s="482" t="s">
        <v>2407</v>
      </c>
      <c r="G164" s="481" t="s">
        <v>2419</v>
      </c>
    </row>
    <row r="165" spans="1:7" s="11" customFormat="1" x14ac:dyDescent="0.25">
      <c r="A165" s="481" t="s">
        <v>827</v>
      </c>
      <c r="B165" s="482" t="s">
        <v>2413</v>
      </c>
      <c r="C165" s="481">
        <f t="shared" si="6"/>
        <v>6</v>
      </c>
      <c r="D165"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482" t="s">
        <v>2404</v>
      </c>
      <c r="F165" s="482" t="s">
        <v>2409</v>
      </c>
      <c r="G165" s="481" t="s">
        <v>2420</v>
      </c>
    </row>
    <row r="166" spans="1:7" s="11" customFormat="1" x14ac:dyDescent="0.25">
      <c r="A166" s="481" t="s">
        <v>2421</v>
      </c>
      <c r="B166" s="482" t="s">
        <v>2422</v>
      </c>
      <c r="C166" s="481">
        <f t="shared" si="6"/>
        <v>0</v>
      </c>
      <c r="D166" s="481" t="str">
        <f t="shared" si="7"/>
        <v>YP-3: Number of adolescent girls and young women (AGYW) who were tested for HIV and received their results during the reporting period-0</v>
      </c>
      <c r="E166" s="482" t="s">
        <v>2140</v>
      </c>
      <c r="F166" s="482" t="s">
        <v>2423</v>
      </c>
      <c r="G166" s="481" t="s">
        <v>2424</v>
      </c>
    </row>
    <row r="167" spans="1:7" s="11" customFormat="1" x14ac:dyDescent="0.25">
      <c r="A167" s="481" t="s">
        <v>2421</v>
      </c>
      <c r="B167" s="482" t="s">
        <v>2422</v>
      </c>
      <c r="C167" s="481">
        <f t="shared" si="6"/>
        <v>1</v>
      </c>
      <c r="D167" s="481" t="str">
        <f t="shared" si="7"/>
        <v>YP-3: Number of adolescent girls and young women (AGYW) who were tested for HIV and received their results during the reporting period-1</v>
      </c>
      <c r="E167" s="482" t="s">
        <v>2140</v>
      </c>
      <c r="F167" s="482" t="s">
        <v>2425</v>
      </c>
      <c r="G167" s="481" t="s">
        <v>2426</v>
      </c>
    </row>
    <row r="168" spans="1:7" s="11" customFormat="1" x14ac:dyDescent="0.25">
      <c r="A168" s="481" t="s">
        <v>2421</v>
      </c>
      <c r="B168" s="482" t="s">
        <v>2422</v>
      </c>
      <c r="C168" s="481">
        <f t="shared" si="6"/>
        <v>2</v>
      </c>
      <c r="D168" s="481" t="str">
        <f t="shared" si="7"/>
        <v>YP-3: Number of adolescent girls and young women (AGYW) who were tested for HIV and received their results during the reporting period-2</v>
      </c>
      <c r="E168" s="482" t="s">
        <v>2140</v>
      </c>
      <c r="F168" s="482" t="s">
        <v>2427</v>
      </c>
      <c r="G168" s="481" t="s">
        <v>2428</v>
      </c>
    </row>
    <row r="169" spans="1:7" s="11" customFormat="1" x14ac:dyDescent="0.25">
      <c r="A169" s="481" t="s">
        <v>2421</v>
      </c>
      <c r="B169" s="482" t="s">
        <v>2422</v>
      </c>
      <c r="C169" s="481">
        <f t="shared" si="6"/>
        <v>3</v>
      </c>
      <c r="D169" s="481" t="str">
        <f t="shared" si="7"/>
        <v>YP-3: Number of adolescent girls and young women (AGYW) who were tested for HIV and received their results during the reporting period-3</v>
      </c>
      <c r="E169" s="482" t="s">
        <v>2404</v>
      </c>
      <c r="F169" s="482" t="s">
        <v>2405</v>
      </c>
      <c r="G169" s="481" t="s">
        <v>2429</v>
      </c>
    </row>
    <row r="170" spans="1:7" s="11" customFormat="1" x14ac:dyDescent="0.25">
      <c r="A170" s="481" t="s">
        <v>2421</v>
      </c>
      <c r="B170" s="482" t="s">
        <v>2422</v>
      </c>
      <c r="C170" s="481">
        <f t="shared" si="6"/>
        <v>4</v>
      </c>
      <c r="D170" s="481" t="str">
        <f t="shared" si="7"/>
        <v>YP-3: Number of adolescent girls and young women (AGYW) who were tested for HIV and received their results during the reporting period-4</v>
      </c>
      <c r="E170" s="482" t="s">
        <v>2404</v>
      </c>
      <c r="F170" s="482" t="s">
        <v>2407</v>
      </c>
      <c r="G170" s="481" t="s">
        <v>2430</v>
      </c>
    </row>
    <row r="171" spans="1:7" s="11" customFormat="1" x14ac:dyDescent="0.25">
      <c r="A171" s="481" t="s">
        <v>790</v>
      </c>
      <c r="B171" s="482" t="s">
        <v>2431</v>
      </c>
      <c r="C171" s="481">
        <f t="shared" si="6"/>
        <v>0</v>
      </c>
      <c r="D171" s="481" t="str">
        <f t="shared" si="7"/>
        <v>HTS-1: Number of people who were tested for HIV and received their results during the reporting period-0</v>
      </c>
      <c r="E171" s="482" t="s">
        <v>2168</v>
      </c>
      <c r="F171" s="482" t="s">
        <v>2169</v>
      </c>
      <c r="G171" s="481" t="s">
        <v>2432</v>
      </c>
    </row>
    <row r="172" spans="1:7" s="11" customFormat="1" x14ac:dyDescent="0.25">
      <c r="A172" s="481" t="s">
        <v>790</v>
      </c>
      <c r="B172" s="482" t="s">
        <v>2431</v>
      </c>
      <c r="C172" s="481">
        <f t="shared" si="6"/>
        <v>1</v>
      </c>
      <c r="D172" s="481" t="str">
        <f t="shared" si="7"/>
        <v>HTS-1: Number of people who were tested for HIV and received their results during the reporting period-1</v>
      </c>
      <c r="E172" s="482" t="s">
        <v>2168</v>
      </c>
      <c r="F172" s="482" t="s">
        <v>2171</v>
      </c>
      <c r="G172" s="481" t="s">
        <v>2433</v>
      </c>
    </row>
    <row r="173" spans="1:7" s="11" customFormat="1" x14ac:dyDescent="0.25">
      <c r="A173" s="481" t="s">
        <v>790</v>
      </c>
      <c r="B173" s="482" t="s">
        <v>2431</v>
      </c>
      <c r="C173" s="481">
        <f t="shared" si="6"/>
        <v>2</v>
      </c>
      <c r="D173" s="481" t="str">
        <f t="shared" si="7"/>
        <v>HTS-1: Number of people who were tested for HIV and received their results during the reporting period-2</v>
      </c>
      <c r="E173" s="482" t="s">
        <v>2404</v>
      </c>
      <c r="F173" s="482" t="s">
        <v>2405</v>
      </c>
      <c r="G173" s="481" t="s">
        <v>2434</v>
      </c>
    </row>
    <row r="174" spans="1:7" s="11" customFormat="1" x14ac:dyDescent="0.25">
      <c r="A174" s="481" t="s">
        <v>790</v>
      </c>
      <c r="B174" s="482" t="s">
        <v>2431</v>
      </c>
      <c r="C174" s="481">
        <f t="shared" si="6"/>
        <v>3</v>
      </c>
      <c r="D174" s="481" t="str">
        <f t="shared" si="7"/>
        <v>HTS-1: Number of people who were tested for HIV and received their results during the reporting period-3</v>
      </c>
      <c r="E174" s="482" t="s">
        <v>2404</v>
      </c>
      <c r="F174" s="482" t="s">
        <v>2407</v>
      </c>
      <c r="G174" s="481" t="s">
        <v>2435</v>
      </c>
    </row>
    <row r="175" spans="1:7" s="11" customFormat="1" x14ac:dyDescent="0.25">
      <c r="A175" s="481" t="s">
        <v>2436</v>
      </c>
      <c r="B175" s="482" t="s">
        <v>2437</v>
      </c>
      <c r="C175" s="481">
        <f t="shared" si="6"/>
        <v>0</v>
      </c>
      <c r="D175" s="481" t="str">
        <f t="shared" si="7"/>
        <v>TCP-6b: Number of TB cases (all forms) notified among key affected populations/ high risk groups (other than prisoners)-0</v>
      </c>
      <c r="E175" s="482" t="s">
        <v>2321</v>
      </c>
      <c r="F175" s="482" t="s">
        <v>2326</v>
      </c>
      <c r="G175" s="481" t="s">
        <v>2438</v>
      </c>
    </row>
    <row r="176" spans="1:7" s="11" customFormat="1" x14ac:dyDescent="0.25">
      <c r="A176" s="481" t="s">
        <v>2436</v>
      </c>
      <c r="B176" s="482" t="s">
        <v>2437</v>
      </c>
      <c r="C176" s="481">
        <f t="shared" si="6"/>
        <v>1</v>
      </c>
      <c r="D176" s="481" t="str">
        <f t="shared" si="7"/>
        <v>TCP-6b: Number of TB cases (all forms) notified among key affected populations/ high risk groups (other than prisoners)-1</v>
      </c>
      <c r="E176" s="482" t="s">
        <v>2321</v>
      </c>
      <c r="F176" s="482" t="s">
        <v>2328</v>
      </c>
      <c r="G176" s="481" t="s">
        <v>2439</v>
      </c>
    </row>
    <row r="177" spans="1:7" s="11" customFormat="1" x14ac:dyDescent="0.25">
      <c r="A177" s="481" t="s">
        <v>2440</v>
      </c>
      <c r="B177" s="482" t="s">
        <v>2441</v>
      </c>
      <c r="C177" s="481">
        <f t="shared" si="6"/>
        <v>0</v>
      </c>
      <c r="D177" s="481" t="str">
        <f t="shared" si="7"/>
        <v>SPI-2: Percentage of children aged 3–59 months who received the full number of courses of SMC (3 or 4) per  transmission season in the targeted areas-0</v>
      </c>
      <c r="E177" s="482" t="s">
        <v>2168</v>
      </c>
      <c r="F177" s="482" t="s">
        <v>2169</v>
      </c>
      <c r="G177" s="481" t="s">
        <v>2442</v>
      </c>
    </row>
    <row r="178" spans="1:7" s="11" customFormat="1" x14ac:dyDescent="0.25">
      <c r="A178" s="481" t="s">
        <v>2440</v>
      </c>
      <c r="B178" s="482" t="s">
        <v>2441</v>
      </c>
      <c r="C178" s="481">
        <f t="shared" si="6"/>
        <v>1</v>
      </c>
      <c r="D178" s="481" t="str">
        <f t="shared" si="7"/>
        <v>SPI-2: Percentage of children aged 3–59 months who received the full number of courses of SMC (3 or 4) per  transmission season in the targeted areas-1</v>
      </c>
      <c r="E178" s="482" t="s">
        <v>2168</v>
      </c>
      <c r="F178" s="482" t="s">
        <v>2171</v>
      </c>
      <c r="G178" s="481" t="s">
        <v>2443</v>
      </c>
    </row>
    <row r="179" spans="1:7" s="11" customFormat="1" x14ac:dyDescent="0.25">
      <c r="A179" s="481" t="s">
        <v>796</v>
      </c>
      <c r="B179" s="482" t="s">
        <v>2444</v>
      </c>
      <c r="C179" s="481">
        <f t="shared" si="6"/>
        <v>0</v>
      </c>
      <c r="D179" s="481" t="str">
        <f t="shared" si="7"/>
        <v>TCS-3.1: Percentage of people living with HIV and on ART, who have a suppressed viral load at 12 months (&lt;1000 copies/ml)-0</v>
      </c>
      <c r="E179" s="482" t="s">
        <v>2179</v>
      </c>
      <c r="F179" s="482" t="s">
        <v>2180</v>
      </c>
      <c r="G179" s="481" t="s">
        <v>2445</v>
      </c>
    </row>
    <row r="180" spans="1:7" s="11" customFormat="1" x14ac:dyDescent="0.25">
      <c r="A180" s="481" t="s">
        <v>796</v>
      </c>
      <c r="B180" s="482" t="s">
        <v>2444</v>
      </c>
      <c r="C180" s="481">
        <f t="shared" si="6"/>
        <v>1</v>
      </c>
      <c r="D180" s="481" t="str">
        <f t="shared" si="7"/>
        <v>TCS-3.1: Percentage of people living with HIV and on ART, who have a suppressed viral load at 12 months (&lt;1000 copies/ml)-1</v>
      </c>
      <c r="E180" s="482" t="s">
        <v>2179</v>
      </c>
      <c r="F180" s="482" t="s">
        <v>2186</v>
      </c>
      <c r="G180" s="481" t="s">
        <v>2446</v>
      </c>
    </row>
    <row r="181" spans="1:7" s="11" customFormat="1" x14ac:dyDescent="0.25">
      <c r="A181" s="481" t="s">
        <v>796</v>
      </c>
      <c r="B181" s="482" t="s">
        <v>2444</v>
      </c>
      <c r="C181" s="481">
        <f t="shared" si="6"/>
        <v>2</v>
      </c>
      <c r="D181" s="481" t="str">
        <f t="shared" si="7"/>
        <v>TCS-3.1: Percentage of people living with HIV and on ART, who have a suppressed viral load at 12 months (&lt;1000 copies/ml)-2</v>
      </c>
      <c r="E181" s="482" t="s">
        <v>2179</v>
      </c>
      <c r="F181" s="482" t="s">
        <v>2182</v>
      </c>
      <c r="G181" s="481" t="s">
        <v>2447</v>
      </c>
    </row>
    <row r="182" spans="1:7" s="11" customFormat="1" x14ac:dyDescent="0.25">
      <c r="A182" s="481" t="s">
        <v>796</v>
      </c>
      <c r="B182" s="482" t="s">
        <v>2444</v>
      </c>
      <c r="C182" s="481">
        <f t="shared" si="6"/>
        <v>3</v>
      </c>
      <c r="D182" s="481" t="str">
        <f t="shared" si="7"/>
        <v>TCS-3.1: Percentage of people living with HIV and on ART, who have a suppressed viral load at 12 months (&lt;1000 copies/ml)-3</v>
      </c>
      <c r="E182" s="482" t="s">
        <v>2179</v>
      </c>
      <c r="F182" s="482" t="s">
        <v>2184</v>
      </c>
      <c r="G182" s="481" t="s">
        <v>2448</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xr:uid="{00000000-0002-0000-0900-000000000000}">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D1:Q575"/>
  <sheetViews>
    <sheetView topLeftCell="A16" workbookViewId="0">
      <selection activeCell="I19" sqref="I19"/>
    </sheetView>
  </sheetViews>
  <sheetFormatPr defaultColWidth="8.75" defaultRowHeight="12.5" x14ac:dyDescent="0.25"/>
  <cols>
    <col min="1" max="3" width="8.75" style="11"/>
    <col min="4" max="4" width="20.75" style="11" bestFit="1" customWidth="1"/>
    <col min="5" max="5" width="22.08203125" style="11" bestFit="1" customWidth="1"/>
    <col min="6" max="6" width="18.58203125" style="11" bestFit="1" customWidth="1"/>
    <col min="7" max="7" width="8.75" style="11"/>
    <col min="8" max="8" width="8.58203125" style="11" bestFit="1" customWidth="1"/>
    <col min="9" max="9" width="13" style="11" bestFit="1" customWidth="1"/>
    <col min="10" max="10" width="38.75" style="11" bestFit="1" customWidth="1"/>
    <col min="11" max="11" width="12.75" style="11" bestFit="1" customWidth="1"/>
    <col min="12" max="12" width="12.08203125" style="11" bestFit="1" customWidth="1"/>
    <col min="13" max="13" width="14" style="11" bestFit="1" customWidth="1"/>
    <col min="14" max="14" width="9.58203125" style="11" bestFit="1" customWidth="1"/>
    <col min="15" max="15" width="9.25" style="11" bestFit="1" customWidth="1"/>
    <col min="16" max="16384" width="8.75" style="11"/>
  </cols>
  <sheetData>
    <row r="1" spans="4:15" ht="13" x14ac:dyDescent="0.3">
      <c r="D1" s="8" t="s">
        <v>221</v>
      </c>
    </row>
    <row r="2" spans="4:15" x14ac:dyDescent="0.25">
      <c r="D2" s="481" t="s">
        <v>215</v>
      </c>
      <c r="E2" s="481" t="s">
        <v>217</v>
      </c>
      <c r="F2" s="481" t="s">
        <v>123</v>
      </c>
      <c r="G2" s="481"/>
      <c r="H2" s="481" t="s">
        <v>42</v>
      </c>
      <c r="I2" s="481" t="s">
        <v>31</v>
      </c>
      <c r="J2" s="481" t="s">
        <v>219</v>
      </c>
      <c r="K2" s="481" t="s">
        <v>32</v>
      </c>
      <c r="L2" s="481" t="s">
        <v>33</v>
      </c>
      <c r="M2" s="481" t="s">
        <v>18</v>
      </c>
      <c r="N2" s="481" t="s">
        <v>9</v>
      </c>
      <c r="O2" s="481" t="s">
        <v>62</v>
      </c>
    </row>
    <row r="3" spans="4:15" hidden="1" x14ac:dyDescent="0.25">
      <c r="D3" s="482" t="s">
        <v>214</v>
      </c>
      <c r="E3" s="481" t="s">
        <v>216</v>
      </c>
      <c r="F3" s="482" t="s">
        <v>218</v>
      </c>
      <c r="G3" s="481"/>
      <c r="H3" s="482" t="s">
        <v>103</v>
      </c>
      <c r="I3" s="482" t="s">
        <v>102</v>
      </c>
      <c r="J3" s="481" t="str">
        <f>F3&amp;H3&amp;I3</f>
        <v>[Impact Indicator Name][Category][Disaggregation]</v>
      </c>
      <c r="K3" s="482" t="s">
        <v>50</v>
      </c>
      <c r="L3" s="482" t="s">
        <v>51</v>
      </c>
      <c r="M3" s="482" t="s">
        <v>52</v>
      </c>
      <c r="N3" s="482" t="s">
        <v>91</v>
      </c>
      <c r="O3" s="481" t="s">
        <v>61</v>
      </c>
    </row>
    <row r="4" spans="4:15" x14ac:dyDescent="0.25">
      <c r="D4" s="482" t="s">
        <v>3260</v>
      </c>
      <c r="E4" s="481" t="s">
        <v>3261</v>
      </c>
      <c r="F4" s="482" t="s">
        <v>2149</v>
      </c>
      <c r="G4" s="481"/>
      <c r="H4" s="482" t="s">
        <v>2140</v>
      </c>
      <c r="I4" s="482" t="s">
        <v>2141</v>
      </c>
      <c r="J4" s="481" t="str">
        <f t="shared" ref="J4:J67" si="0">F4&amp;H4&amp;I4</f>
        <v>HIV I-10(M): Percentage of sex workers who are living with HIVAgeU25</v>
      </c>
      <c r="K4" s="482"/>
      <c r="L4" s="482"/>
      <c r="M4" s="482"/>
      <c r="N4" s="482" t="s">
        <v>1573</v>
      </c>
      <c r="O4" s="481" t="s">
        <v>1584</v>
      </c>
    </row>
    <row r="5" spans="4:15" x14ac:dyDescent="0.25">
      <c r="D5" s="482" t="s">
        <v>3262</v>
      </c>
      <c r="E5" s="481" t="s">
        <v>3263</v>
      </c>
      <c r="F5" s="482" t="s">
        <v>2139</v>
      </c>
      <c r="G5" s="481"/>
      <c r="H5" s="482" t="s">
        <v>2140</v>
      </c>
      <c r="I5" s="482" t="s">
        <v>2141</v>
      </c>
      <c r="J5" s="481" t="str">
        <f t="shared" si="0"/>
        <v>HIV I-9a(M): Percentage of men who have sex with men who are living with HIVAgeU25</v>
      </c>
      <c r="K5" s="482"/>
      <c r="L5" s="482"/>
      <c r="M5" s="482"/>
      <c r="N5" s="482" t="s">
        <v>1573</v>
      </c>
      <c r="O5" s="481" t="s">
        <v>1574</v>
      </c>
    </row>
    <row r="6" spans="4:15" x14ac:dyDescent="0.25">
      <c r="D6" s="482" t="s">
        <v>3264</v>
      </c>
      <c r="E6" s="481" t="s">
        <v>3261</v>
      </c>
      <c r="F6" s="482" t="s">
        <v>2149</v>
      </c>
      <c r="G6" s="481"/>
      <c r="H6" s="482" t="s">
        <v>2140</v>
      </c>
      <c r="I6" s="482" t="s">
        <v>2143</v>
      </c>
      <c r="J6" s="481" t="str">
        <f t="shared" si="0"/>
        <v>HIV I-10(M): Percentage of sex workers who are living with HIVAge25+</v>
      </c>
      <c r="K6" s="482"/>
      <c r="L6" s="482"/>
      <c r="M6" s="482"/>
      <c r="N6" s="482" t="s">
        <v>1573</v>
      </c>
      <c r="O6" s="481" t="s">
        <v>1585</v>
      </c>
    </row>
    <row r="7" spans="4:15" x14ac:dyDescent="0.25">
      <c r="D7" s="482" t="s">
        <v>3265</v>
      </c>
      <c r="E7" s="481" t="s">
        <v>3263</v>
      </c>
      <c r="F7" s="482" t="s">
        <v>2139</v>
      </c>
      <c r="G7" s="481"/>
      <c r="H7" s="482" t="s">
        <v>2140</v>
      </c>
      <c r="I7" s="482" t="s">
        <v>2143</v>
      </c>
      <c r="J7" s="481" t="str">
        <f t="shared" si="0"/>
        <v>HIV I-9a(M): Percentage of men who have sex with men who are living with HIVAge25+</v>
      </c>
      <c r="K7" s="482"/>
      <c r="L7" s="482"/>
      <c r="M7" s="482"/>
      <c r="N7" s="482" t="s">
        <v>1573</v>
      </c>
      <c r="O7" s="481" t="s">
        <v>1575</v>
      </c>
    </row>
    <row r="8" spans="4:15" x14ac:dyDescent="0.25">
      <c r="D8" s="482" t="s">
        <v>3266</v>
      </c>
      <c r="E8" s="481" t="s">
        <v>3267</v>
      </c>
      <c r="F8" s="482"/>
      <c r="G8" s="481"/>
      <c r="H8" s="482"/>
      <c r="I8" s="482"/>
      <c r="J8" s="481" t="str">
        <f t="shared" si="0"/>
        <v/>
      </c>
      <c r="K8" s="482"/>
      <c r="L8" s="482"/>
      <c r="M8" s="482"/>
      <c r="N8" s="482"/>
      <c r="O8" s="481" t="s">
        <v>1704</v>
      </c>
    </row>
    <row r="9" spans="4:15" x14ac:dyDescent="0.25">
      <c r="D9" s="482" t="s">
        <v>3268</v>
      </c>
      <c r="E9" s="481" t="s">
        <v>3267</v>
      </c>
      <c r="F9" s="482"/>
      <c r="G9" s="481"/>
      <c r="H9" s="482"/>
      <c r="I9" s="482"/>
      <c r="J9" s="481" t="str">
        <f t="shared" si="0"/>
        <v/>
      </c>
      <c r="K9" s="482"/>
      <c r="L9" s="482"/>
      <c r="M9" s="482"/>
      <c r="N9" s="482"/>
      <c r="O9" s="481" t="s">
        <v>1705</v>
      </c>
    </row>
    <row r="10" spans="4:15" x14ac:dyDescent="0.25">
      <c r="D10" s="482" t="s">
        <v>3269</v>
      </c>
      <c r="E10" s="481" t="s">
        <v>3267</v>
      </c>
      <c r="F10" s="482"/>
      <c r="G10" s="481"/>
      <c r="H10" s="482"/>
      <c r="I10" s="482"/>
      <c r="J10" s="481" t="str">
        <f t="shared" si="0"/>
        <v/>
      </c>
      <c r="K10" s="482"/>
      <c r="L10" s="482"/>
      <c r="M10" s="482"/>
      <c r="N10" s="482"/>
      <c r="O10" s="481" t="s">
        <v>1706</v>
      </c>
    </row>
    <row r="11" spans="4:15" x14ac:dyDescent="0.25">
      <c r="D11" s="482" t="s">
        <v>3270</v>
      </c>
      <c r="E11" s="481" t="s">
        <v>3267</v>
      </c>
      <c r="F11" s="482"/>
      <c r="G11" s="481"/>
      <c r="H11" s="482"/>
      <c r="I11" s="482"/>
      <c r="J11" s="481" t="str">
        <f t="shared" si="0"/>
        <v/>
      </c>
      <c r="K11" s="482"/>
      <c r="L11" s="482"/>
      <c r="M11" s="482"/>
      <c r="N11" s="482"/>
      <c r="O11" s="481" t="s">
        <v>1707</v>
      </c>
    </row>
    <row r="12" spans="4:15" x14ac:dyDescent="0.25">
      <c r="D12" s="482" t="s">
        <v>3271</v>
      </c>
      <c r="E12" s="481" t="s">
        <v>3267</v>
      </c>
      <c r="F12" s="482"/>
      <c r="G12" s="481"/>
      <c r="H12" s="482"/>
      <c r="I12" s="482"/>
      <c r="J12" s="481" t="str">
        <f t="shared" si="0"/>
        <v/>
      </c>
      <c r="K12" s="482"/>
      <c r="L12" s="482"/>
      <c r="M12" s="482"/>
      <c r="N12" s="482"/>
      <c r="O12" s="481" t="s">
        <v>1708</v>
      </c>
    </row>
    <row r="13" spans="4:15" x14ac:dyDescent="0.25">
      <c r="D13" s="482" t="s">
        <v>3272</v>
      </c>
      <c r="E13" s="481" t="s">
        <v>3267</v>
      </c>
      <c r="F13" s="482"/>
      <c r="G13" s="481"/>
      <c r="H13" s="482"/>
      <c r="I13" s="482"/>
      <c r="J13" s="481" t="str">
        <f t="shared" si="0"/>
        <v/>
      </c>
      <c r="K13" s="482"/>
      <c r="L13" s="482"/>
      <c r="M13" s="482"/>
      <c r="N13" s="482"/>
      <c r="O13" s="481" t="s">
        <v>1709</v>
      </c>
    </row>
    <row r="14" spans="4:15" x14ac:dyDescent="0.25">
      <c r="D14" s="482" t="s">
        <v>3273</v>
      </c>
      <c r="E14" s="481" t="s">
        <v>3267</v>
      </c>
      <c r="F14" s="482"/>
      <c r="G14" s="481"/>
      <c r="H14" s="482"/>
      <c r="I14" s="482"/>
      <c r="J14" s="481" t="str">
        <f t="shared" si="0"/>
        <v/>
      </c>
      <c r="K14" s="482"/>
      <c r="L14" s="482"/>
      <c r="M14" s="482"/>
      <c r="N14" s="482"/>
      <c r="O14" s="481" t="s">
        <v>1710</v>
      </c>
    </row>
    <row r="15" spans="4:15" x14ac:dyDescent="0.25">
      <c r="D15" s="482" t="s">
        <v>3274</v>
      </c>
      <c r="E15" s="481" t="s">
        <v>3267</v>
      </c>
      <c r="F15" s="482"/>
      <c r="G15" s="481"/>
      <c r="H15" s="482"/>
      <c r="I15" s="482"/>
      <c r="J15" s="481" t="str">
        <f t="shared" si="0"/>
        <v/>
      </c>
      <c r="K15" s="482"/>
      <c r="L15" s="482"/>
      <c r="M15" s="482"/>
      <c r="N15" s="482"/>
      <c r="O15" s="481" t="s">
        <v>1711</v>
      </c>
    </row>
    <row r="16" spans="4:15" x14ac:dyDescent="0.25">
      <c r="D16" s="482" t="s">
        <v>3275</v>
      </c>
      <c r="E16" s="481" t="s">
        <v>3267</v>
      </c>
      <c r="F16" s="482"/>
      <c r="G16" s="481"/>
      <c r="H16" s="482"/>
      <c r="I16" s="482"/>
      <c r="J16" s="481" t="str">
        <f t="shared" si="0"/>
        <v/>
      </c>
      <c r="K16" s="482"/>
      <c r="L16" s="482"/>
      <c r="M16" s="482"/>
      <c r="N16" s="482"/>
      <c r="O16" s="481" t="s">
        <v>1712</v>
      </c>
    </row>
    <row r="17" spans="4:15" x14ac:dyDescent="0.25">
      <c r="D17" s="482" t="s">
        <v>3276</v>
      </c>
      <c r="E17" s="481" t="s">
        <v>3267</v>
      </c>
      <c r="F17" s="482"/>
      <c r="G17" s="481"/>
      <c r="H17" s="482"/>
      <c r="I17" s="482"/>
      <c r="J17" s="481" t="str">
        <f t="shared" si="0"/>
        <v/>
      </c>
      <c r="K17" s="482"/>
      <c r="L17" s="482"/>
      <c r="M17" s="482"/>
      <c r="N17" s="482"/>
      <c r="O17" s="481" t="s">
        <v>1713</v>
      </c>
    </row>
    <row r="18" spans="4:15" x14ac:dyDescent="0.25">
      <c r="D18" s="482" t="s">
        <v>3277</v>
      </c>
      <c r="E18" s="481" t="s">
        <v>3278</v>
      </c>
      <c r="F18" s="482"/>
      <c r="G18" s="481"/>
      <c r="H18" s="482"/>
      <c r="I18" s="482"/>
      <c r="J18" s="481" t="str">
        <f t="shared" si="0"/>
        <v/>
      </c>
      <c r="K18" s="482"/>
      <c r="L18" s="482"/>
      <c r="M18" s="482"/>
      <c r="N18" s="482"/>
      <c r="O18" s="481" t="s">
        <v>1694</v>
      </c>
    </row>
    <row r="19" spans="4:15" x14ac:dyDescent="0.25">
      <c r="D19" s="482" t="s">
        <v>3279</v>
      </c>
      <c r="E19" s="481" t="s">
        <v>3278</v>
      </c>
      <c r="F19" s="482"/>
      <c r="G19" s="481"/>
      <c r="H19" s="482"/>
      <c r="I19" s="482"/>
      <c r="J19" s="481" t="str">
        <f t="shared" si="0"/>
        <v/>
      </c>
      <c r="K19" s="482"/>
      <c r="L19" s="482"/>
      <c r="M19" s="482"/>
      <c r="N19" s="482"/>
      <c r="O19" s="481" t="s">
        <v>1695</v>
      </c>
    </row>
    <row r="20" spans="4:15" x14ac:dyDescent="0.25">
      <c r="D20" s="482" t="s">
        <v>3280</v>
      </c>
      <c r="E20" s="481" t="s">
        <v>3278</v>
      </c>
      <c r="F20" s="482"/>
      <c r="G20" s="481"/>
      <c r="H20" s="482"/>
      <c r="I20" s="482"/>
      <c r="J20" s="481" t="str">
        <f t="shared" si="0"/>
        <v/>
      </c>
      <c r="K20" s="482"/>
      <c r="L20" s="482"/>
      <c r="M20" s="482"/>
      <c r="N20" s="482"/>
      <c r="O20" s="481" t="s">
        <v>1696</v>
      </c>
    </row>
    <row r="21" spans="4:15" x14ac:dyDescent="0.25">
      <c r="D21" s="482" t="s">
        <v>3281</v>
      </c>
      <c r="E21" s="481" t="s">
        <v>3278</v>
      </c>
      <c r="F21" s="482"/>
      <c r="G21" s="481"/>
      <c r="H21" s="482"/>
      <c r="I21" s="482"/>
      <c r="J21" s="481" t="str">
        <f t="shared" si="0"/>
        <v/>
      </c>
      <c r="K21" s="482"/>
      <c r="L21" s="482"/>
      <c r="M21" s="482"/>
      <c r="N21" s="482"/>
      <c r="O21" s="481" t="s">
        <v>1697</v>
      </c>
    </row>
    <row r="22" spans="4:15" x14ac:dyDescent="0.25">
      <c r="D22" s="482" t="s">
        <v>3282</v>
      </c>
      <c r="E22" s="481" t="s">
        <v>3278</v>
      </c>
      <c r="F22" s="482"/>
      <c r="G22" s="481"/>
      <c r="H22" s="482"/>
      <c r="I22" s="482"/>
      <c r="J22" s="481" t="str">
        <f t="shared" si="0"/>
        <v/>
      </c>
      <c r="K22" s="482"/>
      <c r="L22" s="482"/>
      <c r="M22" s="482"/>
      <c r="N22" s="482"/>
      <c r="O22" s="481" t="s">
        <v>1698</v>
      </c>
    </row>
    <row r="23" spans="4:15" x14ac:dyDescent="0.25">
      <c r="D23" s="482" t="s">
        <v>3283</v>
      </c>
      <c r="E23" s="481" t="s">
        <v>3278</v>
      </c>
      <c r="F23" s="482"/>
      <c r="G23" s="481"/>
      <c r="H23" s="482"/>
      <c r="I23" s="482"/>
      <c r="J23" s="481" t="str">
        <f t="shared" si="0"/>
        <v/>
      </c>
      <c r="K23" s="482"/>
      <c r="L23" s="482"/>
      <c r="M23" s="482"/>
      <c r="N23" s="482"/>
      <c r="O23" s="481" t="s">
        <v>1699</v>
      </c>
    </row>
    <row r="24" spans="4:15" x14ac:dyDescent="0.25">
      <c r="D24" s="482" t="s">
        <v>3284</v>
      </c>
      <c r="E24" s="481" t="s">
        <v>3278</v>
      </c>
      <c r="F24" s="482"/>
      <c r="G24" s="481"/>
      <c r="H24" s="482"/>
      <c r="I24" s="482"/>
      <c r="J24" s="481" t="str">
        <f t="shared" si="0"/>
        <v/>
      </c>
      <c r="K24" s="482"/>
      <c r="L24" s="482"/>
      <c r="M24" s="482"/>
      <c r="N24" s="482"/>
      <c r="O24" s="481" t="s">
        <v>1700</v>
      </c>
    </row>
    <row r="25" spans="4:15" x14ac:dyDescent="0.25">
      <c r="D25" s="482" t="s">
        <v>3285</v>
      </c>
      <c r="E25" s="481" t="s">
        <v>3278</v>
      </c>
      <c r="F25" s="482"/>
      <c r="G25" s="481"/>
      <c r="H25" s="482"/>
      <c r="I25" s="482"/>
      <c r="J25" s="481" t="str">
        <f t="shared" si="0"/>
        <v/>
      </c>
      <c r="K25" s="482"/>
      <c r="L25" s="482"/>
      <c r="M25" s="482"/>
      <c r="N25" s="482"/>
      <c r="O25" s="481" t="s">
        <v>1701</v>
      </c>
    </row>
    <row r="26" spans="4:15" x14ac:dyDescent="0.25">
      <c r="D26" s="482" t="s">
        <v>3286</v>
      </c>
      <c r="E26" s="481" t="s">
        <v>3278</v>
      </c>
      <c r="F26" s="482"/>
      <c r="G26" s="481"/>
      <c r="H26" s="482"/>
      <c r="I26" s="482"/>
      <c r="J26" s="481" t="str">
        <f t="shared" si="0"/>
        <v/>
      </c>
      <c r="K26" s="482"/>
      <c r="L26" s="482"/>
      <c r="M26" s="482"/>
      <c r="N26" s="482"/>
      <c r="O26" s="481" t="s">
        <v>1702</v>
      </c>
    </row>
    <row r="27" spans="4:15" x14ac:dyDescent="0.25">
      <c r="D27" s="482" t="s">
        <v>3287</v>
      </c>
      <c r="E27" s="481" t="s">
        <v>3278</v>
      </c>
      <c r="F27" s="482"/>
      <c r="G27" s="481"/>
      <c r="H27" s="482"/>
      <c r="I27" s="482"/>
      <c r="J27" s="481" t="str">
        <f t="shared" si="0"/>
        <v/>
      </c>
      <c r="K27" s="482"/>
      <c r="L27" s="482"/>
      <c r="M27" s="482"/>
      <c r="N27" s="482"/>
      <c r="O27" s="481" t="s">
        <v>1703</v>
      </c>
    </row>
    <row r="28" spans="4:15" x14ac:dyDescent="0.25">
      <c r="D28" s="482" t="s">
        <v>3288</v>
      </c>
      <c r="E28" s="481" t="s">
        <v>3289</v>
      </c>
      <c r="F28" s="482"/>
      <c r="G28" s="481"/>
      <c r="H28" s="482"/>
      <c r="I28" s="482"/>
      <c r="J28" s="481" t="str">
        <f t="shared" si="0"/>
        <v/>
      </c>
      <c r="K28" s="482"/>
      <c r="L28" s="482"/>
      <c r="M28" s="482"/>
      <c r="N28" s="482"/>
      <c r="O28" s="481" t="s">
        <v>1684</v>
      </c>
    </row>
    <row r="29" spans="4:15" x14ac:dyDescent="0.25">
      <c r="D29" s="482" t="s">
        <v>3290</v>
      </c>
      <c r="E29" s="481" t="s">
        <v>3289</v>
      </c>
      <c r="F29" s="482"/>
      <c r="G29" s="481"/>
      <c r="H29" s="482"/>
      <c r="I29" s="482"/>
      <c r="J29" s="481" t="str">
        <f t="shared" si="0"/>
        <v/>
      </c>
      <c r="K29" s="482"/>
      <c r="L29" s="482"/>
      <c r="M29" s="482"/>
      <c r="N29" s="482"/>
      <c r="O29" s="481" t="s">
        <v>1685</v>
      </c>
    </row>
    <row r="30" spans="4:15" x14ac:dyDescent="0.25">
      <c r="D30" s="482" t="s">
        <v>3291</v>
      </c>
      <c r="E30" s="481" t="s">
        <v>3289</v>
      </c>
      <c r="F30" s="482"/>
      <c r="G30" s="481"/>
      <c r="H30" s="482"/>
      <c r="I30" s="482"/>
      <c r="J30" s="481" t="str">
        <f t="shared" si="0"/>
        <v/>
      </c>
      <c r="K30" s="482"/>
      <c r="L30" s="482"/>
      <c r="M30" s="482"/>
      <c r="N30" s="482"/>
      <c r="O30" s="481" t="s">
        <v>1686</v>
      </c>
    </row>
    <row r="31" spans="4:15" x14ac:dyDescent="0.25">
      <c r="D31" s="482" t="s">
        <v>3292</v>
      </c>
      <c r="E31" s="481" t="s">
        <v>3289</v>
      </c>
      <c r="F31" s="482"/>
      <c r="G31" s="481"/>
      <c r="H31" s="482"/>
      <c r="I31" s="482"/>
      <c r="J31" s="481" t="str">
        <f t="shared" si="0"/>
        <v/>
      </c>
      <c r="K31" s="482"/>
      <c r="L31" s="482"/>
      <c r="M31" s="482"/>
      <c r="N31" s="482"/>
      <c r="O31" s="481" t="s">
        <v>1687</v>
      </c>
    </row>
    <row r="32" spans="4:15" x14ac:dyDescent="0.25">
      <c r="D32" s="482" t="s">
        <v>3293</v>
      </c>
      <c r="E32" s="481" t="s">
        <v>3289</v>
      </c>
      <c r="F32" s="482"/>
      <c r="G32" s="481"/>
      <c r="H32" s="482"/>
      <c r="I32" s="482"/>
      <c r="J32" s="481" t="str">
        <f t="shared" si="0"/>
        <v/>
      </c>
      <c r="K32" s="482"/>
      <c r="L32" s="482"/>
      <c r="M32" s="482"/>
      <c r="N32" s="482"/>
      <c r="O32" s="481" t="s">
        <v>1688</v>
      </c>
    </row>
    <row r="33" spans="4:15" x14ac:dyDescent="0.25">
      <c r="D33" s="482" t="s">
        <v>3294</v>
      </c>
      <c r="E33" s="481" t="s">
        <v>3289</v>
      </c>
      <c r="F33" s="482"/>
      <c r="G33" s="481"/>
      <c r="H33" s="482"/>
      <c r="I33" s="482"/>
      <c r="J33" s="481" t="str">
        <f t="shared" si="0"/>
        <v/>
      </c>
      <c r="K33" s="482"/>
      <c r="L33" s="482"/>
      <c r="M33" s="482"/>
      <c r="N33" s="482"/>
      <c r="O33" s="481" t="s">
        <v>1689</v>
      </c>
    </row>
    <row r="34" spans="4:15" x14ac:dyDescent="0.25">
      <c r="D34" s="482" t="s">
        <v>3295</v>
      </c>
      <c r="E34" s="481" t="s">
        <v>3289</v>
      </c>
      <c r="F34" s="482"/>
      <c r="G34" s="481"/>
      <c r="H34" s="482"/>
      <c r="I34" s="482"/>
      <c r="J34" s="481" t="str">
        <f t="shared" si="0"/>
        <v/>
      </c>
      <c r="K34" s="482"/>
      <c r="L34" s="482"/>
      <c r="M34" s="482"/>
      <c r="N34" s="482"/>
      <c r="O34" s="481" t="s">
        <v>1690</v>
      </c>
    </row>
    <row r="35" spans="4:15" x14ac:dyDescent="0.25">
      <c r="D35" s="482" t="s">
        <v>3296</v>
      </c>
      <c r="E35" s="481" t="s">
        <v>3289</v>
      </c>
      <c r="F35" s="482"/>
      <c r="G35" s="481"/>
      <c r="H35" s="482"/>
      <c r="I35" s="482"/>
      <c r="J35" s="481" t="str">
        <f t="shared" si="0"/>
        <v/>
      </c>
      <c r="K35" s="482"/>
      <c r="L35" s="482"/>
      <c r="M35" s="482"/>
      <c r="N35" s="482"/>
      <c r="O35" s="481" t="s">
        <v>1691</v>
      </c>
    </row>
    <row r="36" spans="4:15" x14ac:dyDescent="0.25">
      <c r="D36" s="482" t="s">
        <v>3297</v>
      </c>
      <c r="E36" s="481" t="s">
        <v>3289</v>
      </c>
      <c r="F36" s="482"/>
      <c r="G36" s="481"/>
      <c r="H36" s="482"/>
      <c r="I36" s="482"/>
      <c r="J36" s="481" t="str">
        <f t="shared" si="0"/>
        <v/>
      </c>
      <c r="K36" s="482"/>
      <c r="L36" s="482"/>
      <c r="M36" s="482"/>
      <c r="N36" s="482"/>
      <c r="O36" s="481" t="s">
        <v>1692</v>
      </c>
    </row>
    <row r="37" spans="4:15" x14ac:dyDescent="0.25">
      <c r="D37" s="482" t="s">
        <v>3298</v>
      </c>
      <c r="E37" s="481" t="s">
        <v>3289</v>
      </c>
      <c r="F37" s="482"/>
      <c r="G37" s="481"/>
      <c r="H37" s="482"/>
      <c r="I37" s="482"/>
      <c r="J37" s="481" t="str">
        <f t="shared" si="0"/>
        <v/>
      </c>
      <c r="K37" s="482"/>
      <c r="L37" s="482"/>
      <c r="M37" s="482"/>
      <c r="N37" s="482"/>
      <c r="O37" s="481" t="s">
        <v>1693</v>
      </c>
    </row>
    <row r="38" spans="4:15" x14ac:dyDescent="0.25">
      <c r="D38" s="482" t="s">
        <v>3299</v>
      </c>
      <c r="E38" s="481" t="s">
        <v>3300</v>
      </c>
      <c r="F38" s="482"/>
      <c r="G38" s="481"/>
      <c r="H38" s="482"/>
      <c r="I38" s="482"/>
      <c r="J38" s="481" t="str">
        <f t="shared" si="0"/>
        <v/>
      </c>
      <c r="K38" s="482"/>
      <c r="L38" s="482"/>
      <c r="M38" s="482"/>
      <c r="N38" s="482"/>
      <c r="O38" s="481" t="s">
        <v>1674</v>
      </c>
    </row>
    <row r="39" spans="4:15" x14ac:dyDescent="0.25">
      <c r="D39" s="482" t="s">
        <v>3301</v>
      </c>
      <c r="E39" s="481" t="s">
        <v>3300</v>
      </c>
      <c r="F39" s="482"/>
      <c r="G39" s="481"/>
      <c r="H39" s="482"/>
      <c r="I39" s="482"/>
      <c r="J39" s="481" t="str">
        <f t="shared" si="0"/>
        <v/>
      </c>
      <c r="K39" s="482"/>
      <c r="L39" s="482"/>
      <c r="M39" s="482"/>
      <c r="N39" s="482"/>
      <c r="O39" s="481" t="s">
        <v>1675</v>
      </c>
    </row>
    <row r="40" spans="4:15" x14ac:dyDescent="0.25">
      <c r="D40" s="482" t="s">
        <v>3302</v>
      </c>
      <c r="E40" s="481" t="s">
        <v>3300</v>
      </c>
      <c r="F40" s="482"/>
      <c r="G40" s="481"/>
      <c r="H40" s="482"/>
      <c r="I40" s="482"/>
      <c r="J40" s="481" t="str">
        <f t="shared" si="0"/>
        <v/>
      </c>
      <c r="K40" s="482"/>
      <c r="L40" s="482"/>
      <c r="M40" s="482"/>
      <c r="N40" s="482"/>
      <c r="O40" s="481" t="s">
        <v>1676</v>
      </c>
    </row>
    <row r="41" spans="4:15" x14ac:dyDescent="0.25">
      <c r="D41" s="482" t="s">
        <v>3303</v>
      </c>
      <c r="E41" s="481" t="s">
        <v>3300</v>
      </c>
      <c r="F41" s="482"/>
      <c r="G41" s="481"/>
      <c r="H41" s="482"/>
      <c r="I41" s="482"/>
      <c r="J41" s="481" t="str">
        <f t="shared" si="0"/>
        <v/>
      </c>
      <c r="K41" s="482"/>
      <c r="L41" s="482"/>
      <c r="M41" s="482"/>
      <c r="N41" s="482"/>
      <c r="O41" s="481" t="s">
        <v>1677</v>
      </c>
    </row>
    <row r="42" spans="4:15" x14ac:dyDescent="0.25">
      <c r="D42" s="482" t="s">
        <v>3304</v>
      </c>
      <c r="E42" s="481" t="s">
        <v>3300</v>
      </c>
      <c r="F42" s="482"/>
      <c r="G42" s="481"/>
      <c r="H42" s="482"/>
      <c r="I42" s="482"/>
      <c r="J42" s="481" t="str">
        <f t="shared" si="0"/>
        <v/>
      </c>
      <c r="K42" s="482"/>
      <c r="L42" s="482"/>
      <c r="M42" s="482"/>
      <c r="N42" s="482"/>
      <c r="O42" s="481" t="s">
        <v>1678</v>
      </c>
    </row>
    <row r="43" spans="4:15" x14ac:dyDescent="0.25">
      <c r="D43" s="482" t="s">
        <v>3305</v>
      </c>
      <c r="E43" s="481" t="s">
        <v>3300</v>
      </c>
      <c r="F43" s="482"/>
      <c r="G43" s="481"/>
      <c r="H43" s="482"/>
      <c r="I43" s="482"/>
      <c r="J43" s="481" t="str">
        <f t="shared" si="0"/>
        <v/>
      </c>
      <c r="K43" s="482"/>
      <c r="L43" s="482"/>
      <c r="M43" s="482"/>
      <c r="N43" s="482"/>
      <c r="O43" s="481" t="s">
        <v>1679</v>
      </c>
    </row>
    <row r="44" spans="4:15" x14ac:dyDescent="0.25">
      <c r="D44" s="482" t="s">
        <v>3306</v>
      </c>
      <c r="E44" s="481" t="s">
        <v>3300</v>
      </c>
      <c r="F44" s="482"/>
      <c r="G44" s="481"/>
      <c r="H44" s="482"/>
      <c r="I44" s="482"/>
      <c r="J44" s="481" t="str">
        <f t="shared" si="0"/>
        <v/>
      </c>
      <c r="K44" s="482"/>
      <c r="L44" s="482"/>
      <c r="M44" s="482"/>
      <c r="N44" s="482"/>
      <c r="O44" s="481" t="s">
        <v>1680</v>
      </c>
    </row>
    <row r="45" spans="4:15" x14ac:dyDescent="0.25">
      <c r="D45" s="482" t="s">
        <v>3307</v>
      </c>
      <c r="E45" s="481" t="s">
        <v>3300</v>
      </c>
      <c r="F45" s="482"/>
      <c r="G45" s="481"/>
      <c r="H45" s="482"/>
      <c r="I45" s="482"/>
      <c r="J45" s="481" t="str">
        <f t="shared" si="0"/>
        <v/>
      </c>
      <c r="K45" s="482"/>
      <c r="L45" s="482"/>
      <c r="M45" s="482"/>
      <c r="N45" s="482"/>
      <c r="O45" s="481" t="s">
        <v>1681</v>
      </c>
    </row>
    <row r="46" spans="4:15" x14ac:dyDescent="0.25">
      <c r="D46" s="482" t="s">
        <v>3308</v>
      </c>
      <c r="E46" s="481" t="s">
        <v>3300</v>
      </c>
      <c r="F46" s="482"/>
      <c r="G46" s="481"/>
      <c r="H46" s="482"/>
      <c r="I46" s="482"/>
      <c r="J46" s="481" t="str">
        <f t="shared" si="0"/>
        <v/>
      </c>
      <c r="K46" s="482"/>
      <c r="L46" s="482"/>
      <c r="M46" s="482"/>
      <c r="N46" s="482"/>
      <c r="O46" s="481" t="s">
        <v>1682</v>
      </c>
    </row>
    <row r="47" spans="4:15" x14ac:dyDescent="0.25">
      <c r="D47" s="482" t="s">
        <v>3309</v>
      </c>
      <c r="E47" s="481" t="s">
        <v>3300</v>
      </c>
      <c r="F47" s="482"/>
      <c r="G47" s="481"/>
      <c r="H47" s="482"/>
      <c r="I47" s="482"/>
      <c r="J47" s="481" t="str">
        <f t="shared" si="0"/>
        <v/>
      </c>
      <c r="K47" s="482"/>
      <c r="L47" s="482"/>
      <c r="M47" s="482"/>
      <c r="N47" s="482"/>
      <c r="O47" s="481" t="s">
        <v>1683</v>
      </c>
    </row>
    <row r="48" spans="4:15" x14ac:dyDescent="0.25">
      <c r="D48" s="482" t="s">
        <v>3310</v>
      </c>
      <c r="E48" s="481" t="s">
        <v>3311</v>
      </c>
      <c r="F48" s="482"/>
      <c r="G48" s="481"/>
      <c r="H48" s="482"/>
      <c r="I48" s="482"/>
      <c r="J48" s="481" t="str">
        <f t="shared" si="0"/>
        <v/>
      </c>
      <c r="K48" s="482"/>
      <c r="L48" s="482"/>
      <c r="M48" s="482"/>
      <c r="N48" s="482"/>
      <c r="O48" s="481" t="s">
        <v>1664</v>
      </c>
    </row>
    <row r="49" spans="4:15" x14ac:dyDescent="0.25">
      <c r="D49" s="482" t="s">
        <v>3312</v>
      </c>
      <c r="E49" s="481" t="s">
        <v>3311</v>
      </c>
      <c r="F49" s="482"/>
      <c r="G49" s="481"/>
      <c r="H49" s="482"/>
      <c r="I49" s="482"/>
      <c r="J49" s="481" t="str">
        <f t="shared" si="0"/>
        <v/>
      </c>
      <c r="K49" s="482"/>
      <c r="L49" s="482"/>
      <c r="M49" s="482"/>
      <c r="N49" s="482"/>
      <c r="O49" s="481" t="s">
        <v>1665</v>
      </c>
    </row>
    <row r="50" spans="4:15" x14ac:dyDescent="0.25">
      <c r="D50" s="482" t="s">
        <v>3313</v>
      </c>
      <c r="E50" s="481" t="s">
        <v>3311</v>
      </c>
      <c r="F50" s="482"/>
      <c r="G50" s="481"/>
      <c r="H50" s="482"/>
      <c r="I50" s="482"/>
      <c r="J50" s="481" t="str">
        <f t="shared" si="0"/>
        <v/>
      </c>
      <c r="K50" s="482"/>
      <c r="L50" s="482"/>
      <c r="M50" s="482"/>
      <c r="N50" s="482"/>
      <c r="O50" s="481" t="s">
        <v>1666</v>
      </c>
    </row>
    <row r="51" spans="4:15" x14ac:dyDescent="0.25">
      <c r="D51" s="482" t="s">
        <v>3314</v>
      </c>
      <c r="E51" s="481" t="s">
        <v>3311</v>
      </c>
      <c r="F51" s="482"/>
      <c r="G51" s="481"/>
      <c r="H51" s="482"/>
      <c r="I51" s="482"/>
      <c r="J51" s="481" t="str">
        <f t="shared" si="0"/>
        <v/>
      </c>
      <c r="K51" s="482"/>
      <c r="L51" s="482"/>
      <c r="M51" s="482"/>
      <c r="N51" s="482"/>
      <c r="O51" s="481" t="s">
        <v>1667</v>
      </c>
    </row>
    <row r="52" spans="4:15" x14ac:dyDescent="0.25">
      <c r="D52" s="482" t="s">
        <v>3315</v>
      </c>
      <c r="E52" s="481" t="s">
        <v>3311</v>
      </c>
      <c r="F52" s="482"/>
      <c r="G52" s="481"/>
      <c r="H52" s="482"/>
      <c r="I52" s="482"/>
      <c r="J52" s="481" t="str">
        <f t="shared" si="0"/>
        <v/>
      </c>
      <c r="K52" s="482"/>
      <c r="L52" s="482"/>
      <c r="M52" s="482"/>
      <c r="N52" s="482"/>
      <c r="O52" s="481" t="s">
        <v>1668</v>
      </c>
    </row>
    <row r="53" spans="4:15" x14ac:dyDescent="0.25">
      <c r="D53" s="482" t="s">
        <v>3316</v>
      </c>
      <c r="E53" s="481" t="s">
        <v>3311</v>
      </c>
      <c r="F53" s="482"/>
      <c r="G53" s="481"/>
      <c r="H53" s="482"/>
      <c r="I53" s="482"/>
      <c r="J53" s="481" t="str">
        <f t="shared" si="0"/>
        <v/>
      </c>
      <c r="K53" s="482"/>
      <c r="L53" s="482"/>
      <c r="M53" s="482"/>
      <c r="N53" s="482"/>
      <c r="O53" s="481" t="s">
        <v>1669</v>
      </c>
    </row>
    <row r="54" spans="4:15" x14ac:dyDescent="0.25">
      <c r="D54" s="482" t="s">
        <v>3317</v>
      </c>
      <c r="E54" s="481" t="s">
        <v>3311</v>
      </c>
      <c r="F54" s="482"/>
      <c r="G54" s="481"/>
      <c r="H54" s="482"/>
      <c r="I54" s="482"/>
      <c r="J54" s="481" t="str">
        <f t="shared" si="0"/>
        <v/>
      </c>
      <c r="K54" s="482"/>
      <c r="L54" s="482"/>
      <c r="M54" s="482"/>
      <c r="N54" s="482"/>
      <c r="O54" s="481" t="s">
        <v>1670</v>
      </c>
    </row>
    <row r="55" spans="4:15" x14ac:dyDescent="0.25">
      <c r="D55" s="482" t="s">
        <v>3318</v>
      </c>
      <c r="E55" s="481" t="s">
        <v>3311</v>
      </c>
      <c r="F55" s="482"/>
      <c r="G55" s="481"/>
      <c r="H55" s="482"/>
      <c r="I55" s="482"/>
      <c r="J55" s="481" t="str">
        <f t="shared" si="0"/>
        <v/>
      </c>
      <c r="K55" s="482"/>
      <c r="L55" s="482"/>
      <c r="M55" s="482"/>
      <c r="N55" s="482"/>
      <c r="O55" s="481" t="s">
        <v>1671</v>
      </c>
    </row>
    <row r="56" spans="4:15" x14ac:dyDescent="0.25">
      <c r="D56" s="482" t="s">
        <v>3319</v>
      </c>
      <c r="E56" s="481" t="s">
        <v>3311</v>
      </c>
      <c r="F56" s="482"/>
      <c r="G56" s="481"/>
      <c r="H56" s="482"/>
      <c r="I56" s="482"/>
      <c r="J56" s="481" t="str">
        <f t="shared" si="0"/>
        <v/>
      </c>
      <c r="K56" s="482"/>
      <c r="L56" s="482"/>
      <c r="M56" s="482"/>
      <c r="N56" s="482"/>
      <c r="O56" s="481" t="s">
        <v>1672</v>
      </c>
    </row>
    <row r="57" spans="4:15" x14ac:dyDescent="0.25">
      <c r="D57" s="482" t="s">
        <v>3320</v>
      </c>
      <c r="E57" s="481" t="s">
        <v>3311</v>
      </c>
      <c r="F57" s="482"/>
      <c r="G57" s="481"/>
      <c r="H57" s="482"/>
      <c r="I57" s="482"/>
      <c r="J57" s="481" t="str">
        <f t="shared" si="0"/>
        <v/>
      </c>
      <c r="K57" s="482"/>
      <c r="L57" s="482"/>
      <c r="M57" s="482"/>
      <c r="N57" s="482"/>
      <c r="O57" s="481" t="s">
        <v>1673</v>
      </c>
    </row>
    <row r="58" spans="4:15" x14ac:dyDescent="0.25">
      <c r="D58" s="482" t="s">
        <v>3321</v>
      </c>
      <c r="E58" s="481" t="s">
        <v>3322</v>
      </c>
      <c r="F58" s="482"/>
      <c r="G58" s="481"/>
      <c r="H58" s="482"/>
      <c r="I58" s="482"/>
      <c r="J58" s="481" t="str">
        <f t="shared" si="0"/>
        <v/>
      </c>
      <c r="K58" s="482"/>
      <c r="L58" s="482"/>
      <c r="M58" s="482"/>
      <c r="N58" s="482"/>
      <c r="O58" s="481" t="s">
        <v>1654</v>
      </c>
    </row>
    <row r="59" spans="4:15" x14ac:dyDescent="0.25">
      <c r="D59" s="482" t="s">
        <v>3323</v>
      </c>
      <c r="E59" s="481" t="s">
        <v>3322</v>
      </c>
      <c r="F59" s="482"/>
      <c r="G59" s="481"/>
      <c r="H59" s="482"/>
      <c r="I59" s="482"/>
      <c r="J59" s="481" t="str">
        <f t="shared" si="0"/>
        <v/>
      </c>
      <c r="K59" s="482"/>
      <c r="L59" s="482"/>
      <c r="M59" s="482"/>
      <c r="N59" s="482"/>
      <c r="O59" s="481" t="s">
        <v>1655</v>
      </c>
    </row>
    <row r="60" spans="4:15" x14ac:dyDescent="0.25">
      <c r="D60" s="482" t="s">
        <v>3324</v>
      </c>
      <c r="E60" s="481" t="s">
        <v>3322</v>
      </c>
      <c r="F60" s="482"/>
      <c r="G60" s="481"/>
      <c r="H60" s="482"/>
      <c r="I60" s="482"/>
      <c r="J60" s="481" t="str">
        <f t="shared" si="0"/>
        <v/>
      </c>
      <c r="K60" s="482"/>
      <c r="L60" s="482"/>
      <c r="M60" s="482"/>
      <c r="N60" s="482"/>
      <c r="O60" s="481" t="s">
        <v>1656</v>
      </c>
    </row>
    <row r="61" spans="4:15" x14ac:dyDescent="0.25">
      <c r="D61" s="482" t="s">
        <v>3325</v>
      </c>
      <c r="E61" s="481" t="s">
        <v>3322</v>
      </c>
      <c r="F61" s="482"/>
      <c r="G61" s="481"/>
      <c r="H61" s="482"/>
      <c r="I61" s="482"/>
      <c r="J61" s="481" t="str">
        <f t="shared" si="0"/>
        <v/>
      </c>
      <c r="K61" s="482"/>
      <c r="L61" s="482"/>
      <c r="M61" s="482"/>
      <c r="N61" s="482"/>
      <c r="O61" s="481" t="s">
        <v>1657</v>
      </c>
    </row>
    <row r="62" spans="4:15" x14ac:dyDescent="0.25">
      <c r="D62" s="482" t="s">
        <v>3326</v>
      </c>
      <c r="E62" s="481" t="s">
        <v>3322</v>
      </c>
      <c r="F62" s="482"/>
      <c r="G62" s="481"/>
      <c r="H62" s="482"/>
      <c r="I62" s="482"/>
      <c r="J62" s="481" t="str">
        <f t="shared" si="0"/>
        <v/>
      </c>
      <c r="K62" s="482"/>
      <c r="L62" s="482"/>
      <c r="M62" s="482"/>
      <c r="N62" s="482"/>
      <c r="O62" s="481" t="s">
        <v>1658</v>
      </c>
    </row>
    <row r="63" spans="4:15" x14ac:dyDescent="0.25">
      <c r="D63" s="482" t="s">
        <v>3327</v>
      </c>
      <c r="E63" s="481" t="s">
        <v>3322</v>
      </c>
      <c r="F63" s="482"/>
      <c r="G63" s="481"/>
      <c r="H63" s="482"/>
      <c r="I63" s="482"/>
      <c r="J63" s="481" t="str">
        <f t="shared" si="0"/>
        <v/>
      </c>
      <c r="K63" s="482"/>
      <c r="L63" s="482"/>
      <c r="M63" s="482"/>
      <c r="N63" s="482"/>
      <c r="O63" s="481" t="s">
        <v>1659</v>
      </c>
    </row>
    <row r="64" spans="4:15" x14ac:dyDescent="0.25">
      <c r="D64" s="482" t="s">
        <v>3328</v>
      </c>
      <c r="E64" s="481" t="s">
        <v>3322</v>
      </c>
      <c r="F64" s="482"/>
      <c r="G64" s="481"/>
      <c r="H64" s="482"/>
      <c r="I64" s="482"/>
      <c r="J64" s="481" t="str">
        <f t="shared" si="0"/>
        <v/>
      </c>
      <c r="K64" s="482"/>
      <c r="L64" s="482"/>
      <c r="M64" s="482"/>
      <c r="N64" s="482"/>
      <c r="O64" s="481" t="s">
        <v>1660</v>
      </c>
    </row>
    <row r="65" spans="4:15" x14ac:dyDescent="0.25">
      <c r="D65" s="482" t="s">
        <v>3329</v>
      </c>
      <c r="E65" s="481" t="s">
        <v>3322</v>
      </c>
      <c r="F65" s="482"/>
      <c r="G65" s="481"/>
      <c r="H65" s="482"/>
      <c r="I65" s="482"/>
      <c r="J65" s="481" t="str">
        <f t="shared" si="0"/>
        <v/>
      </c>
      <c r="K65" s="482"/>
      <c r="L65" s="482"/>
      <c r="M65" s="482"/>
      <c r="N65" s="482"/>
      <c r="O65" s="481" t="s">
        <v>1661</v>
      </c>
    </row>
    <row r="66" spans="4:15" x14ac:dyDescent="0.25">
      <c r="D66" s="482" t="s">
        <v>3330</v>
      </c>
      <c r="E66" s="481" t="s">
        <v>3322</v>
      </c>
      <c r="F66" s="482"/>
      <c r="G66" s="481"/>
      <c r="H66" s="482"/>
      <c r="I66" s="482"/>
      <c r="J66" s="481" t="str">
        <f t="shared" si="0"/>
        <v/>
      </c>
      <c r="K66" s="482"/>
      <c r="L66" s="482"/>
      <c r="M66" s="482"/>
      <c r="N66" s="482"/>
      <c r="O66" s="481" t="s">
        <v>1662</v>
      </c>
    </row>
    <row r="67" spans="4:15" x14ac:dyDescent="0.25">
      <c r="D67" s="482" t="s">
        <v>3331</v>
      </c>
      <c r="E67" s="481" t="s">
        <v>3322</v>
      </c>
      <c r="F67" s="482"/>
      <c r="G67" s="481"/>
      <c r="H67" s="482"/>
      <c r="I67" s="482"/>
      <c r="J67" s="481" t="str">
        <f t="shared" si="0"/>
        <v/>
      </c>
      <c r="K67" s="482"/>
      <c r="L67" s="482"/>
      <c r="M67" s="482"/>
      <c r="N67" s="482"/>
      <c r="O67" s="481" t="s">
        <v>1663</v>
      </c>
    </row>
    <row r="68" spans="4:15" x14ac:dyDescent="0.25">
      <c r="D68" s="482" t="s">
        <v>3332</v>
      </c>
      <c r="E68" s="481" t="s">
        <v>3333</v>
      </c>
      <c r="F68" s="482"/>
      <c r="G68" s="481"/>
      <c r="H68" s="482"/>
      <c r="I68" s="482"/>
      <c r="J68" s="481" t="str">
        <f t="shared" ref="J68:J131" si="1">F68&amp;H68&amp;I68</f>
        <v/>
      </c>
      <c r="K68" s="482"/>
      <c r="L68" s="482"/>
      <c r="M68" s="482"/>
      <c r="N68" s="482"/>
      <c r="O68" s="481" t="s">
        <v>1644</v>
      </c>
    </row>
    <row r="69" spans="4:15" x14ac:dyDescent="0.25">
      <c r="D69" s="482" t="s">
        <v>3334</v>
      </c>
      <c r="E69" s="481" t="s">
        <v>3333</v>
      </c>
      <c r="F69" s="482"/>
      <c r="G69" s="481"/>
      <c r="H69" s="482"/>
      <c r="I69" s="482"/>
      <c r="J69" s="481" t="str">
        <f t="shared" si="1"/>
        <v/>
      </c>
      <c r="K69" s="482"/>
      <c r="L69" s="482"/>
      <c r="M69" s="482"/>
      <c r="N69" s="482"/>
      <c r="O69" s="481" t="s">
        <v>1645</v>
      </c>
    </row>
    <row r="70" spans="4:15" x14ac:dyDescent="0.25">
      <c r="D70" s="482" t="s">
        <v>3335</v>
      </c>
      <c r="E70" s="481" t="s">
        <v>3333</v>
      </c>
      <c r="F70" s="482"/>
      <c r="G70" s="481"/>
      <c r="H70" s="482"/>
      <c r="I70" s="482"/>
      <c r="J70" s="481" t="str">
        <f t="shared" si="1"/>
        <v/>
      </c>
      <c r="K70" s="482"/>
      <c r="L70" s="482"/>
      <c r="M70" s="482"/>
      <c r="N70" s="482"/>
      <c r="O70" s="481" t="s">
        <v>1646</v>
      </c>
    </row>
    <row r="71" spans="4:15" x14ac:dyDescent="0.25">
      <c r="D71" s="482" t="s">
        <v>3336</v>
      </c>
      <c r="E71" s="481" t="s">
        <v>3333</v>
      </c>
      <c r="F71" s="482"/>
      <c r="G71" s="481"/>
      <c r="H71" s="482"/>
      <c r="I71" s="482"/>
      <c r="J71" s="481" t="str">
        <f t="shared" si="1"/>
        <v/>
      </c>
      <c r="K71" s="482"/>
      <c r="L71" s="482"/>
      <c r="M71" s="482"/>
      <c r="N71" s="482"/>
      <c r="O71" s="481" t="s">
        <v>1647</v>
      </c>
    </row>
    <row r="72" spans="4:15" x14ac:dyDescent="0.25">
      <c r="D72" s="482" t="s">
        <v>3337</v>
      </c>
      <c r="E72" s="481" t="s">
        <v>3333</v>
      </c>
      <c r="F72" s="482"/>
      <c r="G72" s="481"/>
      <c r="H72" s="482"/>
      <c r="I72" s="482"/>
      <c r="J72" s="481" t="str">
        <f t="shared" si="1"/>
        <v/>
      </c>
      <c r="K72" s="482"/>
      <c r="L72" s="482"/>
      <c r="M72" s="482"/>
      <c r="N72" s="482"/>
      <c r="O72" s="481" t="s">
        <v>1648</v>
      </c>
    </row>
    <row r="73" spans="4:15" x14ac:dyDescent="0.25">
      <c r="D73" s="482" t="s">
        <v>3338</v>
      </c>
      <c r="E73" s="481" t="s">
        <v>3333</v>
      </c>
      <c r="F73" s="482"/>
      <c r="G73" s="481"/>
      <c r="H73" s="482"/>
      <c r="I73" s="482"/>
      <c r="J73" s="481" t="str">
        <f t="shared" si="1"/>
        <v/>
      </c>
      <c r="K73" s="482"/>
      <c r="L73" s="482"/>
      <c r="M73" s="482"/>
      <c r="N73" s="482"/>
      <c r="O73" s="481" t="s">
        <v>1649</v>
      </c>
    </row>
    <row r="74" spans="4:15" x14ac:dyDescent="0.25">
      <c r="D74" s="482" t="s">
        <v>3339</v>
      </c>
      <c r="E74" s="481" t="s">
        <v>3333</v>
      </c>
      <c r="F74" s="482"/>
      <c r="G74" s="481"/>
      <c r="H74" s="482"/>
      <c r="I74" s="482"/>
      <c r="J74" s="481" t="str">
        <f t="shared" si="1"/>
        <v/>
      </c>
      <c r="K74" s="482"/>
      <c r="L74" s="482"/>
      <c r="M74" s="482"/>
      <c r="N74" s="482"/>
      <c r="O74" s="481" t="s">
        <v>1650</v>
      </c>
    </row>
    <row r="75" spans="4:15" x14ac:dyDescent="0.25">
      <c r="D75" s="482" t="s">
        <v>3340</v>
      </c>
      <c r="E75" s="481" t="s">
        <v>3333</v>
      </c>
      <c r="F75" s="482"/>
      <c r="G75" s="481"/>
      <c r="H75" s="482"/>
      <c r="I75" s="482"/>
      <c r="J75" s="481" t="str">
        <f t="shared" si="1"/>
        <v/>
      </c>
      <c r="K75" s="482"/>
      <c r="L75" s="482"/>
      <c r="M75" s="482"/>
      <c r="N75" s="482"/>
      <c r="O75" s="481" t="s">
        <v>1651</v>
      </c>
    </row>
    <row r="76" spans="4:15" x14ac:dyDescent="0.25">
      <c r="D76" s="482" t="s">
        <v>3341</v>
      </c>
      <c r="E76" s="481" t="s">
        <v>3333</v>
      </c>
      <c r="F76" s="482"/>
      <c r="G76" s="481"/>
      <c r="H76" s="482"/>
      <c r="I76" s="482"/>
      <c r="J76" s="481" t="str">
        <f t="shared" si="1"/>
        <v/>
      </c>
      <c r="K76" s="482"/>
      <c r="L76" s="482"/>
      <c r="M76" s="482"/>
      <c r="N76" s="482"/>
      <c r="O76" s="481" t="s">
        <v>1652</v>
      </c>
    </row>
    <row r="77" spans="4:15" x14ac:dyDescent="0.25">
      <c r="D77" s="482" t="s">
        <v>3342</v>
      </c>
      <c r="E77" s="481" t="s">
        <v>3333</v>
      </c>
      <c r="F77" s="482"/>
      <c r="G77" s="481"/>
      <c r="H77" s="482"/>
      <c r="I77" s="482"/>
      <c r="J77" s="481" t="str">
        <f t="shared" si="1"/>
        <v/>
      </c>
      <c r="K77" s="482"/>
      <c r="L77" s="482"/>
      <c r="M77" s="482"/>
      <c r="N77" s="482"/>
      <c r="O77" s="481" t="s">
        <v>1653</v>
      </c>
    </row>
    <row r="78" spans="4:15" x14ac:dyDescent="0.25">
      <c r="D78" s="482" t="s">
        <v>3343</v>
      </c>
      <c r="E78" s="481" t="s">
        <v>3344</v>
      </c>
      <c r="F78" s="482"/>
      <c r="G78" s="481"/>
      <c r="H78" s="482"/>
      <c r="I78" s="482"/>
      <c r="J78" s="481" t="str">
        <f t="shared" si="1"/>
        <v/>
      </c>
      <c r="K78" s="482"/>
      <c r="L78" s="482"/>
      <c r="M78" s="482"/>
      <c r="N78" s="482"/>
      <c r="O78" s="481" t="s">
        <v>1634</v>
      </c>
    </row>
    <row r="79" spans="4:15" x14ac:dyDescent="0.25">
      <c r="D79" s="482" t="s">
        <v>3345</v>
      </c>
      <c r="E79" s="481" t="s">
        <v>3344</v>
      </c>
      <c r="F79" s="482"/>
      <c r="G79" s="481"/>
      <c r="H79" s="482"/>
      <c r="I79" s="482"/>
      <c r="J79" s="481" t="str">
        <f t="shared" si="1"/>
        <v/>
      </c>
      <c r="K79" s="482"/>
      <c r="L79" s="482"/>
      <c r="M79" s="482"/>
      <c r="N79" s="482"/>
      <c r="O79" s="481" t="s">
        <v>1635</v>
      </c>
    </row>
    <row r="80" spans="4:15" x14ac:dyDescent="0.25">
      <c r="D80" s="482" t="s">
        <v>3346</v>
      </c>
      <c r="E80" s="481" t="s">
        <v>3344</v>
      </c>
      <c r="F80" s="482"/>
      <c r="G80" s="481"/>
      <c r="H80" s="482"/>
      <c r="I80" s="482"/>
      <c r="J80" s="481" t="str">
        <f t="shared" si="1"/>
        <v/>
      </c>
      <c r="K80" s="482"/>
      <c r="L80" s="482"/>
      <c r="M80" s="482"/>
      <c r="N80" s="482"/>
      <c r="O80" s="481" t="s">
        <v>1636</v>
      </c>
    </row>
    <row r="81" spans="4:15" x14ac:dyDescent="0.25">
      <c r="D81" s="482" t="s">
        <v>3347</v>
      </c>
      <c r="E81" s="481" t="s">
        <v>3344</v>
      </c>
      <c r="F81" s="482"/>
      <c r="G81" s="481"/>
      <c r="H81" s="482"/>
      <c r="I81" s="482"/>
      <c r="J81" s="481" t="str">
        <f t="shared" si="1"/>
        <v/>
      </c>
      <c r="K81" s="482"/>
      <c r="L81" s="482"/>
      <c r="M81" s="482"/>
      <c r="N81" s="482"/>
      <c r="O81" s="481" t="s">
        <v>1637</v>
      </c>
    </row>
    <row r="82" spans="4:15" x14ac:dyDescent="0.25">
      <c r="D82" s="482" t="s">
        <v>3348</v>
      </c>
      <c r="E82" s="481" t="s">
        <v>3344</v>
      </c>
      <c r="F82" s="482"/>
      <c r="G82" s="481"/>
      <c r="H82" s="482"/>
      <c r="I82" s="482"/>
      <c r="J82" s="481" t="str">
        <f t="shared" si="1"/>
        <v/>
      </c>
      <c r="K82" s="482"/>
      <c r="L82" s="482"/>
      <c r="M82" s="482"/>
      <c r="N82" s="482"/>
      <c r="O82" s="481" t="s">
        <v>1638</v>
      </c>
    </row>
    <row r="83" spans="4:15" x14ac:dyDescent="0.25">
      <c r="D83" s="482" t="s">
        <v>3349</v>
      </c>
      <c r="E83" s="481" t="s">
        <v>3344</v>
      </c>
      <c r="F83" s="482"/>
      <c r="G83" s="481"/>
      <c r="H83" s="482"/>
      <c r="I83" s="482"/>
      <c r="J83" s="481" t="str">
        <f t="shared" si="1"/>
        <v/>
      </c>
      <c r="K83" s="482"/>
      <c r="L83" s="482"/>
      <c r="M83" s="482"/>
      <c r="N83" s="482"/>
      <c r="O83" s="481" t="s">
        <v>1639</v>
      </c>
    </row>
    <row r="84" spans="4:15" x14ac:dyDescent="0.25">
      <c r="D84" s="482" t="s">
        <v>3350</v>
      </c>
      <c r="E84" s="481" t="s">
        <v>3344</v>
      </c>
      <c r="F84" s="482"/>
      <c r="G84" s="481"/>
      <c r="H84" s="482"/>
      <c r="I84" s="482"/>
      <c r="J84" s="481" t="str">
        <f t="shared" si="1"/>
        <v/>
      </c>
      <c r="K84" s="482"/>
      <c r="L84" s="482"/>
      <c r="M84" s="482"/>
      <c r="N84" s="482"/>
      <c r="O84" s="481" t="s">
        <v>1640</v>
      </c>
    </row>
    <row r="85" spans="4:15" x14ac:dyDescent="0.25">
      <c r="D85" s="482" t="s">
        <v>3351</v>
      </c>
      <c r="E85" s="481" t="s">
        <v>3344</v>
      </c>
      <c r="F85" s="482"/>
      <c r="G85" s="481"/>
      <c r="H85" s="482"/>
      <c r="I85" s="482"/>
      <c r="J85" s="481" t="str">
        <f t="shared" si="1"/>
        <v/>
      </c>
      <c r="K85" s="482"/>
      <c r="L85" s="482"/>
      <c r="M85" s="482"/>
      <c r="N85" s="482"/>
      <c r="O85" s="481" t="s">
        <v>1641</v>
      </c>
    </row>
    <row r="86" spans="4:15" x14ac:dyDescent="0.25">
      <c r="D86" s="482" t="s">
        <v>3352</v>
      </c>
      <c r="E86" s="481" t="s">
        <v>3344</v>
      </c>
      <c r="F86" s="482"/>
      <c r="G86" s="481"/>
      <c r="H86" s="482"/>
      <c r="I86" s="482"/>
      <c r="J86" s="481" t="str">
        <f t="shared" si="1"/>
        <v/>
      </c>
      <c r="K86" s="482"/>
      <c r="L86" s="482"/>
      <c r="M86" s="482"/>
      <c r="N86" s="482"/>
      <c r="O86" s="481" t="s">
        <v>1642</v>
      </c>
    </row>
    <row r="87" spans="4:15" x14ac:dyDescent="0.25">
      <c r="D87" s="482" t="s">
        <v>3353</v>
      </c>
      <c r="E87" s="481" t="s">
        <v>3344</v>
      </c>
      <c r="F87" s="482"/>
      <c r="G87" s="481"/>
      <c r="H87" s="482"/>
      <c r="I87" s="482"/>
      <c r="J87" s="481" t="str">
        <f t="shared" si="1"/>
        <v/>
      </c>
      <c r="K87" s="482"/>
      <c r="L87" s="482"/>
      <c r="M87" s="482"/>
      <c r="N87" s="482"/>
      <c r="O87" s="481" t="s">
        <v>1643</v>
      </c>
    </row>
    <row r="88" spans="4:15" x14ac:dyDescent="0.25">
      <c r="D88" s="482" t="s">
        <v>3354</v>
      </c>
      <c r="E88" s="481" t="s">
        <v>3355</v>
      </c>
      <c r="F88" s="482"/>
      <c r="G88" s="481"/>
      <c r="H88" s="482"/>
      <c r="I88" s="482"/>
      <c r="J88" s="481" t="str">
        <f t="shared" si="1"/>
        <v/>
      </c>
      <c r="K88" s="482"/>
      <c r="L88" s="482"/>
      <c r="M88" s="482"/>
      <c r="N88" s="482"/>
      <c r="O88" s="481" t="s">
        <v>1624</v>
      </c>
    </row>
    <row r="89" spans="4:15" x14ac:dyDescent="0.25">
      <c r="D89" s="482" t="s">
        <v>3356</v>
      </c>
      <c r="E89" s="481" t="s">
        <v>3355</v>
      </c>
      <c r="F89" s="482"/>
      <c r="G89" s="481"/>
      <c r="H89" s="482"/>
      <c r="I89" s="482"/>
      <c r="J89" s="481" t="str">
        <f t="shared" si="1"/>
        <v/>
      </c>
      <c r="K89" s="482"/>
      <c r="L89" s="482"/>
      <c r="M89" s="482"/>
      <c r="N89" s="482"/>
      <c r="O89" s="481" t="s">
        <v>1625</v>
      </c>
    </row>
    <row r="90" spans="4:15" x14ac:dyDescent="0.25">
      <c r="D90" s="482" t="s">
        <v>3357</v>
      </c>
      <c r="E90" s="481" t="s">
        <v>3355</v>
      </c>
      <c r="F90" s="482"/>
      <c r="G90" s="481"/>
      <c r="H90" s="482"/>
      <c r="I90" s="482"/>
      <c r="J90" s="481" t="str">
        <f t="shared" si="1"/>
        <v/>
      </c>
      <c r="K90" s="482"/>
      <c r="L90" s="482"/>
      <c r="M90" s="482"/>
      <c r="N90" s="482"/>
      <c r="O90" s="481" t="s">
        <v>1626</v>
      </c>
    </row>
    <row r="91" spans="4:15" x14ac:dyDescent="0.25">
      <c r="D91" s="482" t="s">
        <v>3358</v>
      </c>
      <c r="E91" s="481" t="s">
        <v>3355</v>
      </c>
      <c r="F91" s="482"/>
      <c r="G91" s="481"/>
      <c r="H91" s="482"/>
      <c r="I91" s="482"/>
      <c r="J91" s="481" t="str">
        <f t="shared" si="1"/>
        <v/>
      </c>
      <c r="K91" s="482"/>
      <c r="L91" s="482"/>
      <c r="M91" s="482"/>
      <c r="N91" s="482"/>
      <c r="O91" s="481" t="s">
        <v>1627</v>
      </c>
    </row>
    <row r="92" spans="4:15" x14ac:dyDescent="0.25">
      <c r="D92" s="482" t="s">
        <v>3359</v>
      </c>
      <c r="E92" s="481" t="s">
        <v>3355</v>
      </c>
      <c r="F92" s="482"/>
      <c r="G92" s="481"/>
      <c r="H92" s="482"/>
      <c r="I92" s="482"/>
      <c r="J92" s="481" t="str">
        <f t="shared" si="1"/>
        <v/>
      </c>
      <c r="K92" s="482"/>
      <c r="L92" s="482"/>
      <c r="M92" s="482"/>
      <c r="N92" s="482"/>
      <c r="O92" s="481" t="s">
        <v>1628</v>
      </c>
    </row>
    <row r="93" spans="4:15" x14ac:dyDescent="0.25">
      <c r="D93" s="482" t="s">
        <v>3360</v>
      </c>
      <c r="E93" s="481" t="s">
        <v>3355</v>
      </c>
      <c r="F93" s="482"/>
      <c r="G93" s="481"/>
      <c r="H93" s="482"/>
      <c r="I93" s="482"/>
      <c r="J93" s="481" t="str">
        <f t="shared" si="1"/>
        <v/>
      </c>
      <c r="K93" s="482"/>
      <c r="L93" s="482"/>
      <c r="M93" s="482"/>
      <c r="N93" s="482"/>
      <c r="O93" s="481" t="s">
        <v>1629</v>
      </c>
    </row>
    <row r="94" spans="4:15" x14ac:dyDescent="0.25">
      <c r="D94" s="482" t="s">
        <v>3361</v>
      </c>
      <c r="E94" s="481" t="s">
        <v>3355</v>
      </c>
      <c r="F94" s="482"/>
      <c r="G94" s="481"/>
      <c r="H94" s="482"/>
      <c r="I94" s="482"/>
      <c r="J94" s="481" t="str">
        <f t="shared" si="1"/>
        <v/>
      </c>
      <c r="K94" s="482"/>
      <c r="L94" s="482"/>
      <c r="M94" s="482"/>
      <c r="N94" s="482"/>
      <c r="O94" s="481" t="s">
        <v>1630</v>
      </c>
    </row>
    <row r="95" spans="4:15" x14ac:dyDescent="0.25">
      <c r="D95" s="482" t="s">
        <v>3362</v>
      </c>
      <c r="E95" s="481" t="s">
        <v>3355</v>
      </c>
      <c r="F95" s="482"/>
      <c r="G95" s="481"/>
      <c r="H95" s="482"/>
      <c r="I95" s="482"/>
      <c r="J95" s="481" t="str">
        <f t="shared" si="1"/>
        <v/>
      </c>
      <c r="K95" s="482"/>
      <c r="L95" s="482"/>
      <c r="M95" s="482"/>
      <c r="N95" s="482"/>
      <c r="O95" s="481" t="s">
        <v>1631</v>
      </c>
    </row>
    <row r="96" spans="4:15" x14ac:dyDescent="0.25">
      <c r="D96" s="482" t="s">
        <v>3363</v>
      </c>
      <c r="E96" s="481" t="s">
        <v>3355</v>
      </c>
      <c r="F96" s="482"/>
      <c r="G96" s="481"/>
      <c r="H96" s="482"/>
      <c r="I96" s="482"/>
      <c r="J96" s="481" t="str">
        <f t="shared" si="1"/>
        <v/>
      </c>
      <c r="K96" s="482"/>
      <c r="L96" s="482"/>
      <c r="M96" s="482"/>
      <c r="N96" s="482"/>
      <c r="O96" s="481" t="s">
        <v>1632</v>
      </c>
    </row>
    <row r="97" spans="4:15" x14ac:dyDescent="0.25">
      <c r="D97" s="482" t="s">
        <v>3364</v>
      </c>
      <c r="E97" s="481" t="s">
        <v>3355</v>
      </c>
      <c r="F97" s="482"/>
      <c r="G97" s="481"/>
      <c r="H97" s="482"/>
      <c r="I97" s="482"/>
      <c r="J97" s="481" t="str">
        <f t="shared" si="1"/>
        <v/>
      </c>
      <c r="K97" s="482"/>
      <c r="L97" s="482"/>
      <c r="M97" s="482"/>
      <c r="N97" s="482"/>
      <c r="O97" s="481" t="s">
        <v>1633</v>
      </c>
    </row>
    <row r="98" spans="4:15" x14ac:dyDescent="0.25">
      <c r="D98" s="482" t="s">
        <v>3365</v>
      </c>
      <c r="E98" s="481" t="s">
        <v>3366</v>
      </c>
      <c r="F98" s="482" t="s">
        <v>2471</v>
      </c>
      <c r="G98" s="481"/>
      <c r="H98" s="482"/>
      <c r="I98" s="482"/>
      <c r="J98" s="481" t="str">
        <f t="shared" si="1"/>
        <v>TB/HIV I-1: TB/HIV mortality rate per 100,000 population</v>
      </c>
      <c r="K98" s="482"/>
      <c r="L98" s="482"/>
      <c r="M98" s="482"/>
      <c r="N98" s="482"/>
      <c r="O98" s="481" t="s">
        <v>1614</v>
      </c>
    </row>
    <row r="99" spans="4:15" x14ac:dyDescent="0.25">
      <c r="D99" s="482" t="s">
        <v>3367</v>
      </c>
      <c r="E99" s="481" t="s">
        <v>3366</v>
      </c>
      <c r="F99" s="482" t="s">
        <v>2471</v>
      </c>
      <c r="G99" s="481"/>
      <c r="H99" s="482"/>
      <c r="I99" s="482"/>
      <c r="J99" s="481" t="str">
        <f t="shared" si="1"/>
        <v>TB/HIV I-1: TB/HIV mortality rate per 100,000 population</v>
      </c>
      <c r="K99" s="482"/>
      <c r="L99" s="482"/>
      <c r="M99" s="482"/>
      <c r="N99" s="482"/>
      <c r="O99" s="481" t="s">
        <v>1615</v>
      </c>
    </row>
    <row r="100" spans="4:15" x14ac:dyDescent="0.25">
      <c r="D100" s="482" t="s">
        <v>3368</v>
      </c>
      <c r="E100" s="481" t="s">
        <v>3366</v>
      </c>
      <c r="F100" s="482" t="s">
        <v>2471</v>
      </c>
      <c r="G100" s="481"/>
      <c r="H100" s="482"/>
      <c r="I100" s="482"/>
      <c r="J100" s="481" t="str">
        <f t="shared" si="1"/>
        <v>TB/HIV I-1: TB/HIV mortality rate per 100,000 population</v>
      </c>
      <c r="K100" s="482"/>
      <c r="L100" s="482"/>
      <c r="M100" s="482"/>
      <c r="N100" s="482"/>
      <c r="O100" s="481" t="s">
        <v>1616</v>
      </c>
    </row>
    <row r="101" spans="4:15" x14ac:dyDescent="0.25">
      <c r="D101" s="482" t="s">
        <v>3369</v>
      </c>
      <c r="E101" s="481" t="s">
        <v>3366</v>
      </c>
      <c r="F101" s="482" t="s">
        <v>2471</v>
      </c>
      <c r="G101" s="481"/>
      <c r="H101" s="482"/>
      <c r="I101" s="482"/>
      <c r="J101" s="481" t="str">
        <f t="shared" si="1"/>
        <v>TB/HIV I-1: TB/HIV mortality rate per 100,000 population</v>
      </c>
      <c r="K101" s="482"/>
      <c r="L101" s="482"/>
      <c r="M101" s="482"/>
      <c r="N101" s="482"/>
      <c r="O101" s="481" t="s">
        <v>1617</v>
      </c>
    </row>
    <row r="102" spans="4:15" x14ac:dyDescent="0.25">
      <c r="D102" s="482" t="s">
        <v>3370</v>
      </c>
      <c r="E102" s="481" t="s">
        <v>3366</v>
      </c>
      <c r="F102" s="482" t="s">
        <v>2471</v>
      </c>
      <c r="G102" s="481"/>
      <c r="H102" s="482"/>
      <c r="I102" s="482"/>
      <c r="J102" s="481" t="str">
        <f t="shared" si="1"/>
        <v>TB/HIV I-1: TB/HIV mortality rate per 100,000 population</v>
      </c>
      <c r="K102" s="482"/>
      <c r="L102" s="482"/>
      <c r="M102" s="482"/>
      <c r="N102" s="482"/>
      <c r="O102" s="481" t="s">
        <v>1618</v>
      </c>
    </row>
    <row r="103" spans="4:15" x14ac:dyDescent="0.25">
      <c r="D103" s="482" t="s">
        <v>3371</v>
      </c>
      <c r="E103" s="481" t="s">
        <v>3366</v>
      </c>
      <c r="F103" s="482" t="s">
        <v>2471</v>
      </c>
      <c r="G103" s="481"/>
      <c r="H103" s="482"/>
      <c r="I103" s="482"/>
      <c r="J103" s="481" t="str">
        <f t="shared" si="1"/>
        <v>TB/HIV I-1: TB/HIV mortality rate per 100,000 population</v>
      </c>
      <c r="K103" s="482"/>
      <c r="L103" s="482"/>
      <c r="M103" s="482"/>
      <c r="N103" s="482"/>
      <c r="O103" s="481" t="s">
        <v>1619</v>
      </c>
    </row>
    <row r="104" spans="4:15" x14ac:dyDescent="0.25">
      <c r="D104" s="482" t="s">
        <v>3372</v>
      </c>
      <c r="E104" s="481" t="s">
        <v>3366</v>
      </c>
      <c r="F104" s="482" t="s">
        <v>2471</v>
      </c>
      <c r="G104" s="481"/>
      <c r="H104" s="482"/>
      <c r="I104" s="482"/>
      <c r="J104" s="481" t="str">
        <f t="shared" si="1"/>
        <v>TB/HIV I-1: TB/HIV mortality rate per 100,000 population</v>
      </c>
      <c r="K104" s="482"/>
      <c r="L104" s="482"/>
      <c r="M104" s="482"/>
      <c r="N104" s="482"/>
      <c r="O104" s="481" t="s">
        <v>1620</v>
      </c>
    </row>
    <row r="105" spans="4:15" x14ac:dyDescent="0.25">
      <c r="D105" s="482" t="s">
        <v>3373</v>
      </c>
      <c r="E105" s="481" t="s">
        <v>3366</v>
      </c>
      <c r="F105" s="482" t="s">
        <v>2471</v>
      </c>
      <c r="G105" s="481"/>
      <c r="H105" s="482"/>
      <c r="I105" s="482"/>
      <c r="J105" s="481" t="str">
        <f t="shared" si="1"/>
        <v>TB/HIV I-1: TB/HIV mortality rate per 100,000 population</v>
      </c>
      <c r="K105" s="482"/>
      <c r="L105" s="482"/>
      <c r="M105" s="482"/>
      <c r="N105" s="482"/>
      <c r="O105" s="481" t="s">
        <v>1621</v>
      </c>
    </row>
    <row r="106" spans="4:15" x14ac:dyDescent="0.25">
      <c r="D106" s="482" t="s">
        <v>3374</v>
      </c>
      <c r="E106" s="481" t="s">
        <v>3366</v>
      </c>
      <c r="F106" s="482" t="s">
        <v>2471</v>
      </c>
      <c r="G106" s="481"/>
      <c r="H106" s="482"/>
      <c r="I106" s="482"/>
      <c r="J106" s="481" t="str">
        <f t="shared" si="1"/>
        <v>TB/HIV I-1: TB/HIV mortality rate per 100,000 population</v>
      </c>
      <c r="K106" s="482"/>
      <c r="L106" s="482"/>
      <c r="M106" s="482"/>
      <c r="N106" s="482"/>
      <c r="O106" s="481" t="s">
        <v>1622</v>
      </c>
    </row>
    <row r="107" spans="4:15" x14ac:dyDescent="0.25">
      <c r="D107" s="482" t="s">
        <v>3375</v>
      </c>
      <c r="E107" s="481" t="s">
        <v>3366</v>
      </c>
      <c r="F107" s="482" t="s">
        <v>2471</v>
      </c>
      <c r="G107" s="481"/>
      <c r="H107" s="482"/>
      <c r="I107" s="482"/>
      <c r="J107" s="481" t="str">
        <f t="shared" si="1"/>
        <v>TB/HIV I-1: TB/HIV mortality rate per 100,000 population</v>
      </c>
      <c r="K107" s="482"/>
      <c r="L107" s="482"/>
      <c r="M107" s="482"/>
      <c r="N107" s="482"/>
      <c r="O107" s="481" t="s">
        <v>1623</v>
      </c>
    </row>
    <row r="108" spans="4:15" x14ac:dyDescent="0.25">
      <c r="D108" s="482" t="s">
        <v>3376</v>
      </c>
      <c r="E108" s="481" t="s">
        <v>3377</v>
      </c>
      <c r="F108" s="482" t="s">
        <v>2470</v>
      </c>
      <c r="G108" s="481"/>
      <c r="H108" s="482"/>
      <c r="I108" s="482"/>
      <c r="J108" s="481" t="str">
        <f t="shared" si="1"/>
        <v>TB I-3(M): TB mortality rate per 100,000 population</v>
      </c>
      <c r="K108" s="482"/>
      <c r="L108" s="482"/>
      <c r="M108" s="482"/>
      <c r="N108" s="482"/>
      <c r="O108" s="481" t="s">
        <v>1604</v>
      </c>
    </row>
    <row r="109" spans="4:15" x14ac:dyDescent="0.25">
      <c r="D109" s="482" t="s">
        <v>3378</v>
      </c>
      <c r="E109" s="481" t="s">
        <v>3377</v>
      </c>
      <c r="F109" s="482" t="s">
        <v>2470</v>
      </c>
      <c r="G109" s="481"/>
      <c r="H109" s="482"/>
      <c r="I109" s="482"/>
      <c r="J109" s="481" t="str">
        <f t="shared" si="1"/>
        <v>TB I-3(M): TB mortality rate per 100,000 population</v>
      </c>
      <c r="K109" s="482"/>
      <c r="L109" s="482"/>
      <c r="M109" s="482"/>
      <c r="N109" s="482"/>
      <c r="O109" s="481" t="s">
        <v>1605</v>
      </c>
    </row>
    <row r="110" spans="4:15" x14ac:dyDescent="0.25">
      <c r="D110" s="482" t="s">
        <v>3379</v>
      </c>
      <c r="E110" s="481" t="s">
        <v>3377</v>
      </c>
      <c r="F110" s="482" t="s">
        <v>2470</v>
      </c>
      <c r="G110" s="481"/>
      <c r="H110" s="482"/>
      <c r="I110" s="482"/>
      <c r="J110" s="481" t="str">
        <f t="shared" si="1"/>
        <v>TB I-3(M): TB mortality rate per 100,000 population</v>
      </c>
      <c r="K110" s="482"/>
      <c r="L110" s="482"/>
      <c r="M110" s="482"/>
      <c r="N110" s="482"/>
      <c r="O110" s="481" t="s">
        <v>1606</v>
      </c>
    </row>
    <row r="111" spans="4:15" x14ac:dyDescent="0.25">
      <c r="D111" s="482" t="s">
        <v>3380</v>
      </c>
      <c r="E111" s="481" t="s">
        <v>3377</v>
      </c>
      <c r="F111" s="482" t="s">
        <v>2470</v>
      </c>
      <c r="G111" s="481"/>
      <c r="H111" s="482"/>
      <c r="I111" s="482"/>
      <c r="J111" s="481" t="str">
        <f t="shared" si="1"/>
        <v>TB I-3(M): TB mortality rate per 100,000 population</v>
      </c>
      <c r="K111" s="482"/>
      <c r="L111" s="482"/>
      <c r="M111" s="482"/>
      <c r="N111" s="482"/>
      <c r="O111" s="481" t="s">
        <v>1607</v>
      </c>
    </row>
    <row r="112" spans="4:15" x14ac:dyDescent="0.25">
      <c r="D112" s="482" t="s">
        <v>3381</v>
      </c>
      <c r="E112" s="481" t="s">
        <v>3377</v>
      </c>
      <c r="F112" s="482" t="s">
        <v>2470</v>
      </c>
      <c r="G112" s="481"/>
      <c r="H112" s="482"/>
      <c r="I112" s="482"/>
      <c r="J112" s="481" t="str">
        <f t="shared" si="1"/>
        <v>TB I-3(M): TB mortality rate per 100,000 population</v>
      </c>
      <c r="K112" s="482"/>
      <c r="L112" s="482"/>
      <c r="M112" s="482"/>
      <c r="N112" s="482"/>
      <c r="O112" s="481" t="s">
        <v>1608</v>
      </c>
    </row>
    <row r="113" spans="4:15" x14ac:dyDescent="0.25">
      <c r="D113" s="482" t="s">
        <v>3382</v>
      </c>
      <c r="E113" s="481" t="s">
        <v>3377</v>
      </c>
      <c r="F113" s="482" t="s">
        <v>2470</v>
      </c>
      <c r="G113" s="481"/>
      <c r="H113" s="482"/>
      <c r="I113" s="482"/>
      <c r="J113" s="481" t="str">
        <f t="shared" si="1"/>
        <v>TB I-3(M): TB mortality rate per 100,000 population</v>
      </c>
      <c r="K113" s="482"/>
      <c r="L113" s="482"/>
      <c r="M113" s="482"/>
      <c r="N113" s="482"/>
      <c r="O113" s="481" t="s">
        <v>1609</v>
      </c>
    </row>
    <row r="114" spans="4:15" x14ac:dyDescent="0.25">
      <c r="D114" s="482" t="s">
        <v>3383</v>
      </c>
      <c r="E114" s="481" t="s">
        <v>3377</v>
      </c>
      <c r="F114" s="482" t="s">
        <v>2470</v>
      </c>
      <c r="G114" s="481"/>
      <c r="H114" s="482"/>
      <c r="I114" s="482"/>
      <c r="J114" s="481" t="str">
        <f t="shared" si="1"/>
        <v>TB I-3(M): TB mortality rate per 100,000 population</v>
      </c>
      <c r="K114" s="482"/>
      <c r="L114" s="482"/>
      <c r="M114" s="482"/>
      <c r="N114" s="482"/>
      <c r="O114" s="481" t="s">
        <v>1610</v>
      </c>
    </row>
    <row r="115" spans="4:15" x14ac:dyDescent="0.25">
      <c r="D115" s="482" t="s">
        <v>3384</v>
      </c>
      <c r="E115" s="481" t="s">
        <v>3377</v>
      </c>
      <c r="F115" s="482" t="s">
        <v>2470</v>
      </c>
      <c r="G115" s="481"/>
      <c r="H115" s="482"/>
      <c r="I115" s="482"/>
      <c r="J115" s="481" t="str">
        <f t="shared" si="1"/>
        <v>TB I-3(M): TB mortality rate per 100,000 population</v>
      </c>
      <c r="K115" s="482"/>
      <c r="L115" s="482"/>
      <c r="M115" s="482"/>
      <c r="N115" s="482"/>
      <c r="O115" s="481" t="s">
        <v>1611</v>
      </c>
    </row>
    <row r="116" spans="4:15" x14ac:dyDescent="0.25">
      <c r="D116" s="482" t="s">
        <v>3385</v>
      </c>
      <c r="E116" s="481" t="s">
        <v>3377</v>
      </c>
      <c r="F116" s="482" t="s">
        <v>2470</v>
      </c>
      <c r="G116" s="481"/>
      <c r="H116" s="482"/>
      <c r="I116" s="482"/>
      <c r="J116" s="481" t="str">
        <f t="shared" si="1"/>
        <v>TB I-3(M): TB mortality rate per 100,000 population</v>
      </c>
      <c r="K116" s="482"/>
      <c r="L116" s="482"/>
      <c r="M116" s="482"/>
      <c r="N116" s="482"/>
      <c r="O116" s="481" t="s">
        <v>1612</v>
      </c>
    </row>
    <row r="117" spans="4:15" x14ac:dyDescent="0.25">
      <c r="D117" s="482" t="s">
        <v>3386</v>
      </c>
      <c r="E117" s="481" t="s">
        <v>3377</v>
      </c>
      <c r="F117" s="482" t="s">
        <v>2470</v>
      </c>
      <c r="G117" s="481"/>
      <c r="H117" s="482"/>
      <c r="I117" s="482"/>
      <c r="J117" s="481" t="str">
        <f t="shared" si="1"/>
        <v>TB I-3(M): TB mortality rate per 100,000 population</v>
      </c>
      <c r="K117" s="482"/>
      <c r="L117" s="482"/>
      <c r="M117" s="482"/>
      <c r="N117" s="482"/>
      <c r="O117" s="481" t="s">
        <v>1613</v>
      </c>
    </row>
    <row r="118" spans="4:15" x14ac:dyDescent="0.25">
      <c r="D118" s="482" t="s">
        <v>3387</v>
      </c>
      <c r="E118" s="481" t="s">
        <v>3388</v>
      </c>
      <c r="F118" s="482" t="s">
        <v>2469</v>
      </c>
      <c r="G118" s="481"/>
      <c r="H118" s="482"/>
      <c r="I118" s="482"/>
      <c r="J118" s="481" t="str">
        <f t="shared" si="1"/>
        <v>TB I-2: TB incidence rate per 100,000 population</v>
      </c>
      <c r="K118" s="482"/>
      <c r="L118" s="482"/>
      <c r="M118" s="482"/>
      <c r="N118" s="482"/>
      <c r="O118" s="481" t="s">
        <v>1594</v>
      </c>
    </row>
    <row r="119" spans="4:15" x14ac:dyDescent="0.25">
      <c r="D119" s="482" t="s">
        <v>3389</v>
      </c>
      <c r="E119" s="481" t="s">
        <v>3388</v>
      </c>
      <c r="F119" s="482" t="s">
        <v>2469</v>
      </c>
      <c r="G119" s="481"/>
      <c r="H119" s="482"/>
      <c r="I119" s="482"/>
      <c r="J119" s="481" t="str">
        <f t="shared" si="1"/>
        <v>TB I-2: TB incidence rate per 100,000 population</v>
      </c>
      <c r="K119" s="482"/>
      <c r="L119" s="482"/>
      <c r="M119" s="482"/>
      <c r="N119" s="482"/>
      <c r="O119" s="481" t="s">
        <v>1595</v>
      </c>
    </row>
    <row r="120" spans="4:15" x14ac:dyDescent="0.25">
      <c r="D120" s="482" t="s">
        <v>3390</v>
      </c>
      <c r="E120" s="481" t="s">
        <v>3388</v>
      </c>
      <c r="F120" s="482" t="s">
        <v>2469</v>
      </c>
      <c r="G120" s="481"/>
      <c r="H120" s="482"/>
      <c r="I120" s="482"/>
      <c r="J120" s="481" t="str">
        <f t="shared" si="1"/>
        <v>TB I-2: TB incidence rate per 100,000 population</v>
      </c>
      <c r="K120" s="482"/>
      <c r="L120" s="482"/>
      <c r="M120" s="482"/>
      <c r="N120" s="482"/>
      <c r="O120" s="481" t="s">
        <v>1596</v>
      </c>
    </row>
    <row r="121" spans="4:15" x14ac:dyDescent="0.25">
      <c r="D121" s="482" t="s">
        <v>3391</v>
      </c>
      <c r="E121" s="481" t="s">
        <v>3388</v>
      </c>
      <c r="F121" s="482" t="s">
        <v>2469</v>
      </c>
      <c r="G121" s="481"/>
      <c r="H121" s="482"/>
      <c r="I121" s="482"/>
      <c r="J121" s="481" t="str">
        <f t="shared" si="1"/>
        <v>TB I-2: TB incidence rate per 100,000 population</v>
      </c>
      <c r="K121" s="482"/>
      <c r="L121" s="482"/>
      <c r="M121" s="482"/>
      <c r="N121" s="482"/>
      <c r="O121" s="481" t="s">
        <v>1597</v>
      </c>
    </row>
    <row r="122" spans="4:15" x14ac:dyDescent="0.25">
      <c r="D122" s="482" t="s">
        <v>3392</v>
      </c>
      <c r="E122" s="481" t="s">
        <v>3388</v>
      </c>
      <c r="F122" s="482" t="s">
        <v>2469</v>
      </c>
      <c r="G122" s="481"/>
      <c r="H122" s="482"/>
      <c r="I122" s="482"/>
      <c r="J122" s="481" t="str">
        <f t="shared" si="1"/>
        <v>TB I-2: TB incidence rate per 100,000 population</v>
      </c>
      <c r="K122" s="482"/>
      <c r="L122" s="482"/>
      <c r="M122" s="482"/>
      <c r="N122" s="482"/>
      <c r="O122" s="481" t="s">
        <v>1598</v>
      </c>
    </row>
    <row r="123" spans="4:15" x14ac:dyDescent="0.25">
      <c r="D123" s="482" t="s">
        <v>3393</v>
      </c>
      <c r="E123" s="481" t="s">
        <v>3388</v>
      </c>
      <c r="F123" s="482" t="s">
        <v>2469</v>
      </c>
      <c r="G123" s="481"/>
      <c r="H123" s="482"/>
      <c r="I123" s="482"/>
      <c r="J123" s="481" t="str">
        <f t="shared" si="1"/>
        <v>TB I-2: TB incidence rate per 100,000 population</v>
      </c>
      <c r="K123" s="482"/>
      <c r="L123" s="482"/>
      <c r="M123" s="482"/>
      <c r="N123" s="482"/>
      <c r="O123" s="481" t="s">
        <v>1599</v>
      </c>
    </row>
    <row r="124" spans="4:15" x14ac:dyDescent="0.25">
      <c r="D124" s="482" t="s">
        <v>3394</v>
      </c>
      <c r="E124" s="481" t="s">
        <v>3388</v>
      </c>
      <c r="F124" s="482" t="s">
        <v>2469</v>
      </c>
      <c r="G124" s="481"/>
      <c r="H124" s="482"/>
      <c r="I124" s="482"/>
      <c r="J124" s="481" t="str">
        <f t="shared" si="1"/>
        <v>TB I-2: TB incidence rate per 100,000 population</v>
      </c>
      <c r="K124" s="482"/>
      <c r="L124" s="482"/>
      <c r="M124" s="482"/>
      <c r="N124" s="482"/>
      <c r="O124" s="481" t="s">
        <v>1600</v>
      </c>
    </row>
    <row r="125" spans="4:15" x14ac:dyDescent="0.25">
      <c r="D125" s="482" t="s">
        <v>3395</v>
      </c>
      <c r="E125" s="481" t="s">
        <v>3388</v>
      </c>
      <c r="F125" s="482" t="s">
        <v>2469</v>
      </c>
      <c r="G125" s="481"/>
      <c r="H125" s="482"/>
      <c r="I125" s="482"/>
      <c r="J125" s="481" t="str">
        <f t="shared" si="1"/>
        <v>TB I-2: TB incidence rate per 100,000 population</v>
      </c>
      <c r="K125" s="482"/>
      <c r="L125" s="482"/>
      <c r="M125" s="482"/>
      <c r="N125" s="482"/>
      <c r="O125" s="481" t="s">
        <v>1601</v>
      </c>
    </row>
    <row r="126" spans="4:15" x14ac:dyDescent="0.25">
      <c r="D126" s="482" t="s">
        <v>3396</v>
      </c>
      <c r="E126" s="481" t="s">
        <v>3388</v>
      </c>
      <c r="F126" s="482" t="s">
        <v>2469</v>
      </c>
      <c r="G126" s="481"/>
      <c r="H126" s="482"/>
      <c r="I126" s="482"/>
      <c r="J126" s="481" t="str">
        <f t="shared" si="1"/>
        <v>TB I-2: TB incidence rate per 100,000 population</v>
      </c>
      <c r="K126" s="482"/>
      <c r="L126" s="482"/>
      <c r="M126" s="482"/>
      <c r="N126" s="482"/>
      <c r="O126" s="481" t="s">
        <v>1602</v>
      </c>
    </row>
    <row r="127" spans="4:15" x14ac:dyDescent="0.25">
      <c r="D127" s="482" t="s">
        <v>3397</v>
      </c>
      <c r="E127" s="481" t="s">
        <v>3388</v>
      </c>
      <c r="F127" s="482" t="s">
        <v>2469</v>
      </c>
      <c r="G127" s="481"/>
      <c r="H127" s="482"/>
      <c r="I127" s="482"/>
      <c r="J127" s="481" t="str">
        <f t="shared" si="1"/>
        <v>TB I-2: TB incidence rate per 100,000 population</v>
      </c>
      <c r="K127" s="482"/>
      <c r="L127" s="482"/>
      <c r="M127" s="482"/>
      <c r="N127" s="482"/>
      <c r="O127" s="481" t="s">
        <v>1603</v>
      </c>
    </row>
    <row r="128" spans="4:15" x14ac:dyDescent="0.25">
      <c r="D128" s="482" t="s">
        <v>3398</v>
      </c>
      <c r="E128" s="481" t="s">
        <v>3261</v>
      </c>
      <c r="F128" s="482" t="s">
        <v>2149</v>
      </c>
      <c r="G128" s="481"/>
      <c r="H128" s="482"/>
      <c r="I128" s="482"/>
      <c r="J128" s="481" t="str">
        <f t="shared" si="1"/>
        <v>HIV I-10(M): Percentage of sex workers who are living with HIV</v>
      </c>
      <c r="K128" s="482"/>
      <c r="L128" s="482"/>
      <c r="M128" s="482"/>
      <c r="N128" s="482"/>
      <c r="O128" s="481" t="s">
        <v>1586</v>
      </c>
    </row>
    <row r="129" spans="4:15" x14ac:dyDescent="0.25">
      <c r="D129" s="482" t="s">
        <v>3399</v>
      </c>
      <c r="E129" s="481" t="s">
        <v>3261</v>
      </c>
      <c r="F129" s="482" t="s">
        <v>2149</v>
      </c>
      <c r="G129" s="481"/>
      <c r="H129" s="482"/>
      <c r="I129" s="482"/>
      <c r="J129" s="481" t="str">
        <f t="shared" si="1"/>
        <v>HIV I-10(M): Percentage of sex workers who are living with HIV</v>
      </c>
      <c r="K129" s="482"/>
      <c r="L129" s="482"/>
      <c r="M129" s="482"/>
      <c r="N129" s="482"/>
      <c r="O129" s="481" t="s">
        <v>1587</v>
      </c>
    </row>
    <row r="130" spans="4:15" x14ac:dyDescent="0.25">
      <c r="D130" s="482" t="s">
        <v>3400</v>
      </c>
      <c r="E130" s="481" t="s">
        <v>3261</v>
      </c>
      <c r="F130" s="482" t="s">
        <v>2149</v>
      </c>
      <c r="G130" s="481"/>
      <c r="H130" s="482"/>
      <c r="I130" s="482"/>
      <c r="J130" s="481" t="str">
        <f t="shared" si="1"/>
        <v>HIV I-10(M): Percentage of sex workers who are living with HIV</v>
      </c>
      <c r="K130" s="482"/>
      <c r="L130" s="482"/>
      <c r="M130" s="482"/>
      <c r="N130" s="482"/>
      <c r="O130" s="481" t="s">
        <v>1588</v>
      </c>
    </row>
    <row r="131" spans="4:15" x14ac:dyDescent="0.25">
      <c r="D131" s="482" t="s">
        <v>3401</v>
      </c>
      <c r="E131" s="481" t="s">
        <v>3261</v>
      </c>
      <c r="F131" s="482" t="s">
        <v>2149</v>
      </c>
      <c r="G131" s="481"/>
      <c r="H131" s="482"/>
      <c r="I131" s="482"/>
      <c r="J131" s="481" t="str">
        <f t="shared" si="1"/>
        <v>HIV I-10(M): Percentage of sex workers who are living with HIV</v>
      </c>
      <c r="K131" s="482"/>
      <c r="L131" s="482"/>
      <c r="M131" s="482"/>
      <c r="N131" s="482"/>
      <c r="O131" s="481" t="s">
        <v>1589</v>
      </c>
    </row>
    <row r="132" spans="4:15" x14ac:dyDescent="0.25">
      <c r="D132" s="482" t="s">
        <v>3402</v>
      </c>
      <c r="E132" s="481" t="s">
        <v>3261</v>
      </c>
      <c r="F132" s="482" t="s">
        <v>2149</v>
      </c>
      <c r="G132" s="481"/>
      <c r="H132" s="482"/>
      <c r="I132" s="482"/>
      <c r="J132" s="481" t="str">
        <f t="shared" ref="J132:J153" si="2">F132&amp;H132&amp;I132</f>
        <v>HIV I-10(M): Percentage of sex workers who are living with HIV</v>
      </c>
      <c r="K132" s="482"/>
      <c r="L132" s="482"/>
      <c r="M132" s="482"/>
      <c r="N132" s="482"/>
      <c r="O132" s="481" t="s">
        <v>1590</v>
      </c>
    </row>
    <row r="133" spans="4:15" x14ac:dyDescent="0.25">
      <c r="D133" s="482" t="s">
        <v>3403</v>
      </c>
      <c r="E133" s="481" t="s">
        <v>3261</v>
      </c>
      <c r="F133" s="482" t="s">
        <v>2149</v>
      </c>
      <c r="G133" s="481"/>
      <c r="H133" s="482"/>
      <c r="I133" s="482"/>
      <c r="J133" s="481" t="str">
        <f t="shared" si="2"/>
        <v>HIV I-10(M): Percentage of sex workers who are living with HIV</v>
      </c>
      <c r="K133" s="482"/>
      <c r="L133" s="482"/>
      <c r="M133" s="482"/>
      <c r="N133" s="482"/>
      <c r="O133" s="481" t="s">
        <v>1591</v>
      </c>
    </row>
    <row r="134" spans="4:15" x14ac:dyDescent="0.25">
      <c r="D134" s="482" t="s">
        <v>3404</v>
      </c>
      <c r="E134" s="481" t="s">
        <v>3261</v>
      </c>
      <c r="F134" s="482" t="s">
        <v>2149</v>
      </c>
      <c r="G134" s="481"/>
      <c r="H134" s="482"/>
      <c r="I134" s="482"/>
      <c r="J134" s="481" t="str">
        <f t="shared" si="2"/>
        <v>HIV I-10(M): Percentage of sex workers who are living with HIV</v>
      </c>
      <c r="K134" s="482"/>
      <c r="L134" s="482"/>
      <c r="M134" s="482"/>
      <c r="N134" s="482"/>
      <c r="O134" s="481" t="s">
        <v>1592</v>
      </c>
    </row>
    <row r="135" spans="4:15" x14ac:dyDescent="0.25">
      <c r="D135" s="482" t="s">
        <v>3405</v>
      </c>
      <c r="E135" s="481" t="s">
        <v>3261</v>
      </c>
      <c r="F135" s="482" t="s">
        <v>2149</v>
      </c>
      <c r="G135" s="481"/>
      <c r="H135" s="482"/>
      <c r="I135" s="482"/>
      <c r="J135" s="481" t="str">
        <f t="shared" si="2"/>
        <v>HIV I-10(M): Percentage of sex workers who are living with HIV</v>
      </c>
      <c r="K135" s="482"/>
      <c r="L135" s="482"/>
      <c r="M135" s="482"/>
      <c r="N135" s="482"/>
      <c r="O135" s="481" t="s">
        <v>1593</v>
      </c>
    </row>
    <row r="136" spans="4:15" x14ac:dyDescent="0.25">
      <c r="D136" s="482" t="s">
        <v>3406</v>
      </c>
      <c r="E136" s="481" t="s">
        <v>3263</v>
      </c>
      <c r="F136" s="482" t="s">
        <v>2139</v>
      </c>
      <c r="G136" s="481"/>
      <c r="H136" s="482"/>
      <c r="I136" s="482"/>
      <c r="J136" s="481" t="str">
        <f t="shared" si="2"/>
        <v>HIV I-9a(M): Percentage of men who have sex with men who are living with HIV</v>
      </c>
      <c r="K136" s="482"/>
      <c r="L136" s="482"/>
      <c r="M136" s="482"/>
      <c r="N136" s="482"/>
      <c r="O136" s="481" t="s">
        <v>1576</v>
      </c>
    </row>
    <row r="137" spans="4:15" x14ac:dyDescent="0.25">
      <c r="D137" s="482" t="s">
        <v>3407</v>
      </c>
      <c r="E137" s="481" t="s">
        <v>3263</v>
      </c>
      <c r="F137" s="482" t="s">
        <v>2139</v>
      </c>
      <c r="G137" s="481"/>
      <c r="H137" s="482"/>
      <c r="I137" s="482"/>
      <c r="J137" s="481" t="str">
        <f t="shared" si="2"/>
        <v>HIV I-9a(M): Percentage of men who have sex with men who are living with HIV</v>
      </c>
      <c r="K137" s="482"/>
      <c r="L137" s="482"/>
      <c r="M137" s="482"/>
      <c r="N137" s="482"/>
      <c r="O137" s="481" t="s">
        <v>1577</v>
      </c>
    </row>
    <row r="138" spans="4:15" x14ac:dyDescent="0.25">
      <c r="D138" s="482" t="s">
        <v>3408</v>
      </c>
      <c r="E138" s="481" t="s">
        <v>3263</v>
      </c>
      <c r="F138" s="482" t="s">
        <v>2139</v>
      </c>
      <c r="G138" s="481"/>
      <c r="H138" s="482"/>
      <c r="I138" s="482"/>
      <c r="J138" s="481" t="str">
        <f t="shared" si="2"/>
        <v>HIV I-9a(M): Percentage of men who have sex with men who are living with HIV</v>
      </c>
      <c r="K138" s="482"/>
      <c r="L138" s="482"/>
      <c r="M138" s="482"/>
      <c r="N138" s="482"/>
      <c r="O138" s="481" t="s">
        <v>1578</v>
      </c>
    </row>
    <row r="139" spans="4:15" x14ac:dyDescent="0.25">
      <c r="D139" s="482" t="s">
        <v>3409</v>
      </c>
      <c r="E139" s="481" t="s">
        <v>3263</v>
      </c>
      <c r="F139" s="482" t="s">
        <v>2139</v>
      </c>
      <c r="G139" s="481"/>
      <c r="H139" s="482"/>
      <c r="I139" s="482"/>
      <c r="J139" s="481" t="str">
        <f t="shared" si="2"/>
        <v>HIV I-9a(M): Percentage of men who have sex with men who are living with HIV</v>
      </c>
      <c r="K139" s="482"/>
      <c r="L139" s="482"/>
      <c r="M139" s="482"/>
      <c r="N139" s="482"/>
      <c r="O139" s="481" t="s">
        <v>1579</v>
      </c>
    </row>
    <row r="140" spans="4:15" x14ac:dyDescent="0.25">
      <c r="D140" s="482" t="s">
        <v>3410</v>
      </c>
      <c r="E140" s="481" t="s">
        <v>3263</v>
      </c>
      <c r="F140" s="482" t="s">
        <v>2139</v>
      </c>
      <c r="G140" s="481"/>
      <c r="H140" s="482"/>
      <c r="I140" s="482"/>
      <c r="J140" s="481" t="str">
        <f t="shared" si="2"/>
        <v>HIV I-9a(M): Percentage of men who have sex with men who are living with HIV</v>
      </c>
      <c r="K140" s="482"/>
      <c r="L140" s="482"/>
      <c r="M140" s="482"/>
      <c r="N140" s="482"/>
      <c r="O140" s="481" t="s">
        <v>1580</v>
      </c>
    </row>
    <row r="141" spans="4:15" x14ac:dyDescent="0.25">
      <c r="D141" s="482" t="s">
        <v>3411</v>
      </c>
      <c r="E141" s="481" t="s">
        <v>3263</v>
      </c>
      <c r="F141" s="482" t="s">
        <v>2139</v>
      </c>
      <c r="G141" s="481"/>
      <c r="H141" s="482"/>
      <c r="I141" s="482"/>
      <c r="J141" s="481" t="str">
        <f t="shared" si="2"/>
        <v>HIV I-9a(M): Percentage of men who have sex with men who are living with HIV</v>
      </c>
      <c r="K141" s="482"/>
      <c r="L141" s="482"/>
      <c r="M141" s="482"/>
      <c r="N141" s="482"/>
      <c r="O141" s="481" t="s">
        <v>1581</v>
      </c>
    </row>
    <row r="142" spans="4:15" x14ac:dyDescent="0.25">
      <c r="D142" s="482" t="s">
        <v>3412</v>
      </c>
      <c r="E142" s="481" t="s">
        <v>3263</v>
      </c>
      <c r="F142" s="482" t="s">
        <v>2139</v>
      </c>
      <c r="G142" s="481"/>
      <c r="H142" s="482"/>
      <c r="I142" s="482"/>
      <c r="J142" s="481" t="str">
        <f t="shared" si="2"/>
        <v>HIV I-9a(M): Percentage of men who have sex with men who are living with HIV</v>
      </c>
      <c r="K142" s="482"/>
      <c r="L142" s="482"/>
      <c r="M142" s="482"/>
      <c r="N142" s="482"/>
      <c r="O142" s="481" t="s">
        <v>1582</v>
      </c>
    </row>
    <row r="143" spans="4:15" x14ac:dyDescent="0.25">
      <c r="D143" s="482" t="s">
        <v>3413</v>
      </c>
      <c r="E143" s="481" t="s">
        <v>3263</v>
      </c>
      <c r="F143" s="482" t="s">
        <v>2139</v>
      </c>
      <c r="G143" s="481"/>
      <c r="H143" s="482"/>
      <c r="I143" s="482"/>
      <c r="J143" s="481" t="str">
        <f t="shared" si="2"/>
        <v>HIV I-9a(M): Percentage of men who have sex with men who are living with HIV</v>
      </c>
      <c r="K143" s="482"/>
      <c r="L143" s="482"/>
      <c r="M143" s="482"/>
      <c r="N143" s="482"/>
      <c r="O143" s="481" t="s">
        <v>1583</v>
      </c>
    </row>
    <row r="144" spans="4:15" x14ac:dyDescent="0.25">
      <c r="D144" s="482" t="s">
        <v>3414</v>
      </c>
      <c r="E144" s="481" t="s">
        <v>3415</v>
      </c>
      <c r="F144" s="482" t="s">
        <v>2455</v>
      </c>
      <c r="G144" s="481"/>
      <c r="H144" s="482"/>
      <c r="I144" s="482"/>
      <c r="J144" s="481" t="str">
        <f t="shared" si="2"/>
        <v>HIV I-6: Estimated percentage of child HIV infections from HIV-positive women delivering in the past 12 months</v>
      </c>
      <c r="K144" s="482"/>
      <c r="L144" s="482"/>
      <c r="M144" s="482"/>
      <c r="N144" s="482"/>
      <c r="O144" s="481" t="s">
        <v>1563</v>
      </c>
    </row>
    <row r="145" spans="4:15" x14ac:dyDescent="0.25">
      <c r="D145" s="482" t="s">
        <v>3416</v>
      </c>
      <c r="E145" s="481" t="s">
        <v>3415</v>
      </c>
      <c r="F145" s="482" t="s">
        <v>2455</v>
      </c>
      <c r="G145" s="481"/>
      <c r="H145" s="482"/>
      <c r="I145" s="482"/>
      <c r="J145" s="481" t="str">
        <f t="shared" si="2"/>
        <v>HIV I-6: Estimated percentage of child HIV infections from HIV-positive women delivering in the past 12 months</v>
      </c>
      <c r="K145" s="482"/>
      <c r="L145" s="482"/>
      <c r="M145" s="482"/>
      <c r="N145" s="482"/>
      <c r="O145" s="481" t="s">
        <v>1564</v>
      </c>
    </row>
    <row r="146" spans="4:15" x14ac:dyDescent="0.25">
      <c r="D146" s="482" t="s">
        <v>3417</v>
      </c>
      <c r="E146" s="481" t="s">
        <v>3415</v>
      </c>
      <c r="F146" s="482" t="s">
        <v>2455</v>
      </c>
      <c r="G146" s="481"/>
      <c r="H146" s="482"/>
      <c r="I146" s="482"/>
      <c r="J146" s="481" t="str">
        <f t="shared" si="2"/>
        <v>HIV I-6: Estimated percentage of child HIV infections from HIV-positive women delivering in the past 12 months</v>
      </c>
      <c r="K146" s="482"/>
      <c r="L146" s="482"/>
      <c r="M146" s="482"/>
      <c r="N146" s="482"/>
      <c r="O146" s="481" t="s">
        <v>1565</v>
      </c>
    </row>
    <row r="147" spans="4:15" x14ac:dyDescent="0.25">
      <c r="D147" s="482" t="s">
        <v>3418</v>
      </c>
      <c r="E147" s="481" t="s">
        <v>3415</v>
      </c>
      <c r="F147" s="482" t="s">
        <v>2455</v>
      </c>
      <c r="G147" s="481"/>
      <c r="H147" s="482"/>
      <c r="I147" s="482"/>
      <c r="J147" s="481" t="str">
        <f t="shared" si="2"/>
        <v>HIV I-6: Estimated percentage of child HIV infections from HIV-positive women delivering in the past 12 months</v>
      </c>
      <c r="K147" s="482"/>
      <c r="L147" s="482"/>
      <c r="M147" s="482"/>
      <c r="N147" s="482"/>
      <c r="O147" s="481" t="s">
        <v>1566</v>
      </c>
    </row>
    <row r="148" spans="4:15" x14ac:dyDescent="0.25">
      <c r="D148" s="482" t="s">
        <v>3419</v>
      </c>
      <c r="E148" s="481" t="s">
        <v>3415</v>
      </c>
      <c r="F148" s="482" t="s">
        <v>2455</v>
      </c>
      <c r="G148" s="481"/>
      <c r="H148" s="482"/>
      <c r="I148" s="482"/>
      <c r="J148" s="481" t="str">
        <f t="shared" si="2"/>
        <v>HIV I-6: Estimated percentage of child HIV infections from HIV-positive women delivering in the past 12 months</v>
      </c>
      <c r="K148" s="482"/>
      <c r="L148" s="482"/>
      <c r="M148" s="482"/>
      <c r="N148" s="482"/>
      <c r="O148" s="481" t="s">
        <v>1567</v>
      </c>
    </row>
    <row r="149" spans="4:15" x14ac:dyDescent="0.25">
      <c r="D149" s="482" t="s">
        <v>3420</v>
      </c>
      <c r="E149" s="481" t="s">
        <v>3415</v>
      </c>
      <c r="F149" s="482" t="s">
        <v>2455</v>
      </c>
      <c r="G149" s="481"/>
      <c r="H149" s="482"/>
      <c r="I149" s="482"/>
      <c r="J149" s="481" t="str">
        <f t="shared" si="2"/>
        <v>HIV I-6: Estimated percentage of child HIV infections from HIV-positive women delivering in the past 12 months</v>
      </c>
      <c r="K149" s="482"/>
      <c r="L149" s="482"/>
      <c r="M149" s="482"/>
      <c r="N149" s="482"/>
      <c r="O149" s="481" t="s">
        <v>1568</v>
      </c>
    </row>
    <row r="150" spans="4:15" x14ac:dyDescent="0.25">
      <c r="D150" s="482" t="s">
        <v>3421</v>
      </c>
      <c r="E150" s="481" t="s">
        <v>3415</v>
      </c>
      <c r="F150" s="482" t="s">
        <v>2455</v>
      </c>
      <c r="G150" s="481"/>
      <c r="H150" s="482"/>
      <c r="I150" s="482"/>
      <c r="J150" s="481" t="str">
        <f t="shared" si="2"/>
        <v>HIV I-6: Estimated percentage of child HIV infections from HIV-positive women delivering in the past 12 months</v>
      </c>
      <c r="K150" s="482"/>
      <c r="L150" s="482"/>
      <c r="M150" s="482"/>
      <c r="N150" s="482"/>
      <c r="O150" s="481" t="s">
        <v>1569</v>
      </c>
    </row>
    <row r="151" spans="4:15" x14ac:dyDescent="0.25">
      <c r="D151" s="482" t="s">
        <v>3422</v>
      </c>
      <c r="E151" s="481" t="s">
        <v>3415</v>
      </c>
      <c r="F151" s="482" t="s">
        <v>2455</v>
      </c>
      <c r="G151" s="481"/>
      <c r="H151" s="482"/>
      <c r="I151" s="482"/>
      <c r="J151" s="481" t="str">
        <f t="shared" si="2"/>
        <v>HIV I-6: Estimated percentage of child HIV infections from HIV-positive women delivering in the past 12 months</v>
      </c>
      <c r="K151" s="482"/>
      <c r="L151" s="482"/>
      <c r="M151" s="482"/>
      <c r="N151" s="482"/>
      <c r="O151" s="481" t="s">
        <v>1570</v>
      </c>
    </row>
    <row r="152" spans="4:15" x14ac:dyDescent="0.25">
      <c r="D152" s="482" t="s">
        <v>3423</v>
      </c>
      <c r="E152" s="481" t="s">
        <v>3415</v>
      </c>
      <c r="F152" s="482" t="s">
        <v>2455</v>
      </c>
      <c r="G152" s="481"/>
      <c r="H152" s="482"/>
      <c r="I152" s="482"/>
      <c r="J152" s="481" t="str">
        <f t="shared" si="2"/>
        <v>HIV I-6: Estimated percentage of child HIV infections from HIV-positive women delivering in the past 12 months</v>
      </c>
      <c r="K152" s="482"/>
      <c r="L152" s="482"/>
      <c r="M152" s="482"/>
      <c r="N152" s="482"/>
      <c r="O152" s="481" t="s">
        <v>1571</v>
      </c>
    </row>
    <row r="153" spans="4:15" x14ac:dyDescent="0.25">
      <c r="D153" s="482" t="s">
        <v>3424</v>
      </c>
      <c r="E153" s="481" t="s">
        <v>3415</v>
      </c>
      <c r="F153" s="482" t="s">
        <v>2455</v>
      </c>
      <c r="G153" s="481"/>
      <c r="H153" s="482"/>
      <c r="I153" s="482"/>
      <c r="J153" s="481" t="str">
        <f t="shared" si="2"/>
        <v>HIV I-6: Estimated percentage of child HIV infections from HIV-positive women delivering in the past 12 months</v>
      </c>
      <c r="K153" s="482"/>
      <c r="L153" s="482"/>
      <c r="M153" s="482"/>
      <c r="N153" s="482"/>
      <c r="O153" s="481" t="s">
        <v>1572</v>
      </c>
    </row>
    <row r="157" spans="4:15" ht="13" x14ac:dyDescent="0.3">
      <c r="D157" s="8" t="s">
        <v>222</v>
      </c>
    </row>
    <row r="158" spans="4:15" x14ac:dyDescent="0.25">
      <c r="D158" s="481" t="s">
        <v>224</v>
      </c>
      <c r="E158" s="481" t="s">
        <v>226</v>
      </c>
      <c r="F158" s="481" t="s">
        <v>71</v>
      </c>
      <c r="G158" s="481"/>
      <c r="H158" s="481" t="s">
        <v>42</v>
      </c>
      <c r="I158" s="481" t="s">
        <v>31</v>
      </c>
      <c r="J158" s="481" t="s">
        <v>219</v>
      </c>
      <c r="K158" s="481" t="s">
        <v>32</v>
      </c>
      <c r="L158" s="481" t="s">
        <v>33</v>
      </c>
      <c r="M158" s="481" t="s">
        <v>18</v>
      </c>
      <c r="N158" s="481" t="s">
        <v>9</v>
      </c>
      <c r="O158" s="481" t="s">
        <v>62</v>
      </c>
    </row>
    <row r="159" spans="4:15" hidden="1" x14ac:dyDescent="0.25">
      <c r="D159" s="482" t="s">
        <v>223</v>
      </c>
      <c r="E159" s="481" t="s">
        <v>225</v>
      </c>
      <c r="F159" s="482" t="s">
        <v>227</v>
      </c>
      <c r="G159" s="481"/>
      <c r="H159" s="482" t="s">
        <v>103</v>
      </c>
      <c r="I159" s="482" t="s">
        <v>102</v>
      </c>
      <c r="J159" s="481" t="str">
        <f>F159&amp;H159&amp;I159</f>
        <v>[Outcome Indicator Name][Category][Disaggregation]</v>
      </c>
      <c r="K159" s="482" t="s">
        <v>50</v>
      </c>
      <c r="L159" s="482" t="s">
        <v>51</v>
      </c>
      <c r="M159" s="482" t="s">
        <v>52</v>
      </c>
      <c r="N159" s="482" t="s">
        <v>91</v>
      </c>
      <c r="O159" s="481" t="s">
        <v>61</v>
      </c>
    </row>
    <row r="160" spans="4:15" x14ac:dyDescent="0.25">
      <c r="D160" s="482" t="s">
        <v>3425</v>
      </c>
      <c r="E160" s="481" t="s">
        <v>3426</v>
      </c>
      <c r="F160" s="482" t="s">
        <v>2245</v>
      </c>
      <c r="G160" s="481"/>
      <c r="H160" s="482" t="s">
        <v>2248</v>
      </c>
      <c r="I160" s="482" t="s">
        <v>2249</v>
      </c>
      <c r="J160" s="481" t="str">
        <f t="shared" ref="J160:J223" si="3">F160&amp;H160&amp;I160</f>
        <v>HIV O-1(M): Percentage of adults and children with HIV, known to be on treatment 12 months after initiation of antiretroviral therapyDuration of treatment24 months after initiation</v>
      </c>
      <c r="K160" s="482" t="s">
        <v>1714</v>
      </c>
      <c r="L160" s="482" t="s">
        <v>340</v>
      </c>
      <c r="M160" s="482" t="s">
        <v>736</v>
      </c>
      <c r="N160" s="482"/>
      <c r="O160" s="481" t="s">
        <v>1715</v>
      </c>
    </row>
    <row r="161" spans="4:15" x14ac:dyDescent="0.25">
      <c r="D161" s="482" t="s">
        <v>3427</v>
      </c>
      <c r="E161" s="481" t="s">
        <v>3426</v>
      </c>
      <c r="F161" s="482" t="s">
        <v>2245</v>
      </c>
      <c r="G161" s="481"/>
      <c r="H161" s="482" t="s">
        <v>2248</v>
      </c>
      <c r="I161" s="482" t="s">
        <v>2251</v>
      </c>
      <c r="J161" s="481" t="str">
        <f t="shared" si="3"/>
        <v>HIV O-1(M): Percentage of adults and children with HIV, known to be on treatment 12 months after initiation of antiretroviral therapyDuration of treatment36 months after initiation</v>
      </c>
      <c r="K161" s="482" t="s">
        <v>1716</v>
      </c>
      <c r="L161" s="482" t="s">
        <v>340</v>
      </c>
      <c r="M161" s="482" t="s">
        <v>736</v>
      </c>
      <c r="N161" s="482"/>
      <c r="O161" s="481" t="s">
        <v>1717</v>
      </c>
    </row>
    <row r="162" spans="4:15" x14ac:dyDescent="0.25">
      <c r="D162" s="482" t="s">
        <v>3428</v>
      </c>
      <c r="E162" s="481" t="s">
        <v>3429</v>
      </c>
      <c r="F162" s="482" t="s">
        <v>2260</v>
      </c>
      <c r="G162" s="481"/>
      <c r="H162" s="482" t="s">
        <v>2140</v>
      </c>
      <c r="I162" s="482" t="s">
        <v>2141</v>
      </c>
      <c r="J162" s="481" t="str">
        <f t="shared" si="3"/>
        <v>HIV O-5(M): Percentage of sex workers reporting the use of a condom with their most recent clientAgeU25</v>
      </c>
      <c r="K162" s="482"/>
      <c r="L162" s="482"/>
      <c r="M162" s="482"/>
      <c r="N162" s="482" t="s">
        <v>1743</v>
      </c>
      <c r="O162" s="481" t="s">
        <v>1754</v>
      </c>
    </row>
    <row r="163" spans="4:15" x14ac:dyDescent="0.25">
      <c r="D163" s="482" t="s">
        <v>3430</v>
      </c>
      <c r="E163" s="481" t="s">
        <v>3431</v>
      </c>
      <c r="F163" s="482" t="s">
        <v>2257</v>
      </c>
      <c r="G163" s="481"/>
      <c r="H163" s="482" t="s">
        <v>2140</v>
      </c>
      <c r="I163" s="482" t="s">
        <v>2141</v>
      </c>
      <c r="J163" s="481" t="str">
        <f t="shared" si="3"/>
        <v>HIV O-4a(M): Percentage of men reporting the use of a condom the last time they had anal sex with a male partnerAgeU25</v>
      </c>
      <c r="K163" s="482"/>
      <c r="L163" s="482"/>
      <c r="M163" s="482"/>
      <c r="N163" s="482" t="s">
        <v>1743</v>
      </c>
      <c r="O163" s="481" t="s">
        <v>1744</v>
      </c>
    </row>
    <row r="164" spans="4:15" x14ac:dyDescent="0.25">
      <c r="D164" s="482" t="s">
        <v>3432</v>
      </c>
      <c r="E164" s="481" t="s">
        <v>3429</v>
      </c>
      <c r="F164" s="482" t="s">
        <v>2260</v>
      </c>
      <c r="G164" s="481"/>
      <c r="H164" s="482" t="s">
        <v>2140</v>
      </c>
      <c r="I164" s="482" t="s">
        <v>2143</v>
      </c>
      <c r="J164" s="481" t="str">
        <f t="shared" si="3"/>
        <v>HIV O-5(M): Percentage of sex workers reporting the use of a condom with their most recent clientAge25+</v>
      </c>
      <c r="K164" s="482"/>
      <c r="L164" s="482"/>
      <c r="M164" s="482"/>
      <c r="N164" s="482" t="s">
        <v>1743</v>
      </c>
      <c r="O164" s="481" t="s">
        <v>1755</v>
      </c>
    </row>
    <row r="165" spans="4:15" x14ac:dyDescent="0.25">
      <c r="D165" s="482" t="s">
        <v>3433</v>
      </c>
      <c r="E165" s="481" t="s">
        <v>3431</v>
      </c>
      <c r="F165" s="482" t="s">
        <v>2257</v>
      </c>
      <c r="G165" s="481"/>
      <c r="H165" s="482" t="s">
        <v>2140</v>
      </c>
      <c r="I165" s="482" t="s">
        <v>2143</v>
      </c>
      <c r="J165" s="481" t="str">
        <f t="shared" si="3"/>
        <v>HIV O-4a(M): Percentage of men reporting the use of a condom the last time they had anal sex with a male partnerAge25+</v>
      </c>
      <c r="K165" s="482"/>
      <c r="L165" s="482"/>
      <c r="M165" s="482"/>
      <c r="N165" s="482" t="s">
        <v>1743</v>
      </c>
      <c r="O165" s="481" t="s">
        <v>1745</v>
      </c>
    </row>
    <row r="166" spans="4:15" x14ac:dyDescent="0.25">
      <c r="D166" s="482" t="s">
        <v>3434</v>
      </c>
      <c r="E166" s="481" t="s">
        <v>3426</v>
      </c>
      <c r="F166" s="482" t="s">
        <v>2245</v>
      </c>
      <c r="G166" s="481"/>
      <c r="H166" s="482" t="s">
        <v>2140</v>
      </c>
      <c r="I166" s="482" t="s">
        <v>2175</v>
      </c>
      <c r="J166" s="481" t="str">
        <f t="shared" si="3"/>
        <v>HIV O-1(M): Percentage of adults and children with HIV, known to be on treatment 12 months after initiation of antiretroviral therapyAgeU15</v>
      </c>
      <c r="K166" s="482" t="s">
        <v>1718</v>
      </c>
      <c r="L166" s="482" t="s">
        <v>340</v>
      </c>
      <c r="M166" s="482" t="s">
        <v>736</v>
      </c>
      <c r="N166" s="482" t="s">
        <v>1719</v>
      </c>
      <c r="O166" s="481" t="s">
        <v>1720</v>
      </c>
    </row>
    <row r="167" spans="4:15" x14ac:dyDescent="0.25">
      <c r="D167" s="482" t="s">
        <v>3435</v>
      </c>
      <c r="E167" s="481" t="s">
        <v>3426</v>
      </c>
      <c r="F167" s="482" t="s">
        <v>2245</v>
      </c>
      <c r="G167" s="481"/>
      <c r="H167" s="482" t="s">
        <v>2140</v>
      </c>
      <c r="I167" s="482" t="s">
        <v>2177</v>
      </c>
      <c r="J167" s="481" t="str">
        <f t="shared" si="3"/>
        <v>HIV O-1(M): Percentage of adults and children with HIV, known to be on treatment 12 months after initiation of antiretroviral therapyAge15+</v>
      </c>
      <c r="K167" s="482" t="s">
        <v>1721</v>
      </c>
      <c r="L167" s="482" t="s">
        <v>340</v>
      </c>
      <c r="M167" s="482" t="s">
        <v>736</v>
      </c>
      <c r="N167" s="482" t="s">
        <v>1722</v>
      </c>
      <c r="O167" s="481" t="s">
        <v>1723</v>
      </c>
    </row>
    <row r="168" spans="4:15" x14ac:dyDescent="0.25">
      <c r="D168" s="482" t="s">
        <v>3436</v>
      </c>
      <c r="E168" s="481" t="s">
        <v>3429</v>
      </c>
      <c r="F168" s="482" t="s">
        <v>2260</v>
      </c>
      <c r="G168" s="481"/>
      <c r="H168" s="482" t="s">
        <v>2168</v>
      </c>
      <c r="I168" s="482" t="s">
        <v>2169</v>
      </c>
      <c r="J168" s="481" t="str">
        <f t="shared" si="3"/>
        <v>HIV O-5(M): Percentage of sex workers reporting the use of a condom with their most recent clientGenderMale</v>
      </c>
      <c r="K168" s="482"/>
      <c r="L168" s="482"/>
      <c r="M168" s="482"/>
      <c r="N168" s="482" t="s">
        <v>1756</v>
      </c>
      <c r="O168" s="481" t="s">
        <v>1757</v>
      </c>
    </row>
    <row r="169" spans="4:15" x14ac:dyDescent="0.25">
      <c r="D169" s="482" t="s">
        <v>3437</v>
      </c>
      <c r="E169" s="481" t="s">
        <v>3426</v>
      </c>
      <c r="F169" s="482" t="s">
        <v>2245</v>
      </c>
      <c r="G169" s="481"/>
      <c r="H169" s="482" t="s">
        <v>2168</v>
      </c>
      <c r="I169" s="482" t="s">
        <v>2169</v>
      </c>
      <c r="J169" s="481" t="str">
        <f t="shared" si="3"/>
        <v>HIV O-1(M): Percentage of adults and children with HIV, known to be on treatment 12 months after initiation of antiretroviral therapyGenderMale</v>
      </c>
      <c r="K169" s="482" t="s">
        <v>1724</v>
      </c>
      <c r="L169" s="482" t="s">
        <v>340</v>
      </c>
      <c r="M169" s="482" t="s">
        <v>736</v>
      </c>
      <c r="N169" s="482"/>
      <c r="O169" s="481" t="s">
        <v>1725</v>
      </c>
    </row>
    <row r="170" spans="4:15" x14ac:dyDescent="0.25">
      <c r="D170" s="482" t="s">
        <v>3438</v>
      </c>
      <c r="E170" s="481" t="s">
        <v>3429</v>
      </c>
      <c r="F170" s="482" t="s">
        <v>2260</v>
      </c>
      <c r="G170" s="481"/>
      <c r="H170" s="482" t="s">
        <v>2168</v>
      </c>
      <c r="I170" s="482" t="s">
        <v>2171</v>
      </c>
      <c r="J170" s="481" t="str">
        <f t="shared" si="3"/>
        <v>HIV O-5(M): Percentage of sex workers reporting the use of a condom with their most recent clientGenderFemale</v>
      </c>
      <c r="K170" s="482"/>
      <c r="L170" s="482"/>
      <c r="M170" s="482"/>
      <c r="N170" s="482" t="s">
        <v>1758</v>
      </c>
      <c r="O170" s="481" t="s">
        <v>1759</v>
      </c>
    </row>
    <row r="171" spans="4:15" x14ac:dyDescent="0.25">
      <c r="D171" s="482" t="s">
        <v>3439</v>
      </c>
      <c r="E171" s="481" t="s">
        <v>3426</v>
      </c>
      <c r="F171" s="482" t="s">
        <v>2245</v>
      </c>
      <c r="G171" s="481"/>
      <c r="H171" s="482" t="s">
        <v>2168</v>
      </c>
      <c r="I171" s="482" t="s">
        <v>2171</v>
      </c>
      <c r="J171" s="481" t="str">
        <f t="shared" si="3"/>
        <v>HIV O-1(M): Percentage of adults and children with HIV, known to be on treatment 12 months after initiation of antiretroviral therapyGenderFemale</v>
      </c>
      <c r="K171" s="482" t="s">
        <v>1726</v>
      </c>
      <c r="L171" s="482" t="s">
        <v>340</v>
      </c>
      <c r="M171" s="482" t="s">
        <v>736</v>
      </c>
      <c r="N171" s="482"/>
      <c r="O171" s="481" t="s">
        <v>1727</v>
      </c>
    </row>
    <row r="172" spans="4:15" x14ac:dyDescent="0.25">
      <c r="D172" s="482" t="s">
        <v>3440</v>
      </c>
      <c r="E172" s="481" t="s">
        <v>3426</v>
      </c>
      <c r="F172" s="482" t="s">
        <v>2245</v>
      </c>
      <c r="G172" s="481"/>
      <c r="H172" s="482" t="s">
        <v>2248</v>
      </c>
      <c r="I172" s="482" t="s">
        <v>2253</v>
      </c>
      <c r="J172" s="481" t="str">
        <f t="shared" si="3"/>
        <v>HIV O-1(M): Percentage of adults and children with HIV, known to be on treatment 12 months after initiation of antiretroviral therapyDuration of treatment60 months after initiation</v>
      </c>
      <c r="K172" s="482" t="s">
        <v>1728</v>
      </c>
      <c r="L172" s="482" t="s">
        <v>340</v>
      </c>
      <c r="M172" s="482" t="s">
        <v>736</v>
      </c>
      <c r="N172" s="482"/>
      <c r="O172" s="481" t="s">
        <v>1729</v>
      </c>
    </row>
    <row r="173" spans="4:15" x14ac:dyDescent="0.25">
      <c r="D173" s="482" t="s">
        <v>3441</v>
      </c>
      <c r="E173" s="481" t="s">
        <v>3442</v>
      </c>
      <c r="F173" s="482" t="s">
        <v>2271</v>
      </c>
      <c r="G173" s="481"/>
      <c r="H173" s="482" t="s">
        <v>2272</v>
      </c>
      <c r="I173" s="482" t="s">
        <v>2273</v>
      </c>
      <c r="J173" s="481" t="str">
        <f t="shared" si="3"/>
        <v>TB O-4(M): Treatment success rate of RR TB and/or MDR-TB: Percentage of cases with RR and/or MDR-TB successfully treatedTB case definitionXDR TB</v>
      </c>
      <c r="K173" s="482"/>
      <c r="L173" s="482"/>
      <c r="M173" s="482"/>
      <c r="N173" s="482" t="s">
        <v>1573</v>
      </c>
      <c r="O173" s="481" t="s">
        <v>1786</v>
      </c>
    </row>
    <row r="174" spans="4:15" x14ac:dyDescent="0.25">
      <c r="D174" s="482" t="s">
        <v>3443</v>
      </c>
      <c r="E174" s="481" t="s">
        <v>3444</v>
      </c>
      <c r="F174" s="482"/>
      <c r="G174" s="481"/>
      <c r="H174" s="482"/>
      <c r="I174" s="482"/>
      <c r="J174" s="481" t="str">
        <f t="shared" si="3"/>
        <v/>
      </c>
      <c r="K174" s="482"/>
      <c r="L174" s="482"/>
      <c r="M174" s="482"/>
      <c r="N174" s="482"/>
      <c r="O174" s="481" t="s">
        <v>1866</v>
      </c>
    </row>
    <row r="175" spans="4:15" x14ac:dyDescent="0.25">
      <c r="D175" s="482" t="s">
        <v>3445</v>
      </c>
      <c r="E175" s="481" t="s">
        <v>3444</v>
      </c>
      <c r="F175" s="482"/>
      <c r="G175" s="481"/>
      <c r="H175" s="482"/>
      <c r="I175" s="482"/>
      <c r="J175" s="481" t="str">
        <f t="shared" si="3"/>
        <v/>
      </c>
      <c r="K175" s="482"/>
      <c r="L175" s="482"/>
      <c r="M175" s="482"/>
      <c r="N175" s="482"/>
      <c r="O175" s="481" t="s">
        <v>1867</v>
      </c>
    </row>
    <row r="176" spans="4:15" x14ac:dyDescent="0.25">
      <c r="D176" s="482" t="s">
        <v>3446</v>
      </c>
      <c r="E176" s="481" t="s">
        <v>3444</v>
      </c>
      <c r="F176" s="482"/>
      <c r="G176" s="481"/>
      <c r="H176" s="482"/>
      <c r="I176" s="482"/>
      <c r="J176" s="481" t="str">
        <f t="shared" si="3"/>
        <v/>
      </c>
      <c r="K176" s="482"/>
      <c r="L176" s="482"/>
      <c r="M176" s="482"/>
      <c r="N176" s="482"/>
      <c r="O176" s="481" t="s">
        <v>1868</v>
      </c>
    </row>
    <row r="177" spans="4:15" x14ac:dyDescent="0.25">
      <c r="D177" s="482" t="s">
        <v>3447</v>
      </c>
      <c r="E177" s="481" t="s">
        <v>3444</v>
      </c>
      <c r="F177" s="482"/>
      <c r="G177" s="481"/>
      <c r="H177" s="482"/>
      <c r="I177" s="482"/>
      <c r="J177" s="481" t="str">
        <f t="shared" si="3"/>
        <v/>
      </c>
      <c r="K177" s="482"/>
      <c r="L177" s="482"/>
      <c r="M177" s="482"/>
      <c r="N177" s="482"/>
      <c r="O177" s="481" t="s">
        <v>1869</v>
      </c>
    </row>
    <row r="178" spans="4:15" x14ac:dyDescent="0.25">
      <c r="D178" s="482" t="s">
        <v>3448</v>
      </c>
      <c r="E178" s="481" t="s">
        <v>3444</v>
      </c>
      <c r="F178" s="482"/>
      <c r="G178" s="481"/>
      <c r="H178" s="482"/>
      <c r="I178" s="482"/>
      <c r="J178" s="481" t="str">
        <f t="shared" si="3"/>
        <v/>
      </c>
      <c r="K178" s="482"/>
      <c r="L178" s="482"/>
      <c r="M178" s="482"/>
      <c r="N178" s="482"/>
      <c r="O178" s="481" t="s">
        <v>1870</v>
      </c>
    </row>
    <row r="179" spans="4:15" x14ac:dyDescent="0.25">
      <c r="D179" s="482" t="s">
        <v>3449</v>
      </c>
      <c r="E179" s="481" t="s">
        <v>3444</v>
      </c>
      <c r="F179" s="482"/>
      <c r="G179" s="481"/>
      <c r="H179" s="482"/>
      <c r="I179" s="482"/>
      <c r="J179" s="481" t="str">
        <f t="shared" si="3"/>
        <v/>
      </c>
      <c r="K179" s="482"/>
      <c r="L179" s="482"/>
      <c r="M179" s="482"/>
      <c r="N179" s="482"/>
      <c r="O179" s="481" t="s">
        <v>1871</v>
      </c>
    </row>
    <row r="180" spans="4:15" x14ac:dyDescent="0.25">
      <c r="D180" s="482" t="s">
        <v>3450</v>
      </c>
      <c r="E180" s="481" t="s">
        <v>3444</v>
      </c>
      <c r="F180" s="482"/>
      <c r="G180" s="481"/>
      <c r="H180" s="482"/>
      <c r="I180" s="482"/>
      <c r="J180" s="481" t="str">
        <f t="shared" si="3"/>
        <v/>
      </c>
      <c r="K180" s="482"/>
      <c r="L180" s="482"/>
      <c r="M180" s="482"/>
      <c r="N180" s="482"/>
      <c r="O180" s="481" t="s">
        <v>1872</v>
      </c>
    </row>
    <row r="181" spans="4:15" x14ac:dyDescent="0.25">
      <c r="D181" s="482" t="s">
        <v>3451</v>
      </c>
      <c r="E181" s="481" t="s">
        <v>3444</v>
      </c>
      <c r="F181" s="482"/>
      <c r="G181" s="481"/>
      <c r="H181" s="482"/>
      <c r="I181" s="482"/>
      <c r="J181" s="481" t="str">
        <f t="shared" si="3"/>
        <v/>
      </c>
      <c r="K181" s="482"/>
      <c r="L181" s="482"/>
      <c r="M181" s="482"/>
      <c r="N181" s="482"/>
      <c r="O181" s="481" t="s">
        <v>1873</v>
      </c>
    </row>
    <row r="182" spans="4:15" x14ac:dyDescent="0.25">
      <c r="D182" s="482" t="s">
        <v>3452</v>
      </c>
      <c r="E182" s="481" t="s">
        <v>3444</v>
      </c>
      <c r="F182" s="482"/>
      <c r="G182" s="481"/>
      <c r="H182" s="482"/>
      <c r="I182" s="482"/>
      <c r="J182" s="481" t="str">
        <f t="shared" si="3"/>
        <v/>
      </c>
      <c r="K182" s="482"/>
      <c r="L182" s="482"/>
      <c r="M182" s="482"/>
      <c r="N182" s="482"/>
      <c r="O182" s="481" t="s">
        <v>1874</v>
      </c>
    </row>
    <row r="183" spans="4:15" x14ac:dyDescent="0.25">
      <c r="D183" s="482" t="s">
        <v>3453</v>
      </c>
      <c r="E183" s="481" t="s">
        <v>3444</v>
      </c>
      <c r="F183" s="482"/>
      <c r="G183" s="481"/>
      <c r="H183" s="482"/>
      <c r="I183" s="482"/>
      <c r="J183" s="481" t="str">
        <f t="shared" si="3"/>
        <v/>
      </c>
      <c r="K183" s="482"/>
      <c r="L183" s="482"/>
      <c r="M183" s="482"/>
      <c r="N183" s="482"/>
      <c r="O183" s="481" t="s">
        <v>1875</v>
      </c>
    </row>
    <row r="184" spans="4:15" x14ac:dyDescent="0.25">
      <c r="D184" s="482" t="s">
        <v>3454</v>
      </c>
      <c r="E184" s="481" t="s">
        <v>3455</v>
      </c>
      <c r="F184" s="482"/>
      <c r="G184" s="481"/>
      <c r="H184" s="482"/>
      <c r="I184" s="482"/>
      <c r="J184" s="481" t="str">
        <f t="shared" si="3"/>
        <v/>
      </c>
      <c r="K184" s="482"/>
      <c r="L184" s="482"/>
      <c r="M184" s="482"/>
      <c r="N184" s="482"/>
      <c r="O184" s="481" t="s">
        <v>1856</v>
      </c>
    </row>
    <row r="185" spans="4:15" x14ac:dyDescent="0.25">
      <c r="D185" s="482" t="s">
        <v>3456</v>
      </c>
      <c r="E185" s="481" t="s">
        <v>3455</v>
      </c>
      <c r="F185" s="482"/>
      <c r="G185" s="481"/>
      <c r="H185" s="482"/>
      <c r="I185" s="482"/>
      <c r="J185" s="481" t="str">
        <f t="shared" si="3"/>
        <v/>
      </c>
      <c r="K185" s="482"/>
      <c r="L185" s="482"/>
      <c r="M185" s="482"/>
      <c r="N185" s="482"/>
      <c r="O185" s="481" t="s">
        <v>1857</v>
      </c>
    </row>
    <row r="186" spans="4:15" x14ac:dyDescent="0.25">
      <c r="D186" s="482" t="s">
        <v>3457</v>
      </c>
      <c r="E186" s="481" t="s">
        <v>3455</v>
      </c>
      <c r="F186" s="482"/>
      <c r="G186" s="481"/>
      <c r="H186" s="482"/>
      <c r="I186" s="482"/>
      <c r="J186" s="481" t="str">
        <f t="shared" si="3"/>
        <v/>
      </c>
      <c r="K186" s="482"/>
      <c r="L186" s="482"/>
      <c r="M186" s="482"/>
      <c r="N186" s="482"/>
      <c r="O186" s="481" t="s">
        <v>1858</v>
      </c>
    </row>
    <row r="187" spans="4:15" x14ac:dyDescent="0.25">
      <c r="D187" s="482" t="s">
        <v>3458</v>
      </c>
      <c r="E187" s="481" t="s">
        <v>3455</v>
      </c>
      <c r="F187" s="482"/>
      <c r="G187" s="481"/>
      <c r="H187" s="482"/>
      <c r="I187" s="482"/>
      <c r="J187" s="481" t="str">
        <f t="shared" si="3"/>
        <v/>
      </c>
      <c r="K187" s="482"/>
      <c r="L187" s="482"/>
      <c r="M187" s="482"/>
      <c r="N187" s="482"/>
      <c r="O187" s="481" t="s">
        <v>1859</v>
      </c>
    </row>
    <row r="188" spans="4:15" x14ac:dyDescent="0.25">
      <c r="D188" s="482" t="s">
        <v>3459</v>
      </c>
      <c r="E188" s="481" t="s">
        <v>3455</v>
      </c>
      <c r="F188" s="482"/>
      <c r="G188" s="481"/>
      <c r="H188" s="482"/>
      <c r="I188" s="482"/>
      <c r="J188" s="481" t="str">
        <f t="shared" si="3"/>
        <v/>
      </c>
      <c r="K188" s="482"/>
      <c r="L188" s="482"/>
      <c r="M188" s="482"/>
      <c r="N188" s="482"/>
      <c r="O188" s="481" t="s">
        <v>1860</v>
      </c>
    </row>
    <row r="189" spans="4:15" x14ac:dyDescent="0.25">
      <c r="D189" s="482" t="s">
        <v>3460</v>
      </c>
      <c r="E189" s="481" t="s">
        <v>3455</v>
      </c>
      <c r="F189" s="482"/>
      <c r="G189" s="481"/>
      <c r="H189" s="482"/>
      <c r="I189" s="482"/>
      <c r="J189" s="481" t="str">
        <f t="shared" si="3"/>
        <v/>
      </c>
      <c r="K189" s="482"/>
      <c r="L189" s="482"/>
      <c r="M189" s="482"/>
      <c r="N189" s="482"/>
      <c r="O189" s="481" t="s">
        <v>1861</v>
      </c>
    </row>
    <row r="190" spans="4:15" x14ac:dyDescent="0.25">
      <c r="D190" s="482" t="s">
        <v>3461</v>
      </c>
      <c r="E190" s="481" t="s">
        <v>3455</v>
      </c>
      <c r="F190" s="482"/>
      <c r="G190" s="481"/>
      <c r="H190" s="482"/>
      <c r="I190" s="482"/>
      <c r="J190" s="481" t="str">
        <f t="shared" si="3"/>
        <v/>
      </c>
      <c r="K190" s="482"/>
      <c r="L190" s="482"/>
      <c r="M190" s="482"/>
      <c r="N190" s="482"/>
      <c r="O190" s="481" t="s">
        <v>1862</v>
      </c>
    </row>
    <row r="191" spans="4:15" x14ac:dyDescent="0.25">
      <c r="D191" s="482" t="s">
        <v>3462</v>
      </c>
      <c r="E191" s="481" t="s">
        <v>3455</v>
      </c>
      <c r="F191" s="482"/>
      <c r="G191" s="481"/>
      <c r="H191" s="482"/>
      <c r="I191" s="482"/>
      <c r="J191" s="481" t="str">
        <f t="shared" si="3"/>
        <v/>
      </c>
      <c r="K191" s="482"/>
      <c r="L191" s="482"/>
      <c r="M191" s="482"/>
      <c r="N191" s="482"/>
      <c r="O191" s="481" t="s">
        <v>1863</v>
      </c>
    </row>
    <row r="192" spans="4:15" x14ac:dyDescent="0.25">
      <c r="D192" s="482" t="s">
        <v>3463</v>
      </c>
      <c r="E192" s="481" t="s">
        <v>3455</v>
      </c>
      <c r="F192" s="482"/>
      <c r="G192" s="481"/>
      <c r="H192" s="482"/>
      <c r="I192" s="482"/>
      <c r="J192" s="481" t="str">
        <f t="shared" si="3"/>
        <v/>
      </c>
      <c r="K192" s="482"/>
      <c r="L192" s="482"/>
      <c r="M192" s="482"/>
      <c r="N192" s="482"/>
      <c r="O192" s="481" t="s">
        <v>1864</v>
      </c>
    </row>
    <row r="193" spans="4:15" x14ac:dyDescent="0.25">
      <c r="D193" s="482" t="s">
        <v>3464</v>
      </c>
      <c r="E193" s="481" t="s">
        <v>3455</v>
      </c>
      <c r="F193" s="482"/>
      <c r="G193" s="481"/>
      <c r="H193" s="482"/>
      <c r="I193" s="482"/>
      <c r="J193" s="481" t="str">
        <f t="shared" si="3"/>
        <v/>
      </c>
      <c r="K193" s="482"/>
      <c r="L193" s="482"/>
      <c r="M193" s="482"/>
      <c r="N193" s="482"/>
      <c r="O193" s="481" t="s">
        <v>1865</v>
      </c>
    </row>
    <row r="194" spans="4:15" x14ac:dyDescent="0.25">
      <c r="D194" s="482" t="s">
        <v>3465</v>
      </c>
      <c r="E194" s="481" t="s">
        <v>3466</v>
      </c>
      <c r="F194" s="482"/>
      <c r="G194" s="481"/>
      <c r="H194" s="482"/>
      <c r="I194" s="482"/>
      <c r="J194" s="481" t="str">
        <f t="shared" si="3"/>
        <v/>
      </c>
      <c r="K194" s="482"/>
      <c r="L194" s="482"/>
      <c r="M194" s="482"/>
      <c r="N194" s="482"/>
      <c r="O194" s="481" t="s">
        <v>1846</v>
      </c>
    </row>
    <row r="195" spans="4:15" x14ac:dyDescent="0.25">
      <c r="D195" s="482" t="s">
        <v>3467</v>
      </c>
      <c r="E195" s="481" t="s">
        <v>3466</v>
      </c>
      <c r="F195" s="482"/>
      <c r="G195" s="481"/>
      <c r="H195" s="482"/>
      <c r="I195" s="482"/>
      <c r="J195" s="481" t="str">
        <f t="shared" si="3"/>
        <v/>
      </c>
      <c r="K195" s="482"/>
      <c r="L195" s="482"/>
      <c r="M195" s="482"/>
      <c r="N195" s="482"/>
      <c r="O195" s="481" t="s">
        <v>1847</v>
      </c>
    </row>
    <row r="196" spans="4:15" x14ac:dyDescent="0.25">
      <c r="D196" s="482" t="s">
        <v>3468</v>
      </c>
      <c r="E196" s="481" t="s">
        <v>3466</v>
      </c>
      <c r="F196" s="482"/>
      <c r="G196" s="481"/>
      <c r="H196" s="482"/>
      <c r="I196" s="482"/>
      <c r="J196" s="481" t="str">
        <f t="shared" si="3"/>
        <v/>
      </c>
      <c r="K196" s="482"/>
      <c r="L196" s="482"/>
      <c r="M196" s="482"/>
      <c r="N196" s="482"/>
      <c r="O196" s="481" t="s">
        <v>1848</v>
      </c>
    </row>
    <row r="197" spans="4:15" x14ac:dyDescent="0.25">
      <c r="D197" s="482" t="s">
        <v>3469</v>
      </c>
      <c r="E197" s="481" t="s">
        <v>3466</v>
      </c>
      <c r="F197" s="482"/>
      <c r="G197" s="481"/>
      <c r="H197" s="482"/>
      <c r="I197" s="482"/>
      <c r="J197" s="481" t="str">
        <f t="shared" si="3"/>
        <v/>
      </c>
      <c r="K197" s="482"/>
      <c r="L197" s="482"/>
      <c r="M197" s="482"/>
      <c r="N197" s="482"/>
      <c r="O197" s="481" t="s">
        <v>1849</v>
      </c>
    </row>
    <row r="198" spans="4:15" x14ac:dyDescent="0.25">
      <c r="D198" s="482" t="s">
        <v>3470</v>
      </c>
      <c r="E198" s="481" t="s">
        <v>3466</v>
      </c>
      <c r="F198" s="482"/>
      <c r="G198" s="481"/>
      <c r="H198" s="482"/>
      <c r="I198" s="482"/>
      <c r="J198" s="481" t="str">
        <f t="shared" si="3"/>
        <v/>
      </c>
      <c r="K198" s="482"/>
      <c r="L198" s="482"/>
      <c r="M198" s="482"/>
      <c r="N198" s="482"/>
      <c r="O198" s="481" t="s">
        <v>1850</v>
      </c>
    </row>
    <row r="199" spans="4:15" x14ac:dyDescent="0.25">
      <c r="D199" s="482" t="s">
        <v>3471</v>
      </c>
      <c r="E199" s="481" t="s">
        <v>3466</v>
      </c>
      <c r="F199" s="482"/>
      <c r="G199" s="481"/>
      <c r="H199" s="482"/>
      <c r="I199" s="482"/>
      <c r="J199" s="481" t="str">
        <f t="shared" si="3"/>
        <v/>
      </c>
      <c r="K199" s="482"/>
      <c r="L199" s="482"/>
      <c r="M199" s="482"/>
      <c r="N199" s="482"/>
      <c r="O199" s="481" t="s">
        <v>1851</v>
      </c>
    </row>
    <row r="200" spans="4:15" x14ac:dyDescent="0.25">
      <c r="D200" s="482" t="s">
        <v>3472</v>
      </c>
      <c r="E200" s="481" t="s">
        <v>3466</v>
      </c>
      <c r="F200" s="482"/>
      <c r="G200" s="481"/>
      <c r="H200" s="482"/>
      <c r="I200" s="482"/>
      <c r="J200" s="481" t="str">
        <f t="shared" si="3"/>
        <v/>
      </c>
      <c r="K200" s="482"/>
      <c r="L200" s="482"/>
      <c r="M200" s="482"/>
      <c r="N200" s="482"/>
      <c r="O200" s="481" t="s">
        <v>1852</v>
      </c>
    </row>
    <row r="201" spans="4:15" x14ac:dyDescent="0.25">
      <c r="D201" s="482" t="s">
        <v>3473</v>
      </c>
      <c r="E201" s="481" t="s">
        <v>3466</v>
      </c>
      <c r="F201" s="482"/>
      <c r="G201" s="481"/>
      <c r="H201" s="482"/>
      <c r="I201" s="482"/>
      <c r="J201" s="481" t="str">
        <f t="shared" si="3"/>
        <v/>
      </c>
      <c r="K201" s="482"/>
      <c r="L201" s="482"/>
      <c r="M201" s="482"/>
      <c r="N201" s="482"/>
      <c r="O201" s="481" t="s">
        <v>1853</v>
      </c>
    </row>
    <row r="202" spans="4:15" x14ac:dyDescent="0.25">
      <c r="D202" s="482" t="s">
        <v>3474</v>
      </c>
      <c r="E202" s="481" t="s">
        <v>3466</v>
      </c>
      <c r="F202" s="482"/>
      <c r="G202" s="481"/>
      <c r="H202" s="482"/>
      <c r="I202" s="482"/>
      <c r="J202" s="481" t="str">
        <f t="shared" si="3"/>
        <v/>
      </c>
      <c r="K202" s="482"/>
      <c r="L202" s="482"/>
      <c r="M202" s="482"/>
      <c r="N202" s="482"/>
      <c r="O202" s="481" t="s">
        <v>1854</v>
      </c>
    </row>
    <row r="203" spans="4:15" x14ac:dyDescent="0.25">
      <c r="D203" s="482" t="s">
        <v>3475</v>
      </c>
      <c r="E203" s="481" t="s">
        <v>3466</v>
      </c>
      <c r="F203" s="482"/>
      <c r="G203" s="481"/>
      <c r="H203" s="482"/>
      <c r="I203" s="482"/>
      <c r="J203" s="481" t="str">
        <f t="shared" si="3"/>
        <v/>
      </c>
      <c r="K203" s="482"/>
      <c r="L203" s="482"/>
      <c r="M203" s="482"/>
      <c r="N203" s="482"/>
      <c r="O203" s="481" t="s">
        <v>1855</v>
      </c>
    </row>
    <row r="204" spans="4:15" x14ac:dyDescent="0.25">
      <c r="D204" s="482" t="s">
        <v>3476</v>
      </c>
      <c r="E204" s="481" t="s">
        <v>3477</v>
      </c>
      <c r="F204" s="482"/>
      <c r="G204" s="481"/>
      <c r="H204" s="482"/>
      <c r="I204" s="482"/>
      <c r="J204" s="481" t="str">
        <f t="shared" si="3"/>
        <v/>
      </c>
      <c r="K204" s="482"/>
      <c r="L204" s="482"/>
      <c r="M204" s="482"/>
      <c r="N204" s="482"/>
      <c r="O204" s="481" t="s">
        <v>1836</v>
      </c>
    </row>
    <row r="205" spans="4:15" x14ac:dyDescent="0.25">
      <c r="D205" s="482" t="s">
        <v>3478</v>
      </c>
      <c r="E205" s="481" t="s">
        <v>3477</v>
      </c>
      <c r="F205" s="482"/>
      <c r="G205" s="481"/>
      <c r="H205" s="482"/>
      <c r="I205" s="482"/>
      <c r="J205" s="481" t="str">
        <f t="shared" si="3"/>
        <v/>
      </c>
      <c r="K205" s="482"/>
      <c r="L205" s="482"/>
      <c r="M205" s="482"/>
      <c r="N205" s="482"/>
      <c r="O205" s="481" t="s">
        <v>1837</v>
      </c>
    </row>
    <row r="206" spans="4:15" x14ac:dyDescent="0.25">
      <c r="D206" s="482" t="s">
        <v>3479</v>
      </c>
      <c r="E206" s="481" t="s">
        <v>3477</v>
      </c>
      <c r="F206" s="482"/>
      <c r="G206" s="481"/>
      <c r="H206" s="482"/>
      <c r="I206" s="482"/>
      <c r="J206" s="481" t="str">
        <f t="shared" si="3"/>
        <v/>
      </c>
      <c r="K206" s="482"/>
      <c r="L206" s="482"/>
      <c r="M206" s="482"/>
      <c r="N206" s="482"/>
      <c r="O206" s="481" t="s">
        <v>1838</v>
      </c>
    </row>
    <row r="207" spans="4:15" x14ac:dyDescent="0.25">
      <c r="D207" s="482" t="s">
        <v>3480</v>
      </c>
      <c r="E207" s="481" t="s">
        <v>3477</v>
      </c>
      <c r="F207" s="482"/>
      <c r="G207" s="481"/>
      <c r="H207" s="482"/>
      <c r="I207" s="482"/>
      <c r="J207" s="481" t="str">
        <f t="shared" si="3"/>
        <v/>
      </c>
      <c r="K207" s="482"/>
      <c r="L207" s="482"/>
      <c r="M207" s="482"/>
      <c r="N207" s="482"/>
      <c r="O207" s="481" t="s">
        <v>1839</v>
      </c>
    </row>
    <row r="208" spans="4:15" x14ac:dyDescent="0.25">
      <c r="D208" s="482" t="s">
        <v>3481</v>
      </c>
      <c r="E208" s="481" t="s">
        <v>3477</v>
      </c>
      <c r="F208" s="482"/>
      <c r="G208" s="481"/>
      <c r="H208" s="482"/>
      <c r="I208" s="482"/>
      <c r="J208" s="481" t="str">
        <f t="shared" si="3"/>
        <v/>
      </c>
      <c r="K208" s="482"/>
      <c r="L208" s="482"/>
      <c r="M208" s="482"/>
      <c r="N208" s="482"/>
      <c r="O208" s="481" t="s">
        <v>1840</v>
      </c>
    </row>
    <row r="209" spans="4:15" x14ac:dyDescent="0.25">
      <c r="D209" s="482" t="s">
        <v>3482</v>
      </c>
      <c r="E209" s="481" t="s">
        <v>3477</v>
      </c>
      <c r="F209" s="482"/>
      <c r="G209" s="481"/>
      <c r="H209" s="482"/>
      <c r="I209" s="482"/>
      <c r="J209" s="481" t="str">
        <f t="shared" si="3"/>
        <v/>
      </c>
      <c r="K209" s="482"/>
      <c r="L209" s="482"/>
      <c r="M209" s="482"/>
      <c r="N209" s="482"/>
      <c r="O209" s="481" t="s">
        <v>1841</v>
      </c>
    </row>
    <row r="210" spans="4:15" x14ac:dyDescent="0.25">
      <c r="D210" s="482" t="s">
        <v>3483</v>
      </c>
      <c r="E210" s="481" t="s">
        <v>3477</v>
      </c>
      <c r="F210" s="482"/>
      <c r="G210" s="481"/>
      <c r="H210" s="482"/>
      <c r="I210" s="482"/>
      <c r="J210" s="481" t="str">
        <f t="shared" si="3"/>
        <v/>
      </c>
      <c r="K210" s="482"/>
      <c r="L210" s="482"/>
      <c r="M210" s="482"/>
      <c r="N210" s="482"/>
      <c r="O210" s="481" t="s">
        <v>1842</v>
      </c>
    </row>
    <row r="211" spans="4:15" x14ac:dyDescent="0.25">
      <c r="D211" s="482" t="s">
        <v>3484</v>
      </c>
      <c r="E211" s="481" t="s">
        <v>3477</v>
      </c>
      <c r="F211" s="482"/>
      <c r="G211" s="481"/>
      <c r="H211" s="482"/>
      <c r="I211" s="482"/>
      <c r="J211" s="481" t="str">
        <f t="shared" si="3"/>
        <v/>
      </c>
      <c r="K211" s="482"/>
      <c r="L211" s="482"/>
      <c r="M211" s="482"/>
      <c r="N211" s="482"/>
      <c r="O211" s="481" t="s">
        <v>1843</v>
      </c>
    </row>
    <row r="212" spans="4:15" x14ac:dyDescent="0.25">
      <c r="D212" s="482" t="s">
        <v>3485</v>
      </c>
      <c r="E212" s="481" t="s">
        <v>3477</v>
      </c>
      <c r="F212" s="482"/>
      <c r="G212" s="481"/>
      <c r="H212" s="482"/>
      <c r="I212" s="482"/>
      <c r="J212" s="481" t="str">
        <f t="shared" si="3"/>
        <v/>
      </c>
      <c r="K212" s="482"/>
      <c r="L212" s="482"/>
      <c r="M212" s="482"/>
      <c r="N212" s="482"/>
      <c r="O212" s="481" t="s">
        <v>1844</v>
      </c>
    </row>
    <row r="213" spans="4:15" x14ac:dyDescent="0.25">
      <c r="D213" s="482" t="s">
        <v>3486</v>
      </c>
      <c r="E213" s="481" t="s">
        <v>3477</v>
      </c>
      <c r="F213" s="482"/>
      <c r="G213" s="481"/>
      <c r="H213" s="482"/>
      <c r="I213" s="482"/>
      <c r="J213" s="481" t="str">
        <f t="shared" si="3"/>
        <v/>
      </c>
      <c r="K213" s="482"/>
      <c r="L213" s="482"/>
      <c r="M213" s="482"/>
      <c r="N213" s="482"/>
      <c r="O213" s="481" t="s">
        <v>1845</v>
      </c>
    </row>
    <row r="214" spans="4:15" x14ac:dyDescent="0.25">
      <c r="D214" s="482" t="s">
        <v>3487</v>
      </c>
      <c r="E214" s="481" t="s">
        <v>3488</v>
      </c>
      <c r="F214" s="482"/>
      <c r="G214" s="481"/>
      <c r="H214" s="482"/>
      <c r="I214" s="482"/>
      <c r="J214" s="481" t="str">
        <f t="shared" si="3"/>
        <v/>
      </c>
      <c r="K214" s="482"/>
      <c r="L214" s="482"/>
      <c r="M214" s="482"/>
      <c r="N214" s="482"/>
      <c r="O214" s="481" t="s">
        <v>1826</v>
      </c>
    </row>
    <row r="215" spans="4:15" x14ac:dyDescent="0.25">
      <c r="D215" s="482" t="s">
        <v>3489</v>
      </c>
      <c r="E215" s="481" t="s">
        <v>3488</v>
      </c>
      <c r="F215" s="482"/>
      <c r="G215" s="481"/>
      <c r="H215" s="482"/>
      <c r="I215" s="482"/>
      <c r="J215" s="481" t="str">
        <f t="shared" si="3"/>
        <v/>
      </c>
      <c r="K215" s="482"/>
      <c r="L215" s="482"/>
      <c r="M215" s="482"/>
      <c r="N215" s="482"/>
      <c r="O215" s="481" t="s">
        <v>1827</v>
      </c>
    </row>
    <row r="216" spans="4:15" x14ac:dyDescent="0.25">
      <c r="D216" s="482" t="s">
        <v>3490</v>
      </c>
      <c r="E216" s="481" t="s">
        <v>3488</v>
      </c>
      <c r="F216" s="482"/>
      <c r="G216" s="481"/>
      <c r="H216" s="482"/>
      <c r="I216" s="482"/>
      <c r="J216" s="481" t="str">
        <f t="shared" si="3"/>
        <v/>
      </c>
      <c r="K216" s="482"/>
      <c r="L216" s="482"/>
      <c r="M216" s="482"/>
      <c r="N216" s="482"/>
      <c r="O216" s="481" t="s">
        <v>1828</v>
      </c>
    </row>
    <row r="217" spans="4:15" x14ac:dyDescent="0.25">
      <c r="D217" s="482" t="s">
        <v>3491</v>
      </c>
      <c r="E217" s="481" t="s">
        <v>3488</v>
      </c>
      <c r="F217" s="482"/>
      <c r="G217" s="481"/>
      <c r="H217" s="482"/>
      <c r="I217" s="482"/>
      <c r="J217" s="481" t="str">
        <f t="shared" si="3"/>
        <v/>
      </c>
      <c r="K217" s="482"/>
      <c r="L217" s="482"/>
      <c r="M217" s="482"/>
      <c r="N217" s="482"/>
      <c r="O217" s="481" t="s">
        <v>1829</v>
      </c>
    </row>
    <row r="218" spans="4:15" x14ac:dyDescent="0.25">
      <c r="D218" s="482" t="s">
        <v>3492</v>
      </c>
      <c r="E218" s="481" t="s">
        <v>3488</v>
      </c>
      <c r="F218" s="482"/>
      <c r="G218" s="481"/>
      <c r="H218" s="482"/>
      <c r="I218" s="482"/>
      <c r="J218" s="481" t="str">
        <f t="shared" si="3"/>
        <v/>
      </c>
      <c r="K218" s="482"/>
      <c r="L218" s="482"/>
      <c r="M218" s="482"/>
      <c r="N218" s="482"/>
      <c r="O218" s="481" t="s">
        <v>1830</v>
      </c>
    </row>
    <row r="219" spans="4:15" x14ac:dyDescent="0.25">
      <c r="D219" s="482" t="s">
        <v>3493</v>
      </c>
      <c r="E219" s="481" t="s">
        <v>3488</v>
      </c>
      <c r="F219" s="482"/>
      <c r="G219" s="481"/>
      <c r="H219" s="482"/>
      <c r="I219" s="482"/>
      <c r="J219" s="481" t="str">
        <f t="shared" si="3"/>
        <v/>
      </c>
      <c r="K219" s="482"/>
      <c r="L219" s="482"/>
      <c r="M219" s="482"/>
      <c r="N219" s="482"/>
      <c r="O219" s="481" t="s">
        <v>1831</v>
      </c>
    </row>
    <row r="220" spans="4:15" x14ac:dyDescent="0.25">
      <c r="D220" s="482" t="s">
        <v>3494</v>
      </c>
      <c r="E220" s="481" t="s">
        <v>3488</v>
      </c>
      <c r="F220" s="482"/>
      <c r="G220" s="481"/>
      <c r="H220" s="482"/>
      <c r="I220" s="482"/>
      <c r="J220" s="481" t="str">
        <f t="shared" si="3"/>
        <v/>
      </c>
      <c r="K220" s="482"/>
      <c r="L220" s="482"/>
      <c r="M220" s="482"/>
      <c r="N220" s="482"/>
      <c r="O220" s="481" t="s">
        <v>1832</v>
      </c>
    </row>
    <row r="221" spans="4:15" x14ac:dyDescent="0.25">
      <c r="D221" s="482" t="s">
        <v>3495</v>
      </c>
      <c r="E221" s="481" t="s">
        <v>3488</v>
      </c>
      <c r="F221" s="482"/>
      <c r="G221" s="481"/>
      <c r="H221" s="482"/>
      <c r="I221" s="482"/>
      <c r="J221" s="481" t="str">
        <f t="shared" si="3"/>
        <v/>
      </c>
      <c r="K221" s="482"/>
      <c r="L221" s="482"/>
      <c r="M221" s="482"/>
      <c r="N221" s="482"/>
      <c r="O221" s="481" t="s">
        <v>1833</v>
      </c>
    </row>
    <row r="222" spans="4:15" x14ac:dyDescent="0.25">
      <c r="D222" s="482" t="s">
        <v>3496</v>
      </c>
      <c r="E222" s="481" t="s">
        <v>3488</v>
      </c>
      <c r="F222" s="482"/>
      <c r="G222" s="481"/>
      <c r="H222" s="482"/>
      <c r="I222" s="482"/>
      <c r="J222" s="481" t="str">
        <f t="shared" si="3"/>
        <v/>
      </c>
      <c r="K222" s="482"/>
      <c r="L222" s="482"/>
      <c r="M222" s="482"/>
      <c r="N222" s="482"/>
      <c r="O222" s="481" t="s">
        <v>1834</v>
      </c>
    </row>
    <row r="223" spans="4:15" x14ac:dyDescent="0.25">
      <c r="D223" s="482" t="s">
        <v>3497</v>
      </c>
      <c r="E223" s="481" t="s">
        <v>3488</v>
      </c>
      <c r="F223" s="482"/>
      <c r="G223" s="481"/>
      <c r="H223" s="482"/>
      <c r="I223" s="482"/>
      <c r="J223" s="481" t="str">
        <f t="shared" si="3"/>
        <v/>
      </c>
      <c r="K223" s="482"/>
      <c r="L223" s="482"/>
      <c r="M223" s="482"/>
      <c r="N223" s="482"/>
      <c r="O223" s="481" t="s">
        <v>1835</v>
      </c>
    </row>
    <row r="224" spans="4:15" x14ac:dyDescent="0.25">
      <c r="D224" s="482" t="s">
        <v>3498</v>
      </c>
      <c r="E224" s="481" t="s">
        <v>3499</v>
      </c>
      <c r="F224" s="482" t="s">
        <v>2520</v>
      </c>
      <c r="G224" s="481"/>
      <c r="H224" s="482"/>
      <c r="I224" s="482"/>
      <c r="J224" s="481" t="str">
        <f t="shared" ref="J224:J287" si="4">F224&amp;H224&amp;I224</f>
        <v>TB O-5(M): TB treatment coverage: Percentage of new and relapse cases that were notified and treated among the estimated number of incident TB cases in the same year (all form of TB - bacteriologically confirmed plus clinically diagnosed)</v>
      </c>
      <c r="K224" s="482"/>
      <c r="L224" s="482"/>
      <c r="M224" s="482"/>
      <c r="N224" s="482"/>
      <c r="O224" s="481" t="s">
        <v>1816</v>
      </c>
    </row>
    <row r="225" spans="4:15" x14ac:dyDescent="0.25">
      <c r="D225" s="482" t="s">
        <v>3500</v>
      </c>
      <c r="E225" s="481" t="s">
        <v>3499</v>
      </c>
      <c r="F225" s="482" t="s">
        <v>2520</v>
      </c>
      <c r="G225" s="481"/>
      <c r="H225" s="482"/>
      <c r="I225" s="482"/>
      <c r="J225" s="481" t="str">
        <f t="shared" si="4"/>
        <v>TB O-5(M): TB treatment coverage: Percentage of new and relapse cases that were notified and treated among the estimated number of incident TB cases in the same year (all form of TB - bacteriologically confirmed plus clinically diagnosed)</v>
      </c>
      <c r="K225" s="482"/>
      <c r="L225" s="482"/>
      <c r="M225" s="482"/>
      <c r="N225" s="482"/>
      <c r="O225" s="481" t="s">
        <v>1817</v>
      </c>
    </row>
    <row r="226" spans="4:15" x14ac:dyDescent="0.25">
      <c r="D226" s="482" t="s">
        <v>3501</v>
      </c>
      <c r="E226" s="481" t="s">
        <v>3499</v>
      </c>
      <c r="F226" s="482" t="s">
        <v>2520</v>
      </c>
      <c r="G226" s="481"/>
      <c r="H226" s="482"/>
      <c r="I226" s="482"/>
      <c r="J226" s="481" t="str">
        <f t="shared" si="4"/>
        <v>TB O-5(M): TB treatment coverage: Percentage of new and relapse cases that were notified and treated among the estimated number of incident TB cases in the same year (all form of TB - bacteriologically confirmed plus clinically diagnosed)</v>
      </c>
      <c r="K226" s="482"/>
      <c r="L226" s="482"/>
      <c r="M226" s="482"/>
      <c r="N226" s="482"/>
      <c r="O226" s="481" t="s">
        <v>1818</v>
      </c>
    </row>
    <row r="227" spans="4:15" x14ac:dyDescent="0.25">
      <c r="D227" s="482" t="s">
        <v>3502</v>
      </c>
      <c r="E227" s="481" t="s">
        <v>3499</v>
      </c>
      <c r="F227" s="482" t="s">
        <v>2520</v>
      </c>
      <c r="G227" s="481"/>
      <c r="H227" s="482"/>
      <c r="I227" s="482"/>
      <c r="J227" s="481" t="str">
        <f t="shared" si="4"/>
        <v>TB O-5(M): TB treatment coverage: Percentage of new and relapse cases that were notified and treated among the estimated number of incident TB cases in the same year (all form of TB - bacteriologically confirmed plus clinically diagnosed)</v>
      </c>
      <c r="K227" s="482"/>
      <c r="L227" s="482"/>
      <c r="M227" s="482"/>
      <c r="N227" s="482"/>
      <c r="O227" s="481" t="s">
        <v>1819</v>
      </c>
    </row>
    <row r="228" spans="4:15" x14ac:dyDescent="0.25">
      <c r="D228" s="482" t="s">
        <v>3503</v>
      </c>
      <c r="E228" s="481" t="s">
        <v>3499</v>
      </c>
      <c r="F228" s="482" t="s">
        <v>2520</v>
      </c>
      <c r="G228" s="481"/>
      <c r="H228" s="482"/>
      <c r="I228" s="482"/>
      <c r="J228" s="481" t="str">
        <f t="shared" si="4"/>
        <v>TB O-5(M): TB treatment coverage: Percentage of new and relapse cases that were notified and treated among the estimated number of incident TB cases in the same year (all form of TB - bacteriologically confirmed plus clinically diagnosed)</v>
      </c>
      <c r="K228" s="482"/>
      <c r="L228" s="482"/>
      <c r="M228" s="482"/>
      <c r="N228" s="482"/>
      <c r="O228" s="481" t="s">
        <v>1820</v>
      </c>
    </row>
    <row r="229" spans="4:15" x14ac:dyDescent="0.25">
      <c r="D229" s="482" t="s">
        <v>3504</v>
      </c>
      <c r="E229" s="481" t="s">
        <v>3499</v>
      </c>
      <c r="F229" s="482" t="s">
        <v>2520</v>
      </c>
      <c r="G229" s="481"/>
      <c r="H229" s="482"/>
      <c r="I229" s="482"/>
      <c r="J229" s="481" t="str">
        <f t="shared" si="4"/>
        <v>TB O-5(M): TB treatment coverage: Percentage of new and relapse cases that were notified and treated among the estimated number of incident TB cases in the same year (all form of TB - bacteriologically confirmed plus clinically diagnosed)</v>
      </c>
      <c r="K229" s="482"/>
      <c r="L229" s="482"/>
      <c r="M229" s="482"/>
      <c r="N229" s="482"/>
      <c r="O229" s="481" t="s">
        <v>1821</v>
      </c>
    </row>
    <row r="230" spans="4:15" x14ac:dyDescent="0.25">
      <c r="D230" s="482" t="s">
        <v>3505</v>
      </c>
      <c r="E230" s="481" t="s">
        <v>3499</v>
      </c>
      <c r="F230" s="482" t="s">
        <v>2520</v>
      </c>
      <c r="G230" s="481"/>
      <c r="H230" s="482"/>
      <c r="I230" s="482"/>
      <c r="J230" s="481" t="str">
        <f t="shared" si="4"/>
        <v>TB O-5(M): TB treatment coverage: Percentage of new and relapse cases that were notified and treated among the estimated number of incident TB cases in the same year (all form of TB - bacteriologically confirmed plus clinically diagnosed)</v>
      </c>
      <c r="K230" s="482"/>
      <c r="L230" s="482"/>
      <c r="M230" s="482"/>
      <c r="N230" s="482"/>
      <c r="O230" s="481" t="s">
        <v>1822</v>
      </c>
    </row>
    <row r="231" spans="4:15" x14ac:dyDescent="0.25">
      <c r="D231" s="482" t="s">
        <v>3506</v>
      </c>
      <c r="E231" s="481" t="s">
        <v>3499</v>
      </c>
      <c r="F231" s="482" t="s">
        <v>2520</v>
      </c>
      <c r="G231" s="481"/>
      <c r="H231" s="482"/>
      <c r="I231" s="482"/>
      <c r="J231" s="481" t="str">
        <f t="shared" si="4"/>
        <v>TB O-5(M): TB treatment coverage: Percentage of new and relapse cases that were notified and treated among the estimated number of incident TB cases in the same year (all form of TB - bacteriologically confirmed plus clinically diagnosed)</v>
      </c>
      <c r="K231" s="482"/>
      <c r="L231" s="482"/>
      <c r="M231" s="482"/>
      <c r="N231" s="482"/>
      <c r="O231" s="481" t="s">
        <v>1823</v>
      </c>
    </row>
    <row r="232" spans="4:15" x14ac:dyDescent="0.25">
      <c r="D232" s="482" t="s">
        <v>3507</v>
      </c>
      <c r="E232" s="481" t="s">
        <v>3499</v>
      </c>
      <c r="F232" s="482" t="s">
        <v>2520</v>
      </c>
      <c r="G232" s="481"/>
      <c r="H232" s="482"/>
      <c r="I232" s="482"/>
      <c r="J232" s="481" t="str">
        <f t="shared" si="4"/>
        <v>TB O-5(M): TB treatment coverage: Percentage of new and relapse cases that were notified and treated among the estimated number of incident TB cases in the same year (all form of TB - bacteriologically confirmed plus clinically diagnosed)</v>
      </c>
      <c r="K232" s="482"/>
      <c r="L232" s="482"/>
      <c r="M232" s="482"/>
      <c r="N232" s="482"/>
      <c r="O232" s="481" t="s">
        <v>1824</v>
      </c>
    </row>
    <row r="233" spans="4:15" x14ac:dyDescent="0.25">
      <c r="D233" s="482" t="s">
        <v>3508</v>
      </c>
      <c r="E233" s="481" t="s">
        <v>3499</v>
      </c>
      <c r="F233" s="482" t="s">
        <v>2520</v>
      </c>
      <c r="G233" s="481"/>
      <c r="H233" s="482"/>
      <c r="I233" s="482"/>
      <c r="J233" s="481" t="str">
        <f t="shared" si="4"/>
        <v>TB O-5(M): TB treatment coverage: Percentage of new and relapse cases that were notified and treated among the estimated number of incident TB cases in the same year (all form of TB - bacteriologically confirmed plus clinically diagnosed)</v>
      </c>
      <c r="K233" s="482"/>
      <c r="L233" s="482"/>
      <c r="M233" s="482"/>
      <c r="N233" s="482"/>
      <c r="O233" s="481" t="s">
        <v>1825</v>
      </c>
    </row>
    <row r="234" spans="4:15" x14ac:dyDescent="0.25">
      <c r="D234" s="482" t="s">
        <v>3509</v>
      </c>
      <c r="E234" s="481" t="s">
        <v>3510</v>
      </c>
      <c r="F234" s="482" t="s">
        <v>2519</v>
      </c>
      <c r="G234" s="481"/>
      <c r="H234" s="482"/>
      <c r="I234" s="482"/>
      <c r="J234" s="481" t="str">
        <f t="shared" si="4"/>
        <v>TB O-6: Notification of RR-TB and/or MDR-TB cases – Percentage of notified cases of bacteriologically confirmed, drug resistant RR-TB and/or MDR-TB as a proportion of all estimated RR-TB and/or MDR-TB cases</v>
      </c>
      <c r="K234" s="482"/>
      <c r="L234" s="482"/>
      <c r="M234" s="482"/>
      <c r="N234" s="482"/>
      <c r="O234" s="481" t="s">
        <v>1806</v>
      </c>
    </row>
    <row r="235" spans="4:15" x14ac:dyDescent="0.25">
      <c r="D235" s="482" t="s">
        <v>3511</v>
      </c>
      <c r="E235" s="481" t="s">
        <v>3510</v>
      </c>
      <c r="F235" s="482" t="s">
        <v>2519</v>
      </c>
      <c r="G235" s="481"/>
      <c r="H235" s="482"/>
      <c r="I235" s="482"/>
      <c r="J235" s="481" t="str">
        <f t="shared" si="4"/>
        <v>TB O-6: Notification of RR-TB and/or MDR-TB cases – Percentage of notified cases of bacteriologically confirmed, drug resistant RR-TB and/or MDR-TB as a proportion of all estimated RR-TB and/or MDR-TB cases</v>
      </c>
      <c r="K235" s="482"/>
      <c r="L235" s="482"/>
      <c r="M235" s="482"/>
      <c r="N235" s="482"/>
      <c r="O235" s="481" t="s">
        <v>1807</v>
      </c>
    </row>
    <row r="236" spans="4:15" x14ac:dyDescent="0.25">
      <c r="D236" s="482" t="s">
        <v>3512</v>
      </c>
      <c r="E236" s="481" t="s">
        <v>3510</v>
      </c>
      <c r="F236" s="482" t="s">
        <v>2519</v>
      </c>
      <c r="G236" s="481"/>
      <c r="H236" s="482"/>
      <c r="I236" s="482"/>
      <c r="J236" s="481" t="str">
        <f t="shared" si="4"/>
        <v>TB O-6: Notification of RR-TB and/or MDR-TB cases – Percentage of notified cases of bacteriologically confirmed, drug resistant RR-TB and/or MDR-TB as a proportion of all estimated RR-TB and/or MDR-TB cases</v>
      </c>
      <c r="K236" s="482"/>
      <c r="L236" s="482"/>
      <c r="M236" s="482"/>
      <c r="N236" s="482"/>
      <c r="O236" s="481" t="s">
        <v>1808</v>
      </c>
    </row>
    <row r="237" spans="4:15" x14ac:dyDescent="0.25">
      <c r="D237" s="482" t="s">
        <v>3513</v>
      </c>
      <c r="E237" s="481" t="s">
        <v>3510</v>
      </c>
      <c r="F237" s="482" t="s">
        <v>2519</v>
      </c>
      <c r="G237" s="481"/>
      <c r="H237" s="482"/>
      <c r="I237" s="482"/>
      <c r="J237" s="481" t="str">
        <f t="shared" si="4"/>
        <v>TB O-6: Notification of RR-TB and/or MDR-TB cases – Percentage of notified cases of bacteriologically confirmed, drug resistant RR-TB and/or MDR-TB as a proportion of all estimated RR-TB and/or MDR-TB cases</v>
      </c>
      <c r="K237" s="482"/>
      <c r="L237" s="482"/>
      <c r="M237" s="482"/>
      <c r="N237" s="482"/>
      <c r="O237" s="481" t="s">
        <v>1809</v>
      </c>
    </row>
    <row r="238" spans="4:15" x14ac:dyDescent="0.25">
      <c r="D238" s="482" t="s">
        <v>3514</v>
      </c>
      <c r="E238" s="481" t="s">
        <v>3510</v>
      </c>
      <c r="F238" s="482" t="s">
        <v>2519</v>
      </c>
      <c r="G238" s="481"/>
      <c r="H238" s="482"/>
      <c r="I238" s="482"/>
      <c r="J238" s="481" t="str">
        <f t="shared" si="4"/>
        <v>TB O-6: Notification of RR-TB and/or MDR-TB cases – Percentage of notified cases of bacteriologically confirmed, drug resistant RR-TB and/or MDR-TB as a proportion of all estimated RR-TB and/or MDR-TB cases</v>
      </c>
      <c r="K238" s="482"/>
      <c r="L238" s="482"/>
      <c r="M238" s="482"/>
      <c r="N238" s="482"/>
      <c r="O238" s="481" t="s">
        <v>1810</v>
      </c>
    </row>
    <row r="239" spans="4:15" x14ac:dyDescent="0.25">
      <c r="D239" s="482" t="s">
        <v>3515</v>
      </c>
      <c r="E239" s="481" t="s">
        <v>3510</v>
      </c>
      <c r="F239" s="482" t="s">
        <v>2519</v>
      </c>
      <c r="G239" s="481"/>
      <c r="H239" s="482"/>
      <c r="I239" s="482"/>
      <c r="J239" s="481" t="str">
        <f t="shared" si="4"/>
        <v>TB O-6: Notification of RR-TB and/or MDR-TB cases – Percentage of notified cases of bacteriologically confirmed, drug resistant RR-TB and/or MDR-TB as a proportion of all estimated RR-TB and/or MDR-TB cases</v>
      </c>
      <c r="K239" s="482"/>
      <c r="L239" s="482"/>
      <c r="M239" s="482"/>
      <c r="N239" s="482"/>
      <c r="O239" s="481" t="s">
        <v>1811</v>
      </c>
    </row>
    <row r="240" spans="4:15" x14ac:dyDescent="0.25">
      <c r="D240" s="482" t="s">
        <v>3516</v>
      </c>
      <c r="E240" s="481" t="s">
        <v>3510</v>
      </c>
      <c r="F240" s="482" t="s">
        <v>2519</v>
      </c>
      <c r="G240" s="481"/>
      <c r="H240" s="482"/>
      <c r="I240" s="482"/>
      <c r="J240" s="481" t="str">
        <f t="shared" si="4"/>
        <v>TB O-6: Notification of RR-TB and/or MDR-TB cases – Percentage of notified cases of bacteriologically confirmed, drug resistant RR-TB and/or MDR-TB as a proportion of all estimated RR-TB and/or MDR-TB cases</v>
      </c>
      <c r="K240" s="482"/>
      <c r="L240" s="482"/>
      <c r="M240" s="482"/>
      <c r="N240" s="482"/>
      <c r="O240" s="481" t="s">
        <v>1812</v>
      </c>
    </row>
    <row r="241" spans="4:15" x14ac:dyDescent="0.25">
      <c r="D241" s="482" t="s">
        <v>3517</v>
      </c>
      <c r="E241" s="481" t="s">
        <v>3510</v>
      </c>
      <c r="F241" s="482" t="s">
        <v>2519</v>
      </c>
      <c r="G241" s="481"/>
      <c r="H241" s="482"/>
      <c r="I241" s="482"/>
      <c r="J241" s="481" t="str">
        <f t="shared" si="4"/>
        <v>TB O-6: Notification of RR-TB and/or MDR-TB cases – Percentage of notified cases of bacteriologically confirmed, drug resistant RR-TB and/or MDR-TB as a proportion of all estimated RR-TB and/or MDR-TB cases</v>
      </c>
      <c r="K241" s="482"/>
      <c r="L241" s="482"/>
      <c r="M241" s="482"/>
      <c r="N241" s="482"/>
      <c r="O241" s="481" t="s">
        <v>1813</v>
      </c>
    </row>
    <row r="242" spans="4:15" x14ac:dyDescent="0.25">
      <c r="D242" s="482" t="s">
        <v>3518</v>
      </c>
      <c r="E242" s="481" t="s">
        <v>3510</v>
      </c>
      <c r="F242" s="482" t="s">
        <v>2519</v>
      </c>
      <c r="G242" s="481"/>
      <c r="H242" s="482"/>
      <c r="I242" s="482"/>
      <c r="J242" s="481" t="str">
        <f t="shared" si="4"/>
        <v>TB O-6: Notification of RR-TB and/or MDR-TB cases – Percentage of notified cases of bacteriologically confirmed, drug resistant RR-TB and/or MDR-TB as a proportion of all estimated RR-TB and/or MDR-TB cases</v>
      </c>
      <c r="K242" s="482"/>
      <c r="L242" s="482"/>
      <c r="M242" s="482"/>
      <c r="N242" s="482"/>
      <c r="O242" s="481" t="s">
        <v>1814</v>
      </c>
    </row>
    <row r="243" spans="4:15" x14ac:dyDescent="0.25">
      <c r="D243" s="482" t="s">
        <v>3519</v>
      </c>
      <c r="E243" s="481" t="s">
        <v>3510</v>
      </c>
      <c r="F243" s="482" t="s">
        <v>2519</v>
      </c>
      <c r="G243" s="481"/>
      <c r="H243" s="482"/>
      <c r="I243" s="482"/>
      <c r="J243" s="481" t="str">
        <f t="shared" si="4"/>
        <v>TB O-6: Notification of RR-TB and/or MDR-TB cases – Percentage of notified cases of bacteriologically confirmed, drug resistant RR-TB and/or MDR-TB as a proportion of all estimated RR-TB and/or MDR-TB cases</v>
      </c>
      <c r="K243" s="482"/>
      <c r="L243" s="482"/>
      <c r="M243" s="482"/>
      <c r="N243" s="482"/>
      <c r="O243" s="481" t="s">
        <v>1815</v>
      </c>
    </row>
    <row r="244" spans="4:15" x14ac:dyDescent="0.25">
      <c r="D244" s="482" t="s">
        <v>3520</v>
      </c>
      <c r="E244" s="481" t="s">
        <v>3521</v>
      </c>
      <c r="F244" s="482" t="s">
        <v>2504</v>
      </c>
      <c r="G244" s="481"/>
      <c r="H244" s="482"/>
      <c r="I244" s="482"/>
      <c r="J244" s="481" t="str">
        <f t="shared" si="4"/>
        <v>TB O-1a: Case notification rate of all forms of TB per 100,000 population - bacteriologically confirmed plus clinically diagnosed, new and relapse cases</v>
      </c>
      <c r="K244" s="482"/>
      <c r="L244" s="482"/>
      <c r="M244" s="482"/>
      <c r="N244" s="482"/>
      <c r="O244" s="481" t="s">
        <v>1796</v>
      </c>
    </row>
    <row r="245" spans="4:15" x14ac:dyDescent="0.25">
      <c r="D245" s="482" t="s">
        <v>3522</v>
      </c>
      <c r="E245" s="481" t="s">
        <v>3521</v>
      </c>
      <c r="F245" s="482" t="s">
        <v>2504</v>
      </c>
      <c r="G245" s="481"/>
      <c r="H245" s="482"/>
      <c r="I245" s="482"/>
      <c r="J245" s="481" t="str">
        <f t="shared" si="4"/>
        <v>TB O-1a: Case notification rate of all forms of TB per 100,000 population - bacteriologically confirmed plus clinically diagnosed, new and relapse cases</v>
      </c>
      <c r="K245" s="482"/>
      <c r="L245" s="482"/>
      <c r="M245" s="482"/>
      <c r="N245" s="482"/>
      <c r="O245" s="481" t="s">
        <v>1797</v>
      </c>
    </row>
    <row r="246" spans="4:15" x14ac:dyDescent="0.25">
      <c r="D246" s="482" t="s">
        <v>3523</v>
      </c>
      <c r="E246" s="481" t="s">
        <v>3521</v>
      </c>
      <c r="F246" s="482" t="s">
        <v>2504</v>
      </c>
      <c r="G246" s="481"/>
      <c r="H246" s="482"/>
      <c r="I246" s="482"/>
      <c r="J246" s="481" t="str">
        <f t="shared" si="4"/>
        <v>TB O-1a: Case notification rate of all forms of TB per 100,000 population - bacteriologically confirmed plus clinically diagnosed, new and relapse cases</v>
      </c>
      <c r="K246" s="482"/>
      <c r="L246" s="482"/>
      <c r="M246" s="482"/>
      <c r="N246" s="482"/>
      <c r="O246" s="481" t="s">
        <v>1798</v>
      </c>
    </row>
    <row r="247" spans="4:15" x14ac:dyDescent="0.25">
      <c r="D247" s="482" t="s">
        <v>3524</v>
      </c>
      <c r="E247" s="481" t="s">
        <v>3521</v>
      </c>
      <c r="F247" s="482" t="s">
        <v>2504</v>
      </c>
      <c r="G247" s="481"/>
      <c r="H247" s="482"/>
      <c r="I247" s="482"/>
      <c r="J247" s="481" t="str">
        <f t="shared" si="4"/>
        <v>TB O-1a: Case notification rate of all forms of TB per 100,000 population - bacteriologically confirmed plus clinically diagnosed, new and relapse cases</v>
      </c>
      <c r="K247" s="482"/>
      <c r="L247" s="482"/>
      <c r="M247" s="482"/>
      <c r="N247" s="482"/>
      <c r="O247" s="481" t="s">
        <v>1799</v>
      </c>
    </row>
    <row r="248" spans="4:15" x14ac:dyDescent="0.25">
      <c r="D248" s="482" t="s">
        <v>3525</v>
      </c>
      <c r="E248" s="481" t="s">
        <v>3521</v>
      </c>
      <c r="F248" s="482" t="s">
        <v>2504</v>
      </c>
      <c r="G248" s="481"/>
      <c r="H248" s="482"/>
      <c r="I248" s="482"/>
      <c r="J248" s="481" t="str">
        <f t="shared" si="4"/>
        <v>TB O-1a: Case notification rate of all forms of TB per 100,000 population - bacteriologically confirmed plus clinically diagnosed, new and relapse cases</v>
      </c>
      <c r="K248" s="482"/>
      <c r="L248" s="482"/>
      <c r="M248" s="482"/>
      <c r="N248" s="482"/>
      <c r="O248" s="481" t="s">
        <v>1800</v>
      </c>
    </row>
    <row r="249" spans="4:15" x14ac:dyDescent="0.25">
      <c r="D249" s="482" t="s">
        <v>3526</v>
      </c>
      <c r="E249" s="481" t="s">
        <v>3521</v>
      </c>
      <c r="F249" s="482" t="s">
        <v>2504</v>
      </c>
      <c r="G249" s="481"/>
      <c r="H249" s="482"/>
      <c r="I249" s="482"/>
      <c r="J249" s="481" t="str">
        <f t="shared" si="4"/>
        <v>TB O-1a: Case notification rate of all forms of TB per 100,000 population - bacteriologically confirmed plus clinically diagnosed, new and relapse cases</v>
      </c>
      <c r="K249" s="482"/>
      <c r="L249" s="482"/>
      <c r="M249" s="482"/>
      <c r="N249" s="482"/>
      <c r="O249" s="481" t="s">
        <v>1801</v>
      </c>
    </row>
    <row r="250" spans="4:15" x14ac:dyDescent="0.25">
      <c r="D250" s="482" t="s">
        <v>3527</v>
      </c>
      <c r="E250" s="481" t="s">
        <v>3521</v>
      </c>
      <c r="F250" s="482" t="s">
        <v>2504</v>
      </c>
      <c r="G250" s="481"/>
      <c r="H250" s="482"/>
      <c r="I250" s="482"/>
      <c r="J250" s="481" t="str">
        <f t="shared" si="4"/>
        <v>TB O-1a: Case notification rate of all forms of TB per 100,000 population - bacteriologically confirmed plus clinically diagnosed, new and relapse cases</v>
      </c>
      <c r="K250" s="482"/>
      <c r="L250" s="482"/>
      <c r="M250" s="482"/>
      <c r="N250" s="482"/>
      <c r="O250" s="481" t="s">
        <v>1802</v>
      </c>
    </row>
    <row r="251" spans="4:15" x14ac:dyDescent="0.25">
      <c r="D251" s="482" t="s">
        <v>3528</v>
      </c>
      <c r="E251" s="481" t="s">
        <v>3521</v>
      </c>
      <c r="F251" s="482" t="s">
        <v>2504</v>
      </c>
      <c r="G251" s="481"/>
      <c r="H251" s="482"/>
      <c r="I251" s="482"/>
      <c r="J251" s="481" t="str">
        <f t="shared" si="4"/>
        <v>TB O-1a: Case notification rate of all forms of TB per 100,000 population - bacteriologically confirmed plus clinically diagnosed, new and relapse cases</v>
      </c>
      <c r="K251" s="482"/>
      <c r="L251" s="482"/>
      <c r="M251" s="482"/>
      <c r="N251" s="482"/>
      <c r="O251" s="481" t="s">
        <v>1803</v>
      </c>
    </row>
    <row r="252" spans="4:15" x14ac:dyDescent="0.25">
      <c r="D252" s="482" t="s">
        <v>3529</v>
      </c>
      <c r="E252" s="481" t="s">
        <v>3521</v>
      </c>
      <c r="F252" s="482" t="s">
        <v>2504</v>
      </c>
      <c r="G252" s="481"/>
      <c r="H252" s="482"/>
      <c r="I252" s="482"/>
      <c r="J252" s="481" t="str">
        <f t="shared" si="4"/>
        <v>TB O-1a: Case notification rate of all forms of TB per 100,000 population - bacteriologically confirmed plus clinically diagnosed, new and relapse cases</v>
      </c>
      <c r="K252" s="482"/>
      <c r="L252" s="482"/>
      <c r="M252" s="482"/>
      <c r="N252" s="482"/>
      <c r="O252" s="481" t="s">
        <v>1804</v>
      </c>
    </row>
    <row r="253" spans="4:15" x14ac:dyDescent="0.25">
      <c r="D253" s="482" t="s">
        <v>3530</v>
      </c>
      <c r="E253" s="481" t="s">
        <v>3521</v>
      </c>
      <c r="F253" s="482" t="s">
        <v>2504</v>
      </c>
      <c r="G253" s="481"/>
      <c r="H253" s="482"/>
      <c r="I253" s="482"/>
      <c r="J253" s="481" t="str">
        <f t="shared" si="4"/>
        <v>TB O-1a: Case notification rate of all forms of TB per 100,000 population - bacteriologically confirmed plus clinically diagnosed, new and relapse cases</v>
      </c>
      <c r="K253" s="482"/>
      <c r="L253" s="482"/>
      <c r="M253" s="482"/>
      <c r="N253" s="482"/>
      <c r="O253" s="481" t="s">
        <v>1805</v>
      </c>
    </row>
    <row r="254" spans="4:15" x14ac:dyDescent="0.25">
      <c r="D254" s="482" t="s">
        <v>3531</v>
      </c>
      <c r="E254" s="481" t="s">
        <v>3442</v>
      </c>
      <c r="F254" s="482" t="s">
        <v>2271</v>
      </c>
      <c r="G254" s="481"/>
      <c r="H254" s="482"/>
      <c r="I254" s="482"/>
      <c r="J254" s="481" t="str">
        <f t="shared" si="4"/>
        <v>TB O-4(M): Treatment success rate of RR TB and/or MDR-TB: Percentage of cases with RR and/or MDR-TB successfully treated</v>
      </c>
      <c r="K254" s="482"/>
      <c r="L254" s="482"/>
      <c r="M254" s="482"/>
      <c r="N254" s="482"/>
      <c r="O254" s="481" t="s">
        <v>1787</v>
      </c>
    </row>
    <row r="255" spans="4:15" x14ac:dyDescent="0.25">
      <c r="D255" s="482" t="s">
        <v>3532</v>
      </c>
      <c r="E255" s="481" t="s">
        <v>3442</v>
      </c>
      <c r="F255" s="482" t="s">
        <v>2271</v>
      </c>
      <c r="G255" s="481"/>
      <c r="H255" s="482"/>
      <c r="I255" s="482"/>
      <c r="J255" s="481" t="str">
        <f t="shared" si="4"/>
        <v>TB O-4(M): Treatment success rate of RR TB and/or MDR-TB: Percentage of cases with RR and/or MDR-TB successfully treated</v>
      </c>
      <c r="K255" s="482"/>
      <c r="L255" s="482"/>
      <c r="M255" s="482"/>
      <c r="N255" s="482"/>
      <c r="O255" s="481" t="s">
        <v>1788</v>
      </c>
    </row>
    <row r="256" spans="4:15" x14ac:dyDescent="0.25">
      <c r="D256" s="482" t="s">
        <v>3533</v>
      </c>
      <c r="E256" s="481" t="s">
        <v>3442</v>
      </c>
      <c r="F256" s="482" t="s">
        <v>2271</v>
      </c>
      <c r="G256" s="481"/>
      <c r="H256" s="482"/>
      <c r="I256" s="482"/>
      <c r="J256" s="481" t="str">
        <f t="shared" si="4"/>
        <v>TB O-4(M): Treatment success rate of RR TB and/or MDR-TB: Percentage of cases with RR and/or MDR-TB successfully treated</v>
      </c>
      <c r="K256" s="482"/>
      <c r="L256" s="482"/>
      <c r="M256" s="482"/>
      <c r="N256" s="482"/>
      <c r="O256" s="481" t="s">
        <v>1789</v>
      </c>
    </row>
    <row r="257" spans="4:15" x14ac:dyDescent="0.25">
      <c r="D257" s="482" t="s">
        <v>3534</v>
      </c>
      <c r="E257" s="481" t="s">
        <v>3442</v>
      </c>
      <c r="F257" s="482" t="s">
        <v>2271</v>
      </c>
      <c r="G257" s="481"/>
      <c r="H257" s="482"/>
      <c r="I257" s="482"/>
      <c r="J257" s="481" t="str">
        <f t="shared" si="4"/>
        <v>TB O-4(M): Treatment success rate of RR TB and/or MDR-TB: Percentage of cases with RR and/or MDR-TB successfully treated</v>
      </c>
      <c r="K257" s="482"/>
      <c r="L257" s="482"/>
      <c r="M257" s="482"/>
      <c r="N257" s="482"/>
      <c r="O257" s="481" t="s">
        <v>1790</v>
      </c>
    </row>
    <row r="258" spans="4:15" x14ac:dyDescent="0.25">
      <c r="D258" s="482" t="s">
        <v>3535</v>
      </c>
      <c r="E258" s="481" t="s">
        <v>3442</v>
      </c>
      <c r="F258" s="482" t="s">
        <v>2271</v>
      </c>
      <c r="G258" s="481"/>
      <c r="H258" s="482"/>
      <c r="I258" s="482"/>
      <c r="J258" s="481" t="str">
        <f t="shared" si="4"/>
        <v>TB O-4(M): Treatment success rate of RR TB and/or MDR-TB: Percentage of cases with RR and/or MDR-TB successfully treated</v>
      </c>
      <c r="K258" s="482"/>
      <c r="L258" s="482"/>
      <c r="M258" s="482"/>
      <c r="N258" s="482"/>
      <c r="O258" s="481" t="s">
        <v>1791</v>
      </c>
    </row>
    <row r="259" spans="4:15" x14ac:dyDescent="0.25">
      <c r="D259" s="482" t="s">
        <v>3536</v>
      </c>
      <c r="E259" s="481" t="s">
        <v>3442</v>
      </c>
      <c r="F259" s="482" t="s">
        <v>2271</v>
      </c>
      <c r="G259" s="481"/>
      <c r="H259" s="482"/>
      <c r="I259" s="482"/>
      <c r="J259" s="481" t="str">
        <f t="shared" si="4"/>
        <v>TB O-4(M): Treatment success rate of RR TB and/or MDR-TB: Percentage of cases with RR and/or MDR-TB successfully treated</v>
      </c>
      <c r="K259" s="482"/>
      <c r="L259" s="482"/>
      <c r="M259" s="482"/>
      <c r="N259" s="482"/>
      <c r="O259" s="481" t="s">
        <v>1792</v>
      </c>
    </row>
    <row r="260" spans="4:15" x14ac:dyDescent="0.25">
      <c r="D260" s="482" t="s">
        <v>3537</v>
      </c>
      <c r="E260" s="481" t="s">
        <v>3442</v>
      </c>
      <c r="F260" s="482" t="s">
        <v>2271</v>
      </c>
      <c r="G260" s="481"/>
      <c r="H260" s="482"/>
      <c r="I260" s="482"/>
      <c r="J260" s="481" t="str">
        <f t="shared" si="4"/>
        <v>TB O-4(M): Treatment success rate of RR TB and/or MDR-TB: Percentage of cases with RR and/or MDR-TB successfully treated</v>
      </c>
      <c r="K260" s="482"/>
      <c r="L260" s="482"/>
      <c r="M260" s="482"/>
      <c r="N260" s="482"/>
      <c r="O260" s="481" t="s">
        <v>1793</v>
      </c>
    </row>
    <row r="261" spans="4:15" x14ac:dyDescent="0.25">
      <c r="D261" s="482" t="s">
        <v>3538</v>
      </c>
      <c r="E261" s="481" t="s">
        <v>3442</v>
      </c>
      <c r="F261" s="482" t="s">
        <v>2271</v>
      </c>
      <c r="G261" s="481"/>
      <c r="H261" s="482"/>
      <c r="I261" s="482"/>
      <c r="J261" s="481" t="str">
        <f t="shared" si="4"/>
        <v>TB O-4(M): Treatment success rate of RR TB and/or MDR-TB: Percentage of cases with RR and/or MDR-TB successfully treated</v>
      </c>
      <c r="K261" s="482"/>
      <c r="L261" s="482"/>
      <c r="M261" s="482"/>
      <c r="N261" s="482"/>
      <c r="O261" s="481" t="s">
        <v>1794</v>
      </c>
    </row>
    <row r="262" spans="4:15" x14ac:dyDescent="0.25">
      <c r="D262" s="482" t="s">
        <v>3539</v>
      </c>
      <c r="E262" s="481" t="s">
        <v>3442</v>
      </c>
      <c r="F262" s="482" t="s">
        <v>2271</v>
      </c>
      <c r="G262" s="481"/>
      <c r="H262" s="482"/>
      <c r="I262" s="482"/>
      <c r="J262" s="481" t="str">
        <f t="shared" si="4"/>
        <v>TB O-4(M): Treatment success rate of RR TB and/or MDR-TB: Percentage of cases with RR and/or MDR-TB successfully treated</v>
      </c>
      <c r="K262" s="482"/>
      <c r="L262" s="482"/>
      <c r="M262" s="482"/>
      <c r="N262" s="482"/>
      <c r="O262" s="481" t="s">
        <v>1795</v>
      </c>
    </row>
    <row r="263" spans="4:15" x14ac:dyDescent="0.25">
      <c r="D263" s="482" t="s">
        <v>3540</v>
      </c>
      <c r="E263" s="481" t="s">
        <v>3541</v>
      </c>
      <c r="F263" s="482" t="s">
        <v>2497</v>
      </c>
      <c r="G263" s="481"/>
      <c r="H263" s="482"/>
      <c r="I263" s="482"/>
      <c r="J263" s="481" t="str">
        <f t="shared" si="4"/>
        <v>TB O-2a: Treatment success rate of all forms of TB- bacteriologically confirmed plus clinically diagnosed, new and relapse cases</v>
      </c>
      <c r="K263" s="482"/>
      <c r="L263" s="482"/>
      <c r="M263" s="482"/>
      <c r="N263" s="482"/>
      <c r="O263" s="481" t="s">
        <v>1776</v>
      </c>
    </row>
    <row r="264" spans="4:15" x14ac:dyDescent="0.25">
      <c r="D264" s="482" t="s">
        <v>3542</v>
      </c>
      <c r="E264" s="481" t="s">
        <v>3541</v>
      </c>
      <c r="F264" s="482" t="s">
        <v>2497</v>
      </c>
      <c r="G264" s="481"/>
      <c r="H264" s="482"/>
      <c r="I264" s="482"/>
      <c r="J264" s="481" t="str">
        <f t="shared" si="4"/>
        <v>TB O-2a: Treatment success rate of all forms of TB- bacteriologically confirmed plus clinically diagnosed, new and relapse cases</v>
      </c>
      <c r="K264" s="482"/>
      <c r="L264" s="482"/>
      <c r="M264" s="482"/>
      <c r="N264" s="482"/>
      <c r="O264" s="481" t="s">
        <v>1777</v>
      </c>
    </row>
    <row r="265" spans="4:15" x14ac:dyDescent="0.25">
      <c r="D265" s="482" t="s">
        <v>3543</v>
      </c>
      <c r="E265" s="481" t="s">
        <v>3541</v>
      </c>
      <c r="F265" s="482" t="s">
        <v>2497</v>
      </c>
      <c r="G265" s="481"/>
      <c r="H265" s="482"/>
      <c r="I265" s="482"/>
      <c r="J265" s="481" t="str">
        <f t="shared" si="4"/>
        <v>TB O-2a: Treatment success rate of all forms of TB- bacteriologically confirmed plus clinically diagnosed, new and relapse cases</v>
      </c>
      <c r="K265" s="482"/>
      <c r="L265" s="482"/>
      <c r="M265" s="482"/>
      <c r="N265" s="482"/>
      <c r="O265" s="481" t="s">
        <v>1778</v>
      </c>
    </row>
    <row r="266" spans="4:15" x14ac:dyDescent="0.25">
      <c r="D266" s="482" t="s">
        <v>3544</v>
      </c>
      <c r="E266" s="481" t="s">
        <v>3541</v>
      </c>
      <c r="F266" s="482" t="s">
        <v>2497</v>
      </c>
      <c r="G266" s="481"/>
      <c r="H266" s="482"/>
      <c r="I266" s="482"/>
      <c r="J266" s="481" t="str">
        <f t="shared" si="4"/>
        <v>TB O-2a: Treatment success rate of all forms of TB- bacteriologically confirmed plus clinically diagnosed, new and relapse cases</v>
      </c>
      <c r="K266" s="482"/>
      <c r="L266" s="482"/>
      <c r="M266" s="482"/>
      <c r="N266" s="482"/>
      <c r="O266" s="481" t="s">
        <v>1779</v>
      </c>
    </row>
    <row r="267" spans="4:15" x14ac:dyDescent="0.25">
      <c r="D267" s="482" t="s">
        <v>3545</v>
      </c>
      <c r="E267" s="481" t="s">
        <v>3541</v>
      </c>
      <c r="F267" s="482" t="s">
        <v>2497</v>
      </c>
      <c r="G267" s="481"/>
      <c r="H267" s="482"/>
      <c r="I267" s="482"/>
      <c r="J267" s="481" t="str">
        <f t="shared" si="4"/>
        <v>TB O-2a: Treatment success rate of all forms of TB- bacteriologically confirmed plus clinically diagnosed, new and relapse cases</v>
      </c>
      <c r="K267" s="482"/>
      <c r="L267" s="482"/>
      <c r="M267" s="482"/>
      <c r="N267" s="482"/>
      <c r="O267" s="481" t="s">
        <v>1780</v>
      </c>
    </row>
    <row r="268" spans="4:15" x14ac:dyDescent="0.25">
      <c r="D268" s="482" t="s">
        <v>3546</v>
      </c>
      <c r="E268" s="481" t="s">
        <v>3541</v>
      </c>
      <c r="F268" s="482" t="s">
        <v>2497</v>
      </c>
      <c r="G268" s="481"/>
      <c r="H268" s="482"/>
      <c r="I268" s="482"/>
      <c r="J268" s="481" t="str">
        <f t="shared" si="4"/>
        <v>TB O-2a: Treatment success rate of all forms of TB- bacteriologically confirmed plus clinically diagnosed, new and relapse cases</v>
      </c>
      <c r="K268" s="482"/>
      <c r="L268" s="482"/>
      <c r="M268" s="482"/>
      <c r="N268" s="482"/>
      <c r="O268" s="481" t="s">
        <v>1781</v>
      </c>
    </row>
    <row r="269" spans="4:15" x14ac:dyDescent="0.25">
      <c r="D269" s="482" t="s">
        <v>3547</v>
      </c>
      <c r="E269" s="481" t="s">
        <v>3541</v>
      </c>
      <c r="F269" s="482" t="s">
        <v>2497</v>
      </c>
      <c r="G269" s="481"/>
      <c r="H269" s="482"/>
      <c r="I269" s="482"/>
      <c r="J269" s="481" t="str">
        <f t="shared" si="4"/>
        <v>TB O-2a: Treatment success rate of all forms of TB- bacteriologically confirmed plus clinically diagnosed, new and relapse cases</v>
      </c>
      <c r="K269" s="482"/>
      <c r="L269" s="482"/>
      <c r="M269" s="482"/>
      <c r="N269" s="482"/>
      <c r="O269" s="481" t="s">
        <v>1782</v>
      </c>
    </row>
    <row r="270" spans="4:15" x14ac:dyDescent="0.25">
      <c r="D270" s="482" t="s">
        <v>3548</v>
      </c>
      <c r="E270" s="481" t="s">
        <v>3541</v>
      </c>
      <c r="F270" s="482" t="s">
        <v>2497</v>
      </c>
      <c r="G270" s="481"/>
      <c r="H270" s="482"/>
      <c r="I270" s="482"/>
      <c r="J270" s="481" t="str">
        <f t="shared" si="4"/>
        <v>TB O-2a: Treatment success rate of all forms of TB- bacteriologically confirmed plus clinically diagnosed, new and relapse cases</v>
      </c>
      <c r="K270" s="482"/>
      <c r="L270" s="482"/>
      <c r="M270" s="482"/>
      <c r="N270" s="482"/>
      <c r="O270" s="481" t="s">
        <v>1783</v>
      </c>
    </row>
    <row r="271" spans="4:15" x14ac:dyDescent="0.25">
      <c r="D271" s="482" t="s">
        <v>3549</v>
      </c>
      <c r="E271" s="481" t="s">
        <v>3541</v>
      </c>
      <c r="F271" s="482" t="s">
        <v>2497</v>
      </c>
      <c r="G271" s="481"/>
      <c r="H271" s="482"/>
      <c r="I271" s="482"/>
      <c r="J271" s="481" t="str">
        <f t="shared" si="4"/>
        <v>TB O-2a: Treatment success rate of all forms of TB- bacteriologically confirmed plus clinically diagnosed, new and relapse cases</v>
      </c>
      <c r="K271" s="482"/>
      <c r="L271" s="482"/>
      <c r="M271" s="482"/>
      <c r="N271" s="482"/>
      <c r="O271" s="481" t="s">
        <v>1784</v>
      </c>
    </row>
    <row r="272" spans="4:15" x14ac:dyDescent="0.25">
      <c r="D272" s="482" t="s">
        <v>3550</v>
      </c>
      <c r="E272" s="481" t="s">
        <v>3541</v>
      </c>
      <c r="F272" s="482" t="s">
        <v>2497</v>
      </c>
      <c r="G272" s="481"/>
      <c r="H272" s="482"/>
      <c r="I272" s="482"/>
      <c r="J272" s="481" t="str">
        <f t="shared" si="4"/>
        <v>TB O-2a: Treatment success rate of all forms of TB- bacteriologically confirmed plus clinically diagnosed, new and relapse cases</v>
      </c>
      <c r="K272" s="482"/>
      <c r="L272" s="482"/>
      <c r="M272" s="482"/>
      <c r="N272" s="482"/>
      <c r="O272" s="481" t="s">
        <v>1785</v>
      </c>
    </row>
    <row r="273" spans="4:15" x14ac:dyDescent="0.25">
      <c r="D273" s="482" t="s">
        <v>3551</v>
      </c>
      <c r="E273" s="481" t="s">
        <v>3552</v>
      </c>
      <c r="F273" s="482" t="s">
        <v>2509</v>
      </c>
      <c r="G273" s="481"/>
      <c r="H273" s="482"/>
      <c r="I273" s="482"/>
      <c r="J273" s="481" t="str">
        <f t="shared" si="4"/>
        <v>HIV O-12: Percentage of people living with HIV and on ART who are virologically suppressed (among all those currently on treatment who received a VL measurement regardless of when they started ART)</v>
      </c>
      <c r="K273" s="482"/>
      <c r="L273" s="482"/>
      <c r="M273" s="482"/>
      <c r="N273" s="482"/>
      <c r="O273" s="481" t="s">
        <v>1766</v>
      </c>
    </row>
    <row r="274" spans="4:15" x14ac:dyDescent="0.25">
      <c r="D274" s="482" t="s">
        <v>3553</v>
      </c>
      <c r="E274" s="481" t="s">
        <v>3552</v>
      </c>
      <c r="F274" s="482" t="s">
        <v>2509</v>
      </c>
      <c r="G274" s="481"/>
      <c r="H274" s="482"/>
      <c r="I274" s="482"/>
      <c r="J274" s="481" t="str">
        <f t="shared" si="4"/>
        <v>HIV O-12: Percentage of people living with HIV and on ART who are virologically suppressed (among all those currently on treatment who received a VL measurement regardless of when they started ART)</v>
      </c>
      <c r="K274" s="482"/>
      <c r="L274" s="482"/>
      <c r="M274" s="482"/>
      <c r="N274" s="482"/>
      <c r="O274" s="481" t="s">
        <v>1767</v>
      </c>
    </row>
    <row r="275" spans="4:15" x14ac:dyDescent="0.25">
      <c r="D275" s="482" t="s">
        <v>3554</v>
      </c>
      <c r="E275" s="481" t="s">
        <v>3552</v>
      </c>
      <c r="F275" s="482" t="s">
        <v>2509</v>
      </c>
      <c r="G275" s="481"/>
      <c r="H275" s="482"/>
      <c r="I275" s="482"/>
      <c r="J275" s="481" t="str">
        <f t="shared" si="4"/>
        <v>HIV O-12: Percentage of people living with HIV and on ART who are virologically suppressed (among all those currently on treatment who received a VL measurement regardless of when they started ART)</v>
      </c>
      <c r="K275" s="482"/>
      <c r="L275" s="482"/>
      <c r="M275" s="482"/>
      <c r="N275" s="482"/>
      <c r="O275" s="481" t="s">
        <v>1768</v>
      </c>
    </row>
    <row r="276" spans="4:15" x14ac:dyDescent="0.25">
      <c r="D276" s="482" t="s">
        <v>3555</v>
      </c>
      <c r="E276" s="481" t="s">
        <v>3552</v>
      </c>
      <c r="F276" s="482" t="s">
        <v>2509</v>
      </c>
      <c r="G276" s="481"/>
      <c r="H276" s="482"/>
      <c r="I276" s="482"/>
      <c r="J276" s="481" t="str">
        <f t="shared" si="4"/>
        <v>HIV O-12: Percentage of people living with HIV and on ART who are virologically suppressed (among all those currently on treatment who received a VL measurement regardless of when they started ART)</v>
      </c>
      <c r="K276" s="482"/>
      <c r="L276" s="482"/>
      <c r="M276" s="482"/>
      <c r="N276" s="482"/>
      <c r="O276" s="481" t="s">
        <v>1769</v>
      </c>
    </row>
    <row r="277" spans="4:15" x14ac:dyDescent="0.25">
      <c r="D277" s="482" t="s">
        <v>3556</v>
      </c>
      <c r="E277" s="481" t="s">
        <v>3552</v>
      </c>
      <c r="F277" s="482" t="s">
        <v>2509</v>
      </c>
      <c r="G277" s="481"/>
      <c r="H277" s="482"/>
      <c r="I277" s="482"/>
      <c r="J277" s="481" t="str">
        <f t="shared" si="4"/>
        <v>HIV O-12: Percentage of people living with HIV and on ART who are virologically suppressed (among all those currently on treatment who received a VL measurement regardless of when they started ART)</v>
      </c>
      <c r="K277" s="482"/>
      <c r="L277" s="482"/>
      <c r="M277" s="482"/>
      <c r="N277" s="482"/>
      <c r="O277" s="481" t="s">
        <v>1770</v>
      </c>
    </row>
    <row r="278" spans="4:15" x14ac:dyDescent="0.25">
      <c r="D278" s="482" t="s">
        <v>3557</v>
      </c>
      <c r="E278" s="481" t="s">
        <v>3552</v>
      </c>
      <c r="F278" s="482" t="s">
        <v>2509</v>
      </c>
      <c r="G278" s="481"/>
      <c r="H278" s="482"/>
      <c r="I278" s="482"/>
      <c r="J278" s="481" t="str">
        <f t="shared" si="4"/>
        <v>HIV O-12: Percentage of people living with HIV and on ART who are virologically suppressed (among all those currently on treatment who received a VL measurement regardless of when they started ART)</v>
      </c>
      <c r="K278" s="482"/>
      <c r="L278" s="482"/>
      <c r="M278" s="482"/>
      <c r="N278" s="482"/>
      <c r="O278" s="481" t="s">
        <v>1771</v>
      </c>
    </row>
    <row r="279" spans="4:15" x14ac:dyDescent="0.25">
      <c r="D279" s="482" t="s">
        <v>3558</v>
      </c>
      <c r="E279" s="481" t="s">
        <v>3552</v>
      </c>
      <c r="F279" s="482" t="s">
        <v>2509</v>
      </c>
      <c r="G279" s="481"/>
      <c r="H279" s="482"/>
      <c r="I279" s="482"/>
      <c r="J279" s="481" t="str">
        <f t="shared" si="4"/>
        <v>HIV O-12: Percentage of people living with HIV and on ART who are virologically suppressed (among all those currently on treatment who received a VL measurement regardless of when they started ART)</v>
      </c>
      <c r="K279" s="482"/>
      <c r="L279" s="482"/>
      <c r="M279" s="482"/>
      <c r="N279" s="482"/>
      <c r="O279" s="481" t="s">
        <v>1772</v>
      </c>
    </row>
    <row r="280" spans="4:15" x14ac:dyDescent="0.25">
      <c r="D280" s="482" t="s">
        <v>3559</v>
      </c>
      <c r="E280" s="481" t="s">
        <v>3552</v>
      </c>
      <c r="F280" s="482" t="s">
        <v>2509</v>
      </c>
      <c r="G280" s="481"/>
      <c r="H280" s="482"/>
      <c r="I280" s="482"/>
      <c r="J280" s="481" t="str">
        <f t="shared" si="4"/>
        <v>HIV O-12: Percentage of people living with HIV and on ART who are virologically suppressed (among all those currently on treatment who received a VL measurement regardless of when they started ART)</v>
      </c>
      <c r="K280" s="482"/>
      <c r="L280" s="482"/>
      <c r="M280" s="482"/>
      <c r="N280" s="482"/>
      <c r="O280" s="481" t="s">
        <v>1773</v>
      </c>
    </row>
    <row r="281" spans="4:15" x14ac:dyDescent="0.25">
      <c r="D281" s="482" t="s">
        <v>3560</v>
      </c>
      <c r="E281" s="481" t="s">
        <v>3552</v>
      </c>
      <c r="F281" s="482" t="s">
        <v>2509</v>
      </c>
      <c r="G281" s="481"/>
      <c r="H281" s="482"/>
      <c r="I281" s="482"/>
      <c r="J281" s="481" t="str">
        <f t="shared" si="4"/>
        <v>HIV O-12: Percentage of people living with HIV and on ART who are virologically suppressed (among all those currently on treatment who received a VL measurement regardless of when they started ART)</v>
      </c>
      <c r="K281" s="482"/>
      <c r="L281" s="482"/>
      <c r="M281" s="482"/>
      <c r="N281" s="482"/>
      <c r="O281" s="481" t="s">
        <v>1774</v>
      </c>
    </row>
    <row r="282" spans="4:15" x14ac:dyDescent="0.25">
      <c r="D282" s="482" t="s">
        <v>3561</v>
      </c>
      <c r="E282" s="481" t="s">
        <v>3552</v>
      </c>
      <c r="F282" s="482" t="s">
        <v>2509</v>
      </c>
      <c r="G282" s="481"/>
      <c r="H282" s="482"/>
      <c r="I282" s="482"/>
      <c r="J282" s="481" t="str">
        <f t="shared" si="4"/>
        <v>HIV O-12: Percentage of people living with HIV and on ART who are virologically suppressed (among all those currently on treatment who received a VL measurement regardless of when they started ART)</v>
      </c>
      <c r="K282" s="482"/>
      <c r="L282" s="482"/>
      <c r="M282" s="482"/>
      <c r="N282" s="482"/>
      <c r="O282" s="481" t="s">
        <v>1775</v>
      </c>
    </row>
    <row r="283" spans="4:15" x14ac:dyDescent="0.25">
      <c r="D283" s="482" t="s">
        <v>3562</v>
      </c>
      <c r="E283" s="481" t="s">
        <v>3429</v>
      </c>
      <c r="F283" s="482" t="s">
        <v>2260</v>
      </c>
      <c r="G283" s="481"/>
      <c r="H283" s="482"/>
      <c r="I283" s="482"/>
      <c r="J283" s="481" t="str">
        <f t="shared" si="4"/>
        <v>HIV O-5(M): Percentage of sex workers reporting the use of a condom with their most recent client</v>
      </c>
      <c r="K283" s="482"/>
      <c r="L283" s="482"/>
      <c r="M283" s="482"/>
      <c r="N283" s="482"/>
      <c r="O283" s="481" t="s">
        <v>1760</v>
      </c>
    </row>
    <row r="284" spans="4:15" x14ac:dyDescent="0.25">
      <c r="D284" s="482" t="s">
        <v>3563</v>
      </c>
      <c r="E284" s="481" t="s">
        <v>3429</v>
      </c>
      <c r="F284" s="482" t="s">
        <v>2260</v>
      </c>
      <c r="G284" s="481"/>
      <c r="H284" s="482"/>
      <c r="I284" s="482"/>
      <c r="J284" s="481" t="str">
        <f t="shared" si="4"/>
        <v>HIV O-5(M): Percentage of sex workers reporting the use of a condom with their most recent client</v>
      </c>
      <c r="K284" s="482"/>
      <c r="L284" s="482"/>
      <c r="M284" s="482"/>
      <c r="N284" s="482"/>
      <c r="O284" s="481" t="s">
        <v>1761</v>
      </c>
    </row>
    <row r="285" spans="4:15" x14ac:dyDescent="0.25">
      <c r="D285" s="482" t="s">
        <v>3564</v>
      </c>
      <c r="E285" s="481" t="s">
        <v>3429</v>
      </c>
      <c r="F285" s="482" t="s">
        <v>2260</v>
      </c>
      <c r="G285" s="481"/>
      <c r="H285" s="482"/>
      <c r="I285" s="482"/>
      <c r="J285" s="481" t="str">
        <f t="shared" si="4"/>
        <v>HIV O-5(M): Percentage of sex workers reporting the use of a condom with their most recent client</v>
      </c>
      <c r="K285" s="482"/>
      <c r="L285" s="482"/>
      <c r="M285" s="482"/>
      <c r="N285" s="482"/>
      <c r="O285" s="481" t="s">
        <v>1762</v>
      </c>
    </row>
    <row r="286" spans="4:15" x14ac:dyDescent="0.25">
      <c r="D286" s="482" t="s">
        <v>3565</v>
      </c>
      <c r="E286" s="481" t="s">
        <v>3429</v>
      </c>
      <c r="F286" s="482" t="s">
        <v>2260</v>
      </c>
      <c r="G286" s="481"/>
      <c r="H286" s="482"/>
      <c r="I286" s="482"/>
      <c r="J286" s="481" t="str">
        <f t="shared" si="4"/>
        <v>HIV O-5(M): Percentage of sex workers reporting the use of a condom with their most recent client</v>
      </c>
      <c r="K286" s="482"/>
      <c r="L286" s="482"/>
      <c r="M286" s="482"/>
      <c r="N286" s="482"/>
      <c r="O286" s="481" t="s">
        <v>1763</v>
      </c>
    </row>
    <row r="287" spans="4:15" x14ac:dyDescent="0.25">
      <c r="D287" s="482" t="s">
        <v>3566</v>
      </c>
      <c r="E287" s="481" t="s">
        <v>3429</v>
      </c>
      <c r="F287" s="482" t="s">
        <v>2260</v>
      </c>
      <c r="G287" s="481"/>
      <c r="H287" s="482"/>
      <c r="I287" s="482"/>
      <c r="J287" s="481" t="str">
        <f t="shared" si="4"/>
        <v>HIV O-5(M): Percentage of sex workers reporting the use of a condom with their most recent client</v>
      </c>
      <c r="K287" s="482"/>
      <c r="L287" s="482"/>
      <c r="M287" s="482"/>
      <c r="N287" s="482"/>
      <c r="O287" s="481" t="s">
        <v>1764</v>
      </c>
    </row>
    <row r="288" spans="4:15" x14ac:dyDescent="0.25">
      <c r="D288" s="482" t="s">
        <v>3567</v>
      </c>
      <c r="E288" s="481" t="s">
        <v>3429</v>
      </c>
      <c r="F288" s="482" t="s">
        <v>2260</v>
      </c>
      <c r="G288" s="481"/>
      <c r="H288" s="482"/>
      <c r="I288" s="482"/>
      <c r="J288" s="481" t="str">
        <f t="shared" ref="J288:J309" si="5">F288&amp;H288&amp;I288</f>
        <v>HIV O-5(M): Percentage of sex workers reporting the use of a condom with their most recent client</v>
      </c>
      <c r="K288" s="482"/>
      <c r="L288" s="482"/>
      <c r="M288" s="482"/>
      <c r="N288" s="482"/>
      <c r="O288" s="481" t="s">
        <v>1765</v>
      </c>
    </row>
    <row r="289" spans="4:15" x14ac:dyDescent="0.25">
      <c r="D289" s="482" t="s">
        <v>3568</v>
      </c>
      <c r="E289" s="481" t="s">
        <v>3431</v>
      </c>
      <c r="F289" s="482" t="s">
        <v>2257</v>
      </c>
      <c r="G289" s="481"/>
      <c r="H289" s="482"/>
      <c r="I289" s="482"/>
      <c r="J289" s="481" t="str">
        <f t="shared" si="5"/>
        <v>HIV O-4a(M): Percentage of men reporting the use of a condom the last time they had anal sex with a male partner</v>
      </c>
      <c r="K289" s="482"/>
      <c r="L289" s="482"/>
      <c r="M289" s="482"/>
      <c r="N289" s="482"/>
      <c r="O289" s="481" t="s">
        <v>1746</v>
      </c>
    </row>
    <row r="290" spans="4:15" x14ac:dyDescent="0.25">
      <c r="D290" s="482" t="s">
        <v>3569</v>
      </c>
      <c r="E290" s="481" t="s">
        <v>3431</v>
      </c>
      <c r="F290" s="482" t="s">
        <v>2257</v>
      </c>
      <c r="G290" s="481"/>
      <c r="H290" s="482"/>
      <c r="I290" s="482"/>
      <c r="J290" s="481" t="str">
        <f t="shared" si="5"/>
        <v>HIV O-4a(M): Percentage of men reporting the use of a condom the last time they had anal sex with a male partner</v>
      </c>
      <c r="K290" s="482"/>
      <c r="L290" s="482"/>
      <c r="M290" s="482"/>
      <c r="N290" s="482"/>
      <c r="O290" s="481" t="s">
        <v>1747</v>
      </c>
    </row>
    <row r="291" spans="4:15" x14ac:dyDescent="0.25">
      <c r="D291" s="482" t="s">
        <v>3570</v>
      </c>
      <c r="E291" s="481" t="s">
        <v>3431</v>
      </c>
      <c r="F291" s="482" t="s">
        <v>2257</v>
      </c>
      <c r="G291" s="481"/>
      <c r="H291" s="482"/>
      <c r="I291" s="482"/>
      <c r="J291" s="481" t="str">
        <f t="shared" si="5"/>
        <v>HIV O-4a(M): Percentage of men reporting the use of a condom the last time they had anal sex with a male partner</v>
      </c>
      <c r="K291" s="482"/>
      <c r="L291" s="482"/>
      <c r="M291" s="482"/>
      <c r="N291" s="482"/>
      <c r="O291" s="481" t="s">
        <v>1748</v>
      </c>
    </row>
    <row r="292" spans="4:15" x14ac:dyDescent="0.25">
      <c r="D292" s="482" t="s">
        <v>3571</v>
      </c>
      <c r="E292" s="481" t="s">
        <v>3431</v>
      </c>
      <c r="F292" s="482" t="s">
        <v>2257</v>
      </c>
      <c r="G292" s="481"/>
      <c r="H292" s="482"/>
      <c r="I292" s="482"/>
      <c r="J292" s="481" t="str">
        <f t="shared" si="5"/>
        <v>HIV O-4a(M): Percentage of men reporting the use of a condom the last time they had anal sex with a male partner</v>
      </c>
      <c r="K292" s="482"/>
      <c r="L292" s="482"/>
      <c r="M292" s="482"/>
      <c r="N292" s="482"/>
      <c r="O292" s="481" t="s">
        <v>1749</v>
      </c>
    </row>
    <row r="293" spans="4:15" x14ac:dyDescent="0.25">
      <c r="D293" s="482" t="s">
        <v>3572</v>
      </c>
      <c r="E293" s="481" t="s">
        <v>3431</v>
      </c>
      <c r="F293" s="482" t="s">
        <v>2257</v>
      </c>
      <c r="G293" s="481"/>
      <c r="H293" s="482"/>
      <c r="I293" s="482"/>
      <c r="J293" s="481" t="str">
        <f t="shared" si="5"/>
        <v>HIV O-4a(M): Percentage of men reporting the use of a condom the last time they had anal sex with a male partner</v>
      </c>
      <c r="K293" s="482"/>
      <c r="L293" s="482"/>
      <c r="M293" s="482"/>
      <c r="N293" s="482"/>
      <c r="O293" s="481" t="s">
        <v>1750</v>
      </c>
    </row>
    <row r="294" spans="4:15" x14ac:dyDescent="0.25">
      <c r="D294" s="482" t="s">
        <v>3573</v>
      </c>
      <c r="E294" s="481" t="s">
        <v>3431</v>
      </c>
      <c r="F294" s="482" t="s">
        <v>2257</v>
      </c>
      <c r="G294" s="481"/>
      <c r="H294" s="482"/>
      <c r="I294" s="482"/>
      <c r="J294" s="481" t="str">
        <f t="shared" si="5"/>
        <v>HIV O-4a(M): Percentage of men reporting the use of a condom the last time they had anal sex with a male partner</v>
      </c>
      <c r="K294" s="482"/>
      <c r="L294" s="482"/>
      <c r="M294" s="482"/>
      <c r="N294" s="482"/>
      <c r="O294" s="481" t="s">
        <v>1751</v>
      </c>
    </row>
    <row r="295" spans="4:15" x14ac:dyDescent="0.25">
      <c r="D295" s="482" t="s">
        <v>3574</v>
      </c>
      <c r="E295" s="481" t="s">
        <v>3431</v>
      </c>
      <c r="F295" s="482" t="s">
        <v>2257</v>
      </c>
      <c r="G295" s="481"/>
      <c r="H295" s="482"/>
      <c r="I295" s="482"/>
      <c r="J295" s="481" t="str">
        <f t="shared" si="5"/>
        <v>HIV O-4a(M): Percentage of men reporting the use of a condom the last time they had anal sex with a male partner</v>
      </c>
      <c r="K295" s="482"/>
      <c r="L295" s="482"/>
      <c r="M295" s="482"/>
      <c r="N295" s="482"/>
      <c r="O295" s="481" t="s">
        <v>1752</v>
      </c>
    </row>
    <row r="296" spans="4:15" x14ac:dyDescent="0.25">
      <c r="D296" s="482" t="s">
        <v>3575</v>
      </c>
      <c r="E296" s="481" t="s">
        <v>3431</v>
      </c>
      <c r="F296" s="482" t="s">
        <v>2257</v>
      </c>
      <c r="G296" s="481"/>
      <c r="H296" s="482"/>
      <c r="I296" s="482"/>
      <c r="J296" s="481" t="str">
        <f t="shared" si="5"/>
        <v>HIV O-4a(M): Percentage of men reporting the use of a condom the last time they had anal sex with a male partner</v>
      </c>
      <c r="K296" s="482"/>
      <c r="L296" s="482"/>
      <c r="M296" s="482"/>
      <c r="N296" s="482"/>
      <c r="O296" s="481" t="s">
        <v>1753</v>
      </c>
    </row>
    <row r="297" spans="4:15" x14ac:dyDescent="0.25">
      <c r="D297" s="482" t="s">
        <v>3576</v>
      </c>
      <c r="E297" s="481" t="s">
        <v>3577</v>
      </c>
      <c r="F297" s="482" t="s">
        <v>2505</v>
      </c>
      <c r="G297" s="481"/>
      <c r="H297" s="482"/>
      <c r="I297" s="482"/>
      <c r="J297" s="481" t="str">
        <f t="shared" si="5"/>
        <v>HIV O-10: Percentage of women and men with non-regular partner in the past 12 months who report the use of a condom during their last intercourse</v>
      </c>
      <c r="K297" s="482"/>
      <c r="L297" s="482"/>
      <c r="M297" s="482"/>
      <c r="N297" s="482"/>
      <c r="O297" s="481" t="s">
        <v>1733</v>
      </c>
    </row>
    <row r="298" spans="4:15" x14ac:dyDescent="0.25">
      <c r="D298" s="482" t="s">
        <v>3578</v>
      </c>
      <c r="E298" s="481" t="s">
        <v>3577</v>
      </c>
      <c r="F298" s="482" t="s">
        <v>2505</v>
      </c>
      <c r="G298" s="481"/>
      <c r="H298" s="482"/>
      <c r="I298" s="482"/>
      <c r="J298" s="481" t="str">
        <f t="shared" si="5"/>
        <v>HIV O-10: Percentage of women and men with non-regular partner in the past 12 months who report the use of a condom during their last intercourse</v>
      </c>
      <c r="K298" s="482"/>
      <c r="L298" s="482"/>
      <c r="M298" s="482"/>
      <c r="N298" s="482"/>
      <c r="O298" s="481" t="s">
        <v>1734</v>
      </c>
    </row>
    <row r="299" spans="4:15" x14ac:dyDescent="0.25">
      <c r="D299" s="482" t="s">
        <v>3579</v>
      </c>
      <c r="E299" s="481" t="s">
        <v>3577</v>
      </c>
      <c r="F299" s="482" t="s">
        <v>2505</v>
      </c>
      <c r="G299" s="481"/>
      <c r="H299" s="482"/>
      <c r="I299" s="482"/>
      <c r="J299" s="481" t="str">
        <f t="shared" si="5"/>
        <v>HIV O-10: Percentage of women and men with non-regular partner in the past 12 months who report the use of a condom during their last intercourse</v>
      </c>
      <c r="K299" s="482"/>
      <c r="L299" s="482"/>
      <c r="M299" s="482"/>
      <c r="N299" s="482"/>
      <c r="O299" s="481" t="s">
        <v>1735</v>
      </c>
    </row>
    <row r="300" spans="4:15" x14ac:dyDescent="0.25">
      <c r="D300" s="482" t="s">
        <v>3580</v>
      </c>
      <c r="E300" s="481" t="s">
        <v>3577</v>
      </c>
      <c r="F300" s="482" t="s">
        <v>2505</v>
      </c>
      <c r="G300" s="481"/>
      <c r="H300" s="482"/>
      <c r="I300" s="482"/>
      <c r="J300" s="481" t="str">
        <f t="shared" si="5"/>
        <v>HIV O-10: Percentage of women and men with non-regular partner in the past 12 months who report the use of a condom during their last intercourse</v>
      </c>
      <c r="K300" s="482"/>
      <c r="L300" s="482"/>
      <c r="M300" s="482"/>
      <c r="N300" s="482"/>
      <c r="O300" s="481" t="s">
        <v>1736</v>
      </c>
    </row>
    <row r="301" spans="4:15" x14ac:dyDescent="0.25">
      <c r="D301" s="482" t="s">
        <v>3581</v>
      </c>
      <c r="E301" s="481" t="s">
        <v>3577</v>
      </c>
      <c r="F301" s="482" t="s">
        <v>2505</v>
      </c>
      <c r="G301" s="481"/>
      <c r="H301" s="482"/>
      <c r="I301" s="482"/>
      <c r="J301" s="481" t="str">
        <f t="shared" si="5"/>
        <v>HIV O-10: Percentage of women and men with non-regular partner in the past 12 months who report the use of a condom during their last intercourse</v>
      </c>
      <c r="K301" s="482"/>
      <c r="L301" s="482"/>
      <c r="M301" s="482"/>
      <c r="N301" s="482"/>
      <c r="O301" s="481" t="s">
        <v>1737</v>
      </c>
    </row>
    <row r="302" spans="4:15" x14ac:dyDescent="0.25">
      <c r="D302" s="482" t="s">
        <v>3582</v>
      </c>
      <c r="E302" s="481" t="s">
        <v>3577</v>
      </c>
      <c r="F302" s="482" t="s">
        <v>2505</v>
      </c>
      <c r="G302" s="481"/>
      <c r="H302" s="482"/>
      <c r="I302" s="482"/>
      <c r="J302" s="481" t="str">
        <f t="shared" si="5"/>
        <v>HIV O-10: Percentage of women and men with non-regular partner in the past 12 months who report the use of a condom during their last intercourse</v>
      </c>
      <c r="K302" s="482"/>
      <c r="L302" s="482"/>
      <c r="M302" s="482"/>
      <c r="N302" s="482"/>
      <c r="O302" s="481" t="s">
        <v>1738</v>
      </c>
    </row>
    <row r="303" spans="4:15" x14ac:dyDescent="0.25">
      <c r="D303" s="482" t="s">
        <v>3583</v>
      </c>
      <c r="E303" s="481" t="s">
        <v>3577</v>
      </c>
      <c r="F303" s="482" t="s">
        <v>2505</v>
      </c>
      <c r="G303" s="481"/>
      <c r="H303" s="482"/>
      <c r="I303" s="482"/>
      <c r="J303" s="481" t="str">
        <f t="shared" si="5"/>
        <v>HIV O-10: Percentage of women and men with non-regular partner in the past 12 months who report the use of a condom during their last intercourse</v>
      </c>
      <c r="K303" s="482"/>
      <c r="L303" s="482"/>
      <c r="M303" s="482"/>
      <c r="N303" s="482"/>
      <c r="O303" s="481" t="s">
        <v>1739</v>
      </c>
    </row>
    <row r="304" spans="4:15" x14ac:dyDescent="0.25">
      <c r="D304" s="482" t="s">
        <v>3584</v>
      </c>
      <c r="E304" s="481" t="s">
        <v>3577</v>
      </c>
      <c r="F304" s="482" t="s">
        <v>2505</v>
      </c>
      <c r="G304" s="481"/>
      <c r="H304" s="482"/>
      <c r="I304" s="482"/>
      <c r="J304" s="481" t="str">
        <f t="shared" si="5"/>
        <v>HIV O-10: Percentage of women and men with non-regular partner in the past 12 months who report the use of a condom during their last intercourse</v>
      </c>
      <c r="K304" s="482"/>
      <c r="L304" s="482"/>
      <c r="M304" s="482"/>
      <c r="N304" s="482"/>
      <c r="O304" s="481" t="s">
        <v>1740</v>
      </c>
    </row>
    <row r="305" spans="4:17" x14ac:dyDescent="0.25">
      <c r="D305" s="482" t="s">
        <v>3585</v>
      </c>
      <c r="E305" s="481" t="s">
        <v>3577</v>
      </c>
      <c r="F305" s="482" t="s">
        <v>2505</v>
      </c>
      <c r="G305" s="481"/>
      <c r="H305" s="482"/>
      <c r="I305" s="482"/>
      <c r="J305" s="481" t="str">
        <f t="shared" si="5"/>
        <v>HIV O-10: Percentage of women and men with non-regular partner in the past 12 months who report the use of a condom during their last intercourse</v>
      </c>
      <c r="K305" s="482"/>
      <c r="L305" s="482"/>
      <c r="M305" s="482"/>
      <c r="N305" s="482"/>
      <c r="O305" s="481" t="s">
        <v>1741</v>
      </c>
    </row>
    <row r="306" spans="4:17" x14ac:dyDescent="0.25">
      <c r="D306" s="482" t="s">
        <v>3586</v>
      </c>
      <c r="E306" s="481" t="s">
        <v>3577</v>
      </c>
      <c r="F306" s="482" t="s">
        <v>2505</v>
      </c>
      <c r="G306" s="481"/>
      <c r="H306" s="482"/>
      <c r="I306" s="482"/>
      <c r="J306" s="481" t="str">
        <f t="shared" si="5"/>
        <v>HIV O-10: Percentage of women and men with non-regular partner in the past 12 months who report the use of a condom during their last intercourse</v>
      </c>
      <c r="K306" s="482"/>
      <c r="L306" s="482"/>
      <c r="M306" s="482"/>
      <c r="N306" s="482"/>
      <c r="O306" s="481" t="s">
        <v>1742</v>
      </c>
    </row>
    <row r="307" spans="4:17" x14ac:dyDescent="0.25">
      <c r="D307" s="482" t="s">
        <v>3587</v>
      </c>
      <c r="E307" s="481" t="s">
        <v>3426</v>
      </c>
      <c r="F307" s="482" t="s">
        <v>2245</v>
      </c>
      <c r="G307" s="481"/>
      <c r="H307" s="482"/>
      <c r="I307" s="482"/>
      <c r="J307" s="481" t="str">
        <f t="shared" si="5"/>
        <v>HIV O-1(M): Percentage of adults and children with HIV, known to be on treatment 12 months after initiation of antiretroviral therapy</v>
      </c>
      <c r="K307" s="482"/>
      <c r="L307" s="482"/>
      <c r="M307" s="482"/>
      <c r="N307" s="482"/>
      <c r="O307" s="481" t="s">
        <v>1730</v>
      </c>
    </row>
    <row r="308" spans="4:17" x14ac:dyDescent="0.25">
      <c r="D308" s="482" t="s">
        <v>3588</v>
      </c>
      <c r="E308" s="481" t="s">
        <v>3426</v>
      </c>
      <c r="F308" s="482" t="s">
        <v>2245</v>
      </c>
      <c r="G308" s="481"/>
      <c r="H308" s="482"/>
      <c r="I308" s="482"/>
      <c r="J308" s="481" t="str">
        <f t="shared" si="5"/>
        <v>HIV O-1(M): Percentage of adults and children with HIV, known to be on treatment 12 months after initiation of antiretroviral therapy</v>
      </c>
      <c r="K308" s="482"/>
      <c r="L308" s="482"/>
      <c r="M308" s="482"/>
      <c r="N308" s="482"/>
      <c r="O308" s="481" t="s">
        <v>1731</v>
      </c>
    </row>
    <row r="309" spans="4:17" x14ac:dyDescent="0.25">
      <c r="D309" s="482" t="s">
        <v>3589</v>
      </c>
      <c r="E309" s="481" t="s">
        <v>3426</v>
      </c>
      <c r="F309" s="482" t="s">
        <v>2245</v>
      </c>
      <c r="G309" s="481"/>
      <c r="H309" s="482"/>
      <c r="I309" s="482"/>
      <c r="J309" s="481" t="str">
        <f t="shared" si="5"/>
        <v>HIV O-1(M): Percentage of adults and children with HIV, known to be on treatment 12 months after initiation of antiretroviral therapy</v>
      </c>
      <c r="K309" s="482"/>
      <c r="L309" s="482"/>
      <c r="M309" s="482"/>
      <c r="N309" s="482"/>
      <c r="O309" s="481" t="s">
        <v>1732</v>
      </c>
    </row>
    <row r="313" spans="4:17" ht="13" x14ac:dyDescent="0.3">
      <c r="D313" s="8" t="s">
        <v>228</v>
      </c>
    </row>
    <row r="314" spans="4:17" x14ac:dyDescent="0.25">
      <c r="D314" s="481" t="s">
        <v>230</v>
      </c>
      <c r="E314" s="481" t="s">
        <v>232</v>
      </c>
      <c r="F314" s="481" t="s">
        <v>127</v>
      </c>
      <c r="G314" s="481"/>
      <c r="H314" s="481" t="s">
        <v>42</v>
      </c>
      <c r="I314" s="481" t="s">
        <v>31</v>
      </c>
      <c r="J314" s="481" t="s">
        <v>219</v>
      </c>
      <c r="K314" s="481" t="s">
        <v>2</v>
      </c>
      <c r="L314" s="481" t="s">
        <v>3</v>
      </c>
      <c r="M314" s="481" t="s">
        <v>4</v>
      </c>
      <c r="N314" s="481" t="s">
        <v>206</v>
      </c>
      <c r="O314" s="481" t="s">
        <v>18</v>
      </c>
      <c r="P314" s="481" t="s">
        <v>9</v>
      </c>
      <c r="Q314" s="481" t="s">
        <v>62</v>
      </c>
    </row>
    <row r="315" spans="4:17" hidden="1" x14ac:dyDescent="0.25">
      <c r="D315" s="482" t="s">
        <v>229</v>
      </c>
      <c r="E315" s="481" t="s">
        <v>231</v>
      </c>
      <c r="F315" s="482" t="s">
        <v>238</v>
      </c>
      <c r="G315" s="481"/>
      <c r="H315" s="482" t="s">
        <v>103</v>
      </c>
      <c r="I315" s="482" t="s">
        <v>102</v>
      </c>
      <c r="J315" s="481" t="str">
        <f>F315&amp;H315&amp;I315</f>
        <v>[Coverage Indicator Name][Category][Disaggregation]</v>
      </c>
      <c r="K315" s="492" t="s">
        <v>72</v>
      </c>
      <c r="L315" s="492" t="s">
        <v>73</v>
      </c>
      <c r="M315" s="493" t="s">
        <v>233</v>
      </c>
      <c r="N315" s="482" t="s">
        <v>74</v>
      </c>
      <c r="O315" s="482" t="s">
        <v>52</v>
      </c>
      <c r="P315" s="482" t="s">
        <v>91</v>
      </c>
      <c r="Q315" s="481" t="s">
        <v>61</v>
      </c>
    </row>
    <row r="316" spans="4:17" x14ac:dyDescent="0.25">
      <c r="D316" s="482" t="s">
        <v>3590</v>
      </c>
      <c r="E316" s="481" t="s">
        <v>3591</v>
      </c>
      <c r="F316" s="482" t="s">
        <v>2431</v>
      </c>
      <c r="G316" s="481"/>
      <c r="H316" s="482" t="s">
        <v>2168</v>
      </c>
      <c r="I316" s="482" t="s">
        <v>2169</v>
      </c>
      <c r="J316" s="481" t="str">
        <f t="shared" ref="J316:J379" si="6">F316&amp;H316&amp;I316</f>
        <v>HTS-1: Number of people who were tested for HIV and received their results during the reporting periodGenderMale</v>
      </c>
      <c r="K316" s="492">
        <v>153958</v>
      </c>
      <c r="L316" s="492"/>
      <c r="M316" s="493"/>
      <c r="N316" s="482"/>
      <c r="O316" s="482"/>
      <c r="P316" s="482"/>
      <c r="Q316" s="481" t="s">
        <v>1906</v>
      </c>
    </row>
    <row r="317" spans="4:17" x14ac:dyDescent="0.25">
      <c r="D317" s="482" t="s">
        <v>3592</v>
      </c>
      <c r="E317" s="481" t="s">
        <v>3591</v>
      </c>
      <c r="F317" s="482" t="s">
        <v>2431</v>
      </c>
      <c r="G317" s="481"/>
      <c r="H317" s="482" t="s">
        <v>2168</v>
      </c>
      <c r="I317" s="482" t="s">
        <v>2171</v>
      </c>
      <c r="J317" s="481" t="str">
        <f t="shared" si="6"/>
        <v>HTS-1: Number of people who were tested for HIV and received their results during the reporting periodGenderFemale</v>
      </c>
      <c r="K317" s="492">
        <v>886472</v>
      </c>
      <c r="L317" s="492"/>
      <c r="M317" s="493"/>
      <c r="N317" s="482"/>
      <c r="O317" s="482"/>
      <c r="P317" s="482"/>
      <c r="Q317" s="481" t="s">
        <v>1907</v>
      </c>
    </row>
    <row r="318" spans="4:17" x14ac:dyDescent="0.25">
      <c r="D318" s="482" t="s">
        <v>3593</v>
      </c>
      <c r="E318" s="481" t="s">
        <v>3591</v>
      </c>
      <c r="F318" s="482" t="s">
        <v>2431</v>
      </c>
      <c r="G318" s="481"/>
      <c r="H318" s="482" t="s">
        <v>2404</v>
      </c>
      <c r="I318" s="482" t="s">
        <v>2405</v>
      </c>
      <c r="J318" s="481" t="str">
        <f t="shared" si="6"/>
        <v>HTS-1: Number of people who were tested for HIV and received their results during the reporting periodHIV test statusPositive</v>
      </c>
      <c r="K318" s="492">
        <v>57745</v>
      </c>
      <c r="L318" s="492"/>
      <c r="M318" s="493"/>
      <c r="N318" s="482"/>
      <c r="O318" s="482"/>
      <c r="P318" s="482"/>
      <c r="Q318" s="481" t="s">
        <v>1908</v>
      </c>
    </row>
    <row r="319" spans="4:17" x14ac:dyDescent="0.25">
      <c r="D319" s="482" t="s">
        <v>3594</v>
      </c>
      <c r="E319" s="481" t="s">
        <v>3591</v>
      </c>
      <c r="F319" s="482" t="s">
        <v>2431</v>
      </c>
      <c r="G319" s="481"/>
      <c r="H319" s="482" t="s">
        <v>2404</v>
      </c>
      <c r="I319" s="482" t="s">
        <v>2407</v>
      </c>
      <c r="J319" s="481" t="str">
        <f t="shared" si="6"/>
        <v>HTS-1: Number of people who were tested for HIV and received their results during the reporting periodHIV test statusNegative</v>
      </c>
      <c r="K319" s="492">
        <v>982685</v>
      </c>
      <c r="L319" s="492"/>
      <c r="M319" s="493"/>
      <c r="N319" s="482"/>
      <c r="O319" s="482"/>
      <c r="P319" s="482"/>
      <c r="Q319" s="481" t="s">
        <v>1909</v>
      </c>
    </row>
    <row r="320" spans="4:17" x14ac:dyDescent="0.25">
      <c r="D320" s="482" t="s">
        <v>3595</v>
      </c>
      <c r="E320" s="481" t="s">
        <v>3591</v>
      </c>
      <c r="F320" s="482" t="s">
        <v>2431</v>
      </c>
      <c r="G320" s="481"/>
      <c r="H320" s="482"/>
      <c r="I320" s="482"/>
      <c r="J320" s="481" t="str">
        <f t="shared" si="6"/>
        <v>HTS-1: Number of people who were tested for HIV and received their results during the reporting period</v>
      </c>
      <c r="K320" s="492"/>
      <c r="L320" s="492"/>
      <c r="M320" s="493"/>
      <c r="N320" s="482"/>
      <c r="O320" s="482"/>
      <c r="P320" s="482"/>
      <c r="Q320" s="481" t="s">
        <v>1910</v>
      </c>
    </row>
    <row r="321" spans="4:17" x14ac:dyDescent="0.25">
      <c r="D321" s="482" t="s">
        <v>3596</v>
      </c>
      <c r="E321" s="481" t="s">
        <v>3591</v>
      </c>
      <c r="F321" s="482" t="s">
        <v>2431</v>
      </c>
      <c r="G321" s="481"/>
      <c r="H321" s="482"/>
      <c r="I321" s="482"/>
      <c r="J321" s="481" t="str">
        <f t="shared" si="6"/>
        <v>HTS-1: Number of people who were tested for HIV and received their results during the reporting period</v>
      </c>
      <c r="K321" s="492"/>
      <c r="L321" s="492"/>
      <c r="M321" s="493"/>
      <c r="N321" s="482"/>
      <c r="O321" s="482"/>
      <c r="P321" s="482"/>
      <c r="Q321" s="481" t="s">
        <v>1911</v>
      </c>
    </row>
    <row r="322" spans="4:17" x14ac:dyDescent="0.25">
      <c r="D322" s="482" t="s">
        <v>3597</v>
      </c>
      <c r="E322" s="481" t="s">
        <v>3591</v>
      </c>
      <c r="F322" s="482" t="s">
        <v>2431</v>
      </c>
      <c r="G322" s="481"/>
      <c r="H322" s="482"/>
      <c r="I322" s="482"/>
      <c r="J322" s="481" t="str">
        <f t="shared" si="6"/>
        <v>HTS-1: Number of people who were tested for HIV and received their results during the reporting period</v>
      </c>
      <c r="K322" s="492"/>
      <c r="L322" s="492"/>
      <c r="M322" s="493"/>
      <c r="N322" s="482"/>
      <c r="O322" s="482"/>
      <c r="P322" s="482"/>
      <c r="Q322" s="481" t="s">
        <v>1912</v>
      </c>
    </row>
    <row r="323" spans="4:17" x14ac:dyDescent="0.25">
      <c r="D323" s="482" t="s">
        <v>3598</v>
      </c>
      <c r="E323" s="481" t="s">
        <v>3591</v>
      </c>
      <c r="F323" s="482" t="s">
        <v>2431</v>
      </c>
      <c r="G323" s="481"/>
      <c r="H323" s="482"/>
      <c r="I323" s="482"/>
      <c r="J323" s="481" t="str">
        <f t="shared" si="6"/>
        <v>HTS-1: Number of people who were tested for HIV and received their results during the reporting period</v>
      </c>
      <c r="K323" s="492"/>
      <c r="L323" s="492"/>
      <c r="M323" s="493"/>
      <c r="N323" s="482"/>
      <c r="O323" s="482"/>
      <c r="P323" s="482"/>
      <c r="Q323" s="481" t="s">
        <v>1913</v>
      </c>
    </row>
    <row r="324" spans="4:17" x14ac:dyDescent="0.25">
      <c r="D324" s="482" t="s">
        <v>3599</v>
      </c>
      <c r="E324" s="481" t="s">
        <v>3591</v>
      </c>
      <c r="F324" s="482" t="s">
        <v>2431</v>
      </c>
      <c r="G324" s="481"/>
      <c r="H324" s="482"/>
      <c r="I324" s="482"/>
      <c r="J324" s="481" t="str">
        <f t="shared" si="6"/>
        <v>HTS-1: Number of people who were tested for HIV and received their results during the reporting period</v>
      </c>
      <c r="K324" s="492"/>
      <c r="L324" s="492"/>
      <c r="M324" s="493"/>
      <c r="N324" s="482"/>
      <c r="O324" s="482"/>
      <c r="P324" s="482"/>
      <c r="Q324" s="481" t="s">
        <v>1914</v>
      </c>
    </row>
    <row r="325" spans="4:17" x14ac:dyDescent="0.25">
      <c r="D325" s="482" t="s">
        <v>3600</v>
      </c>
      <c r="E325" s="481" t="s">
        <v>3591</v>
      </c>
      <c r="F325" s="482" t="s">
        <v>2431</v>
      </c>
      <c r="G325" s="481"/>
      <c r="H325" s="482"/>
      <c r="I325" s="482"/>
      <c r="J325" s="481" t="str">
        <f t="shared" si="6"/>
        <v>HTS-1: Number of people who were tested for HIV and received their results during the reporting period</v>
      </c>
      <c r="K325" s="492"/>
      <c r="L325" s="492"/>
      <c r="M325" s="493"/>
      <c r="N325" s="482"/>
      <c r="O325" s="482"/>
      <c r="P325" s="482"/>
      <c r="Q325" s="481" t="s">
        <v>1915</v>
      </c>
    </row>
    <row r="326" spans="4:17" x14ac:dyDescent="0.25">
      <c r="D326" s="482" t="s">
        <v>3601</v>
      </c>
      <c r="E326" s="481" t="s">
        <v>3602</v>
      </c>
      <c r="F326" s="482"/>
      <c r="G326" s="481"/>
      <c r="H326" s="482"/>
      <c r="I326" s="482"/>
      <c r="J326" s="481" t="str">
        <f t="shared" si="6"/>
        <v/>
      </c>
      <c r="K326" s="492"/>
      <c r="L326" s="492"/>
      <c r="M326" s="493"/>
      <c r="N326" s="482"/>
      <c r="O326" s="482"/>
      <c r="P326" s="482"/>
      <c r="Q326" s="481" t="s">
        <v>2097</v>
      </c>
    </row>
    <row r="327" spans="4:17" x14ac:dyDescent="0.25">
      <c r="D327" s="482" t="s">
        <v>3603</v>
      </c>
      <c r="E327" s="481" t="s">
        <v>3602</v>
      </c>
      <c r="F327" s="482"/>
      <c r="G327" s="481"/>
      <c r="H327" s="482"/>
      <c r="I327" s="482"/>
      <c r="J327" s="481" t="str">
        <f t="shared" si="6"/>
        <v/>
      </c>
      <c r="K327" s="492"/>
      <c r="L327" s="492"/>
      <c r="M327" s="493"/>
      <c r="N327" s="482"/>
      <c r="O327" s="482"/>
      <c r="P327" s="482"/>
      <c r="Q327" s="481" t="s">
        <v>2098</v>
      </c>
    </row>
    <row r="328" spans="4:17" x14ac:dyDescent="0.25">
      <c r="D328" s="482" t="s">
        <v>3604</v>
      </c>
      <c r="E328" s="481" t="s">
        <v>3602</v>
      </c>
      <c r="F328" s="482"/>
      <c r="G328" s="481"/>
      <c r="H328" s="482"/>
      <c r="I328" s="482"/>
      <c r="J328" s="481" t="str">
        <f t="shared" si="6"/>
        <v/>
      </c>
      <c r="K328" s="492"/>
      <c r="L328" s="492"/>
      <c r="M328" s="493"/>
      <c r="N328" s="482"/>
      <c r="O328" s="482"/>
      <c r="P328" s="482"/>
      <c r="Q328" s="481" t="s">
        <v>2099</v>
      </c>
    </row>
    <row r="329" spans="4:17" x14ac:dyDescent="0.25">
      <c r="D329" s="482" t="s">
        <v>3605</v>
      </c>
      <c r="E329" s="481" t="s">
        <v>3602</v>
      </c>
      <c r="F329" s="482"/>
      <c r="G329" s="481"/>
      <c r="H329" s="482"/>
      <c r="I329" s="482"/>
      <c r="J329" s="481" t="str">
        <f t="shared" si="6"/>
        <v/>
      </c>
      <c r="K329" s="492"/>
      <c r="L329" s="492"/>
      <c r="M329" s="493"/>
      <c r="N329" s="482"/>
      <c r="O329" s="482"/>
      <c r="P329" s="482"/>
      <c r="Q329" s="481" t="s">
        <v>2100</v>
      </c>
    </row>
    <row r="330" spans="4:17" x14ac:dyDescent="0.25">
      <c r="D330" s="482" t="s">
        <v>3606</v>
      </c>
      <c r="E330" s="481" t="s">
        <v>3602</v>
      </c>
      <c r="F330" s="482"/>
      <c r="G330" s="481"/>
      <c r="H330" s="482"/>
      <c r="I330" s="482"/>
      <c r="J330" s="481" t="str">
        <f t="shared" si="6"/>
        <v/>
      </c>
      <c r="K330" s="492"/>
      <c r="L330" s="492"/>
      <c r="M330" s="493"/>
      <c r="N330" s="482"/>
      <c r="O330" s="482"/>
      <c r="P330" s="482"/>
      <c r="Q330" s="481" t="s">
        <v>2101</v>
      </c>
    </row>
    <row r="331" spans="4:17" x14ac:dyDescent="0.25">
      <c r="D331" s="482" t="s">
        <v>3607</v>
      </c>
      <c r="E331" s="481" t="s">
        <v>3602</v>
      </c>
      <c r="F331" s="482"/>
      <c r="G331" s="481"/>
      <c r="H331" s="482"/>
      <c r="I331" s="482"/>
      <c r="J331" s="481" t="str">
        <f t="shared" si="6"/>
        <v/>
      </c>
      <c r="K331" s="492"/>
      <c r="L331" s="492"/>
      <c r="M331" s="493"/>
      <c r="N331" s="482"/>
      <c r="O331" s="482"/>
      <c r="P331" s="482"/>
      <c r="Q331" s="481" t="s">
        <v>2102</v>
      </c>
    </row>
    <row r="332" spans="4:17" x14ac:dyDescent="0.25">
      <c r="D332" s="482" t="s">
        <v>3608</v>
      </c>
      <c r="E332" s="481" t="s">
        <v>3602</v>
      </c>
      <c r="F332" s="482"/>
      <c r="G332" s="481"/>
      <c r="H332" s="482"/>
      <c r="I332" s="482"/>
      <c r="J332" s="481" t="str">
        <f t="shared" si="6"/>
        <v/>
      </c>
      <c r="K332" s="492"/>
      <c r="L332" s="492"/>
      <c r="M332" s="493"/>
      <c r="N332" s="482"/>
      <c r="O332" s="482"/>
      <c r="P332" s="482"/>
      <c r="Q332" s="481" t="s">
        <v>2103</v>
      </c>
    </row>
    <row r="333" spans="4:17" x14ac:dyDescent="0.25">
      <c r="D333" s="482" t="s">
        <v>3609</v>
      </c>
      <c r="E333" s="481" t="s">
        <v>3602</v>
      </c>
      <c r="F333" s="482"/>
      <c r="G333" s="481"/>
      <c r="H333" s="482"/>
      <c r="I333" s="482"/>
      <c r="J333" s="481" t="str">
        <f t="shared" si="6"/>
        <v/>
      </c>
      <c r="K333" s="492"/>
      <c r="L333" s="492"/>
      <c r="M333" s="493"/>
      <c r="N333" s="482"/>
      <c r="O333" s="482"/>
      <c r="P333" s="482"/>
      <c r="Q333" s="481" t="s">
        <v>2104</v>
      </c>
    </row>
    <row r="334" spans="4:17" x14ac:dyDescent="0.25">
      <c r="D334" s="482" t="s">
        <v>3610</v>
      </c>
      <c r="E334" s="481" t="s">
        <v>3602</v>
      </c>
      <c r="F334" s="482"/>
      <c r="G334" s="481"/>
      <c r="H334" s="482"/>
      <c r="I334" s="482"/>
      <c r="J334" s="481" t="str">
        <f t="shared" si="6"/>
        <v/>
      </c>
      <c r="K334" s="492"/>
      <c r="L334" s="492"/>
      <c r="M334" s="493"/>
      <c r="N334" s="482"/>
      <c r="O334" s="482"/>
      <c r="P334" s="482"/>
      <c r="Q334" s="481" t="s">
        <v>2105</v>
      </c>
    </row>
    <row r="335" spans="4:17" x14ac:dyDescent="0.25">
      <c r="D335" s="482" t="s">
        <v>3611</v>
      </c>
      <c r="E335" s="481" t="s">
        <v>3602</v>
      </c>
      <c r="F335" s="482"/>
      <c r="G335" s="481"/>
      <c r="H335" s="482"/>
      <c r="I335" s="482"/>
      <c r="J335" s="481" t="str">
        <f t="shared" si="6"/>
        <v/>
      </c>
      <c r="K335" s="492"/>
      <c r="L335" s="492"/>
      <c r="M335" s="493"/>
      <c r="N335" s="482"/>
      <c r="O335" s="482"/>
      <c r="P335" s="482"/>
      <c r="Q335" s="481" t="s">
        <v>2106</v>
      </c>
    </row>
    <row r="336" spans="4:17" x14ac:dyDescent="0.25">
      <c r="D336" s="482" t="s">
        <v>3612</v>
      </c>
      <c r="E336" s="481" t="s">
        <v>3613</v>
      </c>
      <c r="F336" s="482"/>
      <c r="G336" s="481"/>
      <c r="H336" s="482"/>
      <c r="I336" s="482"/>
      <c r="J336" s="481" t="str">
        <f t="shared" si="6"/>
        <v/>
      </c>
      <c r="K336" s="492"/>
      <c r="L336" s="492"/>
      <c r="M336" s="493"/>
      <c r="N336" s="482"/>
      <c r="O336" s="482"/>
      <c r="P336" s="482"/>
      <c r="Q336" s="481" t="s">
        <v>2107</v>
      </c>
    </row>
    <row r="337" spans="4:17" x14ac:dyDescent="0.25">
      <c r="D337" s="482" t="s">
        <v>3614</v>
      </c>
      <c r="E337" s="481" t="s">
        <v>3613</v>
      </c>
      <c r="F337" s="482"/>
      <c r="G337" s="481"/>
      <c r="H337" s="482"/>
      <c r="I337" s="482"/>
      <c r="J337" s="481" t="str">
        <f t="shared" si="6"/>
        <v/>
      </c>
      <c r="K337" s="492"/>
      <c r="L337" s="492"/>
      <c r="M337" s="493"/>
      <c r="N337" s="482"/>
      <c r="O337" s="482"/>
      <c r="P337" s="482"/>
      <c r="Q337" s="481" t="s">
        <v>2108</v>
      </c>
    </row>
    <row r="338" spans="4:17" x14ac:dyDescent="0.25">
      <c r="D338" s="482" t="s">
        <v>3615</v>
      </c>
      <c r="E338" s="481" t="s">
        <v>3613</v>
      </c>
      <c r="F338" s="482"/>
      <c r="G338" s="481"/>
      <c r="H338" s="482"/>
      <c r="I338" s="482"/>
      <c r="J338" s="481" t="str">
        <f t="shared" si="6"/>
        <v/>
      </c>
      <c r="K338" s="492"/>
      <c r="L338" s="492"/>
      <c r="M338" s="493"/>
      <c r="N338" s="482"/>
      <c r="O338" s="482"/>
      <c r="P338" s="482"/>
      <c r="Q338" s="481" t="s">
        <v>2109</v>
      </c>
    </row>
    <row r="339" spans="4:17" x14ac:dyDescent="0.25">
      <c r="D339" s="482" t="s">
        <v>3616</v>
      </c>
      <c r="E339" s="481" t="s">
        <v>3613</v>
      </c>
      <c r="F339" s="482"/>
      <c r="G339" s="481"/>
      <c r="H339" s="482"/>
      <c r="I339" s="482"/>
      <c r="J339" s="481" t="str">
        <f t="shared" si="6"/>
        <v/>
      </c>
      <c r="K339" s="492"/>
      <c r="L339" s="492"/>
      <c r="M339" s="493"/>
      <c r="N339" s="482"/>
      <c r="O339" s="482"/>
      <c r="P339" s="482"/>
      <c r="Q339" s="481" t="s">
        <v>2110</v>
      </c>
    </row>
    <row r="340" spans="4:17" x14ac:dyDescent="0.25">
      <c r="D340" s="482" t="s">
        <v>3617</v>
      </c>
      <c r="E340" s="481" t="s">
        <v>3613</v>
      </c>
      <c r="F340" s="482"/>
      <c r="G340" s="481"/>
      <c r="H340" s="482"/>
      <c r="I340" s="482"/>
      <c r="J340" s="481" t="str">
        <f t="shared" si="6"/>
        <v/>
      </c>
      <c r="K340" s="492"/>
      <c r="L340" s="492"/>
      <c r="M340" s="493"/>
      <c r="N340" s="482"/>
      <c r="O340" s="482"/>
      <c r="P340" s="482"/>
      <c r="Q340" s="481" t="s">
        <v>2111</v>
      </c>
    </row>
    <row r="341" spans="4:17" x14ac:dyDescent="0.25">
      <c r="D341" s="482" t="s">
        <v>3618</v>
      </c>
      <c r="E341" s="481" t="s">
        <v>3613</v>
      </c>
      <c r="F341" s="482"/>
      <c r="G341" s="481"/>
      <c r="H341" s="482"/>
      <c r="I341" s="482"/>
      <c r="J341" s="481" t="str">
        <f t="shared" si="6"/>
        <v/>
      </c>
      <c r="K341" s="492"/>
      <c r="L341" s="492"/>
      <c r="M341" s="493"/>
      <c r="N341" s="482"/>
      <c r="O341" s="482"/>
      <c r="P341" s="482"/>
      <c r="Q341" s="481" t="s">
        <v>2112</v>
      </c>
    </row>
    <row r="342" spans="4:17" x14ac:dyDescent="0.25">
      <c r="D342" s="482" t="s">
        <v>3619</v>
      </c>
      <c r="E342" s="481" t="s">
        <v>3613</v>
      </c>
      <c r="F342" s="482"/>
      <c r="G342" s="481"/>
      <c r="H342" s="482"/>
      <c r="I342" s="482"/>
      <c r="J342" s="481" t="str">
        <f t="shared" si="6"/>
        <v/>
      </c>
      <c r="K342" s="492"/>
      <c r="L342" s="492"/>
      <c r="M342" s="493"/>
      <c r="N342" s="482"/>
      <c r="O342" s="482"/>
      <c r="P342" s="482"/>
      <c r="Q342" s="481" t="s">
        <v>2113</v>
      </c>
    </row>
    <row r="343" spans="4:17" x14ac:dyDescent="0.25">
      <c r="D343" s="482" t="s">
        <v>3620</v>
      </c>
      <c r="E343" s="481" t="s">
        <v>3613</v>
      </c>
      <c r="F343" s="482"/>
      <c r="G343" s="481"/>
      <c r="H343" s="482"/>
      <c r="I343" s="482"/>
      <c r="J343" s="481" t="str">
        <f t="shared" si="6"/>
        <v/>
      </c>
      <c r="K343" s="492"/>
      <c r="L343" s="492"/>
      <c r="M343" s="493"/>
      <c r="N343" s="482"/>
      <c r="O343" s="482"/>
      <c r="P343" s="482"/>
      <c r="Q343" s="481" t="s">
        <v>2114</v>
      </c>
    </row>
    <row r="344" spans="4:17" x14ac:dyDescent="0.25">
      <c r="D344" s="482" t="s">
        <v>3621</v>
      </c>
      <c r="E344" s="481" t="s">
        <v>3613</v>
      </c>
      <c r="F344" s="482"/>
      <c r="G344" s="481"/>
      <c r="H344" s="482"/>
      <c r="I344" s="482"/>
      <c r="J344" s="481" t="str">
        <f t="shared" si="6"/>
        <v/>
      </c>
      <c r="K344" s="492"/>
      <c r="L344" s="492"/>
      <c r="M344" s="493"/>
      <c r="N344" s="482"/>
      <c r="O344" s="482"/>
      <c r="P344" s="482"/>
      <c r="Q344" s="481" t="s">
        <v>2115</v>
      </c>
    </row>
    <row r="345" spans="4:17" x14ac:dyDescent="0.25">
      <c r="D345" s="482" t="s">
        <v>3622</v>
      </c>
      <c r="E345" s="481" t="s">
        <v>3613</v>
      </c>
      <c r="F345" s="482"/>
      <c r="G345" s="481"/>
      <c r="H345" s="482"/>
      <c r="I345" s="482"/>
      <c r="J345" s="481" t="str">
        <f t="shared" si="6"/>
        <v/>
      </c>
      <c r="K345" s="492"/>
      <c r="L345" s="492"/>
      <c r="M345" s="493"/>
      <c r="N345" s="482"/>
      <c r="O345" s="482"/>
      <c r="P345" s="482"/>
      <c r="Q345" s="481" t="s">
        <v>2116</v>
      </c>
    </row>
    <row r="346" spans="4:17" x14ac:dyDescent="0.25">
      <c r="D346" s="482" t="s">
        <v>3623</v>
      </c>
      <c r="E346" s="481" t="s">
        <v>3624</v>
      </c>
      <c r="F346" s="482"/>
      <c r="G346" s="481"/>
      <c r="H346" s="482"/>
      <c r="I346" s="482"/>
      <c r="J346" s="481" t="str">
        <f t="shared" si="6"/>
        <v/>
      </c>
      <c r="K346" s="492"/>
      <c r="L346" s="492"/>
      <c r="M346" s="493"/>
      <c r="N346" s="482"/>
      <c r="O346" s="482"/>
      <c r="P346" s="482"/>
      <c r="Q346" s="481" t="s">
        <v>2117</v>
      </c>
    </row>
    <row r="347" spans="4:17" x14ac:dyDescent="0.25">
      <c r="D347" s="482" t="s">
        <v>3625</v>
      </c>
      <c r="E347" s="481" t="s">
        <v>3624</v>
      </c>
      <c r="F347" s="482"/>
      <c r="G347" s="481"/>
      <c r="H347" s="482"/>
      <c r="I347" s="482"/>
      <c r="J347" s="481" t="str">
        <f t="shared" si="6"/>
        <v/>
      </c>
      <c r="K347" s="492"/>
      <c r="L347" s="492"/>
      <c r="M347" s="493"/>
      <c r="N347" s="482"/>
      <c r="O347" s="482"/>
      <c r="P347" s="482"/>
      <c r="Q347" s="481" t="s">
        <v>2118</v>
      </c>
    </row>
    <row r="348" spans="4:17" x14ac:dyDescent="0.25">
      <c r="D348" s="482" t="s">
        <v>3626</v>
      </c>
      <c r="E348" s="481" t="s">
        <v>3624</v>
      </c>
      <c r="F348" s="482"/>
      <c r="G348" s="481"/>
      <c r="H348" s="482"/>
      <c r="I348" s="482"/>
      <c r="J348" s="481" t="str">
        <f t="shared" si="6"/>
        <v/>
      </c>
      <c r="K348" s="492"/>
      <c r="L348" s="492"/>
      <c r="M348" s="493"/>
      <c r="N348" s="482"/>
      <c r="O348" s="482"/>
      <c r="P348" s="482"/>
      <c r="Q348" s="481" t="s">
        <v>2119</v>
      </c>
    </row>
    <row r="349" spans="4:17" x14ac:dyDescent="0.25">
      <c r="D349" s="482" t="s">
        <v>3627</v>
      </c>
      <c r="E349" s="481" t="s">
        <v>3624</v>
      </c>
      <c r="F349" s="482"/>
      <c r="G349" s="481"/>
      <c r="H349" s="482"/>
      <c r="I349" s="482"/>
      <c r="J349" s="481" t="str">
        <f t="shared" si="6"/>
        <v/>
      </c>
      <c r="K349" s="492"/>
      <c r="L349" s="492"/>
      <c r="M349" s="493"/>
      <c r="N349" s="482"/>
      <c r="O349" s="482"/>
      <c r="P349" s="482"/>
      <c r="Q349" s="481" t="s">
        <v>2120</v>
      </c>
    </row>
    <row r="350" spans="4:17" x14ac:dyDescent="0.25">
      <c r="D350" s="482" t="s">
        <v>3628</v>
      </c>
      <c r="E350" s="481" t="s">
        <v>3624</v>
      </c>
      <c r="F350" s="482"/>
      <c r="G350" s="481"/>
      <c r="H350" s="482"/>
      <c r="I350" s="482"/>
      <c r="J350" s="481" t="str">
        <f t="shared" si="6"/>
        <v/>
      </c>
      <c r="K350" s="492"/>
      <c r="L350" s="492"/>
      <c r="M350" s="493"/>
      <c r="N350" s="482"/>
      <c r="O350" s="482"/>
      <c r="P350" s="482"/>
      <c r="Q350" s="481" t="s">
        <v>2121</v>
      </c>
    </row>
    <row r="351" spans="4:17" x14ac:dyDescent="0.25">
      <c r="D351" s="482" t="s">
        <v>3629</v>
      </c>
      <c r="E351" s="481" t="s">
        <v>3624</v>
      </c>
      <c r="F351" s="482"/>
      <c r="G351" s="481"/>
      <c r="H351" s="482"/>
      <c r="I351" s="482"/>
      <c r="J351" s="481" t="str">
        <f t="shared" si="6"/>
        <v/>
      </c>
      <c r="K351" s="492"/>
      <c r="L351" s="492"/>
      <c r="M351" s="493"/>
      <c r="N351" s="482"/>
      <c r="O351" s="482"/>
      <c r="P351" s="482"/>
      <c r="Q351" s="481" t="s">
        <v>2122</v>
      </c>
    </row>
    <row r="352" spans="4:17" x14ac:dyDescent="0.25">
      <c r="D352" s="482" t="s">
        <v>3630</v>
      </c>
      <c r="E352" s="481" t="s">
        <v>3624</v>
      </c>
      <c r="F352" s="482"/>
      <c r="G352" s="481"/>
      <c r="H352" s="482"/>
      <c r="I352" s="482"/>
      <c r="J352" s="481" t="str">
        <f t="shared" si="6"/>
        <v/>
      </c>
      <c r="K352" s="492"/>
      <c r="L352" s="492"/>
      <c r="M352" s="493"/>
      <c r="N352" s="482"/>
      <c r="O352" s="482"/>
      <c r="P352" s="482"/>
      <c r="Q352" s="481" t="s">
        <v>2123</v>
      </c>
    </row>
    <row r="353" spans="4:17" x14ac:dyDescent="0.25">
      <c r="D353" s="482" t="s">
        <v>3631</v>
      </c>
      <c r="E353" s="481" t="s">
        <v>3624</v>
      </c>
      <c r="F353" s="482"/>
      <c r="G353" s="481"/>
      <c r="H353" s="482"/>
      <c r="I353" s="482"/>
      <c r="J353" s="481" t="str">
        <f t="shared" si="6"/>
        <v/>
      </c>
      <c r="K353" s="492"/>
      <c r="L353" s="492"/>
      <c r="M353" s="493"/>
      <c r="N353" s="482"/>
      <c r="O353" s="482"/>
      <c r="P353" s="482"/>
      <c r="Q353" s="481" t="s">
        <v>2124</v>
      </c>
    </row>
    <row r="354" spans="4:17" x14ac:dyDescent="0.25">
      <c r="D354" s="482" t="s">
        <v>3632</v>
      </c>
      <c r="E354" s="481" t="s">
        <v>3624</v>
      </c>
      <c r="F354" s="482"/>
      <c r="G354" s="481"/>
      <c r="H354" s="482"/>
      <c r="I354" s="482"/>
      <c r="J354" s="481" t="str">
        <f t="shared" si="6"/>
        <v/>
      </c>
      <c r="K354" s="492"/>
      <c r="L354" s="492"/>
      <c r="M354" s="493"/>
      <c r="N354" s="482"/>
      <c r="O354" s="482"/>
      <c r="P354" s="482"/>
      <c r="Q354" s="481" t="s">
        <v>2125</v>
      </c>
    </row>
    <row r="355" spans="4:17" x14ac:dyDescent="0.25">
      <c r="D355" s="482" t="s">
        <v>3633</v>
      </c>
      <c r="E355" s="481" t="s">
        <v>3624</v>
      </c>
      <c r="F355" s="482"/>
      <c r="G355" s="481"/>
      <c r="H355" s="482"/>
      <c r="I355" s="482"/>
      <c r="J355" s="481" t="str">
        <f t="shared" si="6"/>
        <v/>
      </c>
      <c r="K355" s="492"/>
      <c r="L355" s="492"/>
      <c r="M355" s="493"/>
      <c r="N355" s="482"/>
      <c r="O355" s="482"/>
      <c r="P355" s="482"/>
      <c r="Q355" s="481" t="s">
        <v>2126</v>
      </c>
    </row>
    <row r="356" spans="4:17" x14ac:dyDescent="0.25">
      <c r="D356" s="482" t="s">
        <v>3634</v>
      </c>
      <c r="E356" s="481" t="s">
        <v>3635</v>
      </c>
      <c r="F356" s="482"/>
      <c r="G356" s="481"/>
      <c r="H356" s="482"/>
      <c r="I356" s="482"/>
      <c r="J356" s="481" t="str">
        <f t="shared" si="6"/>
        <v/>
      </c>
      <c r="K356" s="492"/>
      <c r="L356" s="492"/>
      <c r="M356" s="493"/>
      <c r="N356" s="482"/>
      <c r="O356" s="482"/>
      <c r="P356" s="482"/>
      <c r="Q356" s="481" t="s">
        <v>2127</v>
      </c>
    </row>
    <row r="357" spans="4:17" x14ac:dyDescent="0.25">
      <c r="D357" s="482" t="s">
        <v>3636</v>
      </c>
      <c r="E357" s="481" t="s">
        <v>3635</v>
      </c>
      <c r="F357" s="482"/>
      <c r="G357" s="481"/>
      <c r="H357" s="482"/>
      <c r="I357" s="482"/>
      <c r="J357" s="481" t="str">
        <f t="shared" si="6"/>
        <v/>
      </c>
      <c r="K357" s="492"/>
      <c r="L357" s="492"/>
      <c r="M357" s="493"/>
      <c r="N357" s="482"/>
      <c r="O357" s="482"/>
      <c r="P357" s="482"/>
      <c r="Q357" s="481" t="s">
        <v>2128</v>
      </c>
    </row>
    <row r="358" spans="4:17" x14ac:dyDescent="0.25">
      <c r="D358" s="482" t="s">
        <v>3637</v>
      </c>
      <c r="E358" s="481" t="s">
        <v>3635</v>
      </c>
      <c r="F358" s="482"/>
      <c r="G358" s="481"/>
      <c r="H358" s="482"/>
      <c r="I358" s="482"/>
      <c r="J358" s="481" t="str">
        <f t="shared" si="6"/>
        <v/>
      </c>
      <c r="K358" s="492"/>
      <c r="L358" s="492"/>
      <c r="M358" s="493"/>
      <c r="N358" s="482"/>
      <c r="O358" s="482"/>
      <c r="P358" s="482"/>
      <c r="Q358" s="481" t="s">
        <v>2129</v>
      </c>
    </row>
    <row r="359" spans="4:17" x14ac:dyDescent="0.25">
      <c r="D359" s="482" t="s">
        <v>3638</v>
      </c>
      <c r="E359" s="481" t="s">
        <v>3635</v>
      </c>
      <c r="F359" s="482"/>
      <c r="G359" s="481"/>
      <c r="H359" s="482"/>
      <c r="I359" s="482"/>
      <c r="J359" s="481" t="str">
        <f t="shared" si="6"/>
        <v/>
      </c>
      <c r="K359" s="492"/>
      <c r="L359" s="492"/>
      <c r="M359" s="493"/>
      <c r="N359" s="482"/>
      <c r="O359" s="482"/>
      <c r="P359" s="482"/>
      <c r="Q359" s="481" t="s">
        <v>2130</v>
      </c>
    </row>
    <row r="360" spans="4:17" x14ac:dyDescent="0.25">
      <c r="D360" s="482" t="s">
        <v>3639</v>
      </c>
      <c r="E360" s="481" t="s">
        <v>3635</v>
      </c>
      <c r="F360" s="482"/>
      <c r="G360" s="481"/>
      <c r="H360" s="482"/>
      <c r="I360" s="482"/>
      <c r="J360" s="481" t="str">
        <f t="shared" si="6"/>
        <v/>
      </c>
      <c r="K360" s="492"/>
      <c r="L360" s="492"/>
      <c r="M360" s="493"/>
      <c r="N360" s="482"/>
      <c r="O360" s="482"/>
      <c r="P360" s="482"/>
      <c r="Q360" s="481" t="s">
        <v>2131</v>
      </c>
    </row>
    <row r="361" spans="4:17" x14ac:dyDescent="0.25">
      <c r="D361" s="482" t="s">
        <v>3640</v>
      </c>
      <c r="E361" s="481" t="s">
        <v>3635</v>
      </c>
      <c r="F361" s="482"/>
      <c r="G361" s="481"/>
      <c r="H361" s="482"/>
      <c r="I361" s="482"/>
      <c r="J361" s="481" t="str">
        <f t="shared" si="6"/>
        <v/>
      </c>
      <c r="K361" s="492"/>
      <c r="L361" s="492"/>
      <c r="M361" s="493"/>
      <c r="N361" s="482"/>
      <c r="O361" s="482"/>
      <c r="P361" s="482"/>
      <c r="Q361" s="481" t="s">
        <v>2132</v>
      </c>
    </row>
    <row r="362" spans="4:17" x14ac:dyDescent="0.25">
      <c r="D362" s="482" t="s">
        <v>3641</v>
      </c>
      <c r="E362" s="481" t="s">
        <v>3635</v>
      </c>
      <c r="F362" s="482"/>
      <c r="G362" s="481"/>
      <c r="H362" s="482"/>
      <c r="I362" s="482"/>
      <c r="J362" s="481" t="str">
        <f t="shared" si="6"/>
        <v/>
      </c>
      <c r="K362" s="492"/>
      <c r="L362" s="492"/>
      <c r="M362" s="493"/>
      <c r="N362" s="482"/>
      <c r="O362" s="482"/>
      <c r="P362" s="482"/>
      <c r="Q362" s="481" t="s">
        <v>2133</v>
      </c>
    </row>
    <row r="363" spans="4:17" x14ac:dyDescent="0.25">
      <c r="D363" s="482" t="s">
        <v>3642</v>
      </c>
      <c r="E363" s="481" t="s">
        <v>3635</v>
      </c>
      <c r="F363" s="482"/>
      <c r="G363" s="481"/>
      <c r="H363" s="482"/>
      <c r="I363" s="482"/>
      <c r="J363" s="481" t="str">
        <f t="shared" si="6"/>
        <v/>
      </c>
      <c r="K363" s="492"/>
      <c r="L363" s="492"/>
      <c r="M363" s="493"/>
      <c r="N363" s="482"/>
      <c r="O363" s="482"/>
      <c r="P363" s="482"/>
      <c r="Q363" s="481" t="s">
        <v>2134</v>
      </c>
    </row>
    <row r="364" spans="4:17" x14ac:dyDescent="0.25">
      <c r="D364" s="482" t="s">
        <v>3643</v>
      </c>
      <c r="E364" s="481" t="s">
        <v>3635</v>
      </c>
      <c r="F364" s="482"/>
      <c r="G364" s="481"/>
      <c r="H364" s="482"/>
      <c r="I364" s="482"/>
      <c r="J364" s="481" t="str">
        <f t="shared" si="6"/>
        <v/>
      </c>
      <c r="K364" s="492"/>
      <c r="L364" s="492"/>
      <c r="M364" s="493"/>
      <c r="N364" s="482"/>
      <c r="O364" s="482"/>
      <c r="P364" s="482"/>
      <c r="Q364" s="481" t="s">
        <v>2135</v>
      </c>
    </row>
    <row r="365" spans="4:17" x14ac:dyDescent="0.25">
      <c r="D365" s="482" t="s">
        <v>3644</v>
      </c>
      <c r="E365" s="481" t="s">
        <v>3635</v>
      </c>
      <c r="F365" s="482"/>
      <c r="G365" s="481"/>
      <c r="H365" s="482"/>
      <c r="I365" s="482"/>
      <c r="J365" s="481" t="str">
        <f t="shared" si="6"/>
        <v/>
      </c>
      <c r="K365" s="492"/>
      <c r="L365" s="492"/>
      <c r="M365" s="493"/>
      <c r="N365" s="482"/>
      <c r="O365" s="482"/>
      <c r="P365" s="482"/>
      <c r="Q365" s="481" t="s">
        <v>2136</v>
      </c>
    </row>
    <row r="366" spans="4:17" x14ac:dyDescent="0.25">
      <c r="D366" s="482" t="s">
        <v>3645</v>
      </c>
      <c r="E366" s="481" t="s">
        <v>3646</v>
      </c>
      <c r="F366" s="482" t="s">
        <v>2648</v>
      </c>
      <c r="G366" s="481"/>
      <c r="H366" s="482"/>
      <c r="I366" s="482"/>
      <c r="J366" s="481" t="str">
        <f t="shared" si="6"/>
        <v>PMTCT-1: Percentage of pregnant women who know their HIV status</v>
      </c>
      <c r="K366" s="492"/>
      <c r="L366" s="492"/>
      <c r="M366" s="493"/>
      <c r="N366" s="482"/>
      <c r="O366" s="482"/>
      <c r="P366" s="482"/>
      <c r="Q366" s="481" t="s">
        <v>1876</v>
      </c>
    </row>
    <row r="367" spans="4:17" x14ac:dyDescent="0.25">
      <c r="D367" s="482" t="s">
        <v>3647</v>
      </c>
      <c r="E367" s="481" t="s">
        <v>3646</v>
      </c>
      <c r="F367" s="482" t="s">
        <v>2648</v>
      </c>
      <c r="G367" s="481"/>
      <c r="H367" s="482"/>
      <c r="I367" s="482"/>
      <c r="J367" s="481" t="str">
        <f t="shared" si="6"/>
        <v>PMTCT-1: Percentage of pregnant women who know their HIV status</v>
      </c>
      <c r="K367" s="492"/>
      <c r="L367" s="492"/>
      <c r="M367" s="493"/>
      <c r="N367" s="482"/>
      <c r="O367" s="482"/>
      <c r="P367" s="482"/>
      <c r="Q367" s="481" t="s">
        <v>1877</v>
      </c>
    </row>
    <row r="368" spans="4:17" x14ac:dyDescent="0.25">
      <c r="D368" s="482" t="s">
        <v>3648</v>
      </c>
      <c r="E368" s="481" t="s">
        <v>3646</v>
      </c>
      <c r="F368" s="482" t="s">
        <v>2648</v>
      </c>
      <c r="G368" s="481"/>
      <c r="H368" s="482"/>
      <c r="I368" s="482"/>
      <c r="J368" s="481" t="str">
        <f t="shared" si="6"/>
        <v>PMTCT-1: Percentage of pregnant women who know their HIV status</v>
      </c>
      <c r="K368" s="492"/>
      <c r="L368" s="492"/>
      <c r="M368" s="493"/>
      <c r="N368" s="482"/>
      <c r="O368" s="482"/>
      <c r="P368" s="482"/>
      <c r="Q368" s="481" t="s">
        <v>1878</v>
      </c>
    </row>
    <row r="369" spans="4:17" x14ac:dyDescent="0.25">
      <c r="D369" s="482" t="s">
        <v>3649</v>
      </c>
      <c r="E369" s="481" t="s">
        <v>3646</v>
      </c>
      <c r="F369" s="482" t="s">
        <v>2648</v>
      </c>
      <c r="G369" s="481"/>
      <c r="H369" s="482"/>
      <c r="I369" s="482"/>
      <c r="J369" s="481" t="str">
        <f t="shared" si="6"/>
        <v>PMTCT-1: Percentage of pregnant women who know their HIV status</v>
      </c>
      <c r="K369" s="492"/>
      <c r="L369" s="492"/>
      <c r="M369" s="493"/>
      <c r="N369" s="482"/>
      <c r="O369" s="482"/>
      <c r="P369" s="482"/>
      <c r="Q369" s="481" t="s">
        <v>1879</v>
      </c>
    </row>
    <row r="370" spans="4:17" x14ac:dyDescent="0.25">
      <c r="D370" s="482" t="s">
        <v>3650</v>
      </c>
      <c r="E370" s="481" t="s">
        <v>3646</v>
      </c>
      <c r="F370" s="482" t="s">
        <v>2648</v>
      </c>
      <c r="G370" s="481"/>
      <c r="H370" s="482"/>
      <c r="I370" s="482"/>
      <c r="J370" s="481" t="str">
        <f t="shared" si="6"/>
        <v>PMTCT-1: Percentage of pregnant women who know their HIV status</v>
      </c>
      <c r="K370" s="492"/>
      <c r="L370" s="492"/>
      <c r="M370" s="493"/>
      <c r="N370" s="482"/>
      <c r="O370" s="482"/>
      <c r="P370" s="482"/>
      <c r="Q370" s="481" t="s">
        <v>1880</v>
      </c>
    </row>
    <row r="371" spans="4:17" x14ac:dyDescent="0.25">
      <c r="D371" s="482" t="s">
        <v>3651</v>
      </c>
      <c r="E371" s="481" t="s">
        <v>3646</v>
      </c>
      <c r="F371" s="482" t="s">
        <v>2648</v>
      </c>
      <c r="G371" s="481"/>
      <c r="H371" s="482"/>
      <c r="I371" s="482"/>
      <c r="J371" s="481" t="str">
        <f t="shared" si="6"/>
        <v>PMTCT-1: Percentage of pregnant women who know their HIV status</v>
      </c>
      <c r="K371" s="492"/>
      <c r="L371" s="492"/>
      <c r="M371" s="493"/>
      <c r="N371" s="482"/>
      <c r="O371" s="482"/>
      <c r="P371" s="482"/>
      <c r="Q371" s="481" t="s">
        <v>1881</v>
      </c>
    </row>
    <row r="372" spans="4:17" x14ac:dyDescent="0.25">
      <c r="D372" s="482" t="s">
        <v>3652</v>
      </c>
      <c r="E372" s="481" t="s">
        <v>3646</v>
      </c>
      <c r="F372" s="482" t="s">
        <v>2648</v>
      </c>
      <c r="G372" s="481"/>
      <c r="H372" s="482"/>
      <c r="I372" s="482"/>
      <c r="J372" s="481" t="str">
        <f t="shared" si="6"/>
        <v>PMTCT-1: Percentage of pregnant women who know their HIV status</v>
      </c>
      <c r="K372" s="492"/>
      <c r="L372" s="492"/>
      <c r="M372" s="493"/>
      <c r="N372" s="482"/>
      <c r="O372" s="482"/>
      <c r="P372" s="482"/>
      <c r="Q372" s="481" t="s">
        <v>1882</v>
      </c>
    </row>
    <row r="373" spans="4:17" x14ac:dyDescent="0.25">
      <c r="D373" s="482" t="s">
        <v>3653</v>
      </c>
      <c r="E373" s="481" t="s">
        <v>3646</v>
      </c>
      <c r="F373" s="482" t="s">
        <v>2648</v>
      </c>
      <c r="G373" s="481"/>
      <c r="H373" s="482"/>
      <c r="I373" s="482"/>
      <c r="J373" s="481" t="str">
        <f t="shared" si="6"/>
        <v>PMTCT-1: Percentage of pregnant women who know their HIV status</v>
      </c>
      <c r="K373" s="492"/>
      <c r="L373" s="492"/>
      <c r="M373" s="493"/>
      <c r="N373" s="482"/>
      <c r="O373" s="482"/>
      <c r="P373" s="482"/>
      <c r="Q373" s="481" t="s">
        <v>1883</v>
      </c>
    </row>
    <row r="374" spans="4:17" x14ac:dyDescent="0.25">
      <c r="D374" s="482" t="s">
        <v>3654</v>
      </c>
      <c r="E374" s="481" t="s">
        <v>3646</v>
      </c>
      <c r="F374" s="482" t="s">
        <v>2648</v>
      </c>
      <c r="G374" s="481"/>
      <c r="H374" s="482"/>
      <c r="I374" s="482"/>
      <c r="J374" s="481" t="str">
        <f t="shared" si="6"/>
        <v>PMTCT-1: Percentage of pregnant women who know their HIV status</v>
      </c>
      <c r="K374" s="492"/>
      <c r="L374" s="492"/>
      <c r="M374" s="493"/>
      <c r="N374" s="482"/>
      <c r="O374" s="482"/>
      <c r="P374" s="482"/>
      <c r="Q374" s="481" t="s">
        <v>1884</v>
      </c>
    </row>
    <row r="375" spans="4:17" x14ac:dyDescent="0.25">
      <c r="D375" s="482" t="s">
        <v>3655</v>
      </c>
      <c r="E375" s="481" t="s">
        <v>3646</v>
      </c>
      <c r="F375" s="482" t="s">
        <v>2648</v>
      </c>
      <c r="G375" s="481"/>
      <c r="H375" s="482"/>
      <c r="I375" s="482"/>
      <c r="J375" s="481" t="str">
        <f t="shared" si="6"/>
        <v>PMTCT-1: Percentage of pregnant women who know their HIV status</v>
      </c>
      <c r="K375" s="492"/>
      <c r="L375" s="492"/>
      <c r="M375" s="493"/>
      <c r="N375" s="482"/>
      <c r="O375" s="482"/>
      <c r="P375" s="482"/>
      <c r="Q375" s="481" t="s">
        <v>1885</v>
      </c>
    </row>
    <row r="376" spans="4:17" x14ac:dyDescent="0.25">
      <c r="D376" s="482" t="s">
        <v>3656</v>
      </c>
      <c r="E376" s="481" t="s">
        <v>3657</v>
      </c>
      <c r="F376" s="482" t="s">
        <v>2649</v>
      </c>
      <c r="G376" s="481"/>
      <c r="H376" s="482"/>
      <c r="I376" s="482"/>
      <c r="J376" s="481" t="str">
        <f t="shared" si="6"/>
        <v>PMTCT-2.1: Percentage of HIV-positive pregnant women who received ART during pregnancy</v>
      </c>
      <c r="K376" s="492"/>
      <c r="L376" s="492"/>
      <c r="M376" s="493"/>
      <c r="N376" s="482"/>
      <c r="O376" s="482"/>
      <c r="P376" s="482"/>
      <c r="Q376" s="481" t="s">
        <v>1886</v>
      </c>
    </row>
    <row r="377" spans="4:17" x14ac:dyDescent="0.25">
      <c r="D377" s="482" t="s">
        <v>3658</v>
      </c>
      <c r="E377" s="481" t="s">
        <v>3657</v>
      </c>
      <c r="F377" s="482" t="s">
        <v>2649</v>
      </c>
      <c r="G377" s="481"/>
      <c r="H377" s="482"/>
      <c r="I377" s="482"/>
      <c r="J377" s="481" t="str">
        <f t="shared" si="6"/>
        <v>PMTCT-2.1: Percentage of HIV-positive pregnant women who received ART during pregnancy</v>
      </c>
      <c r="K377" s="492"/>
      <c r="L377" s="492"/>
      <c r="M377" s="493"/>
      <c r="N377" s="482"/>
      <c r="O377" s="482"/>
      <c r="P377" s="482"/>
      <c r="Q377" s="481" t="s">
        <v>1887</v>
      </c>
    </row>
    <row r="378" spans="4:17" x14ac:dyDescent="0.25">
      <c r="D378" s="482" t="s">
        <v>3659</v>
      </c>
      <c r="E378" s="481" t="s">
        <v>3657</v>
      </c>
      <c r="F378" s="482" t="s">
        <v>2649</v>
      </c>
      <c r="G378" s="481"/>
      <c r="H378" s="482"/>
      <c r="I378" s="482"/>
      <c r="J378" s="481" t="str">
        <f t="shared" si="6"/>
        <v>PMTCT-2.1: Percentage of HIV-positive pregnant women who received ART during pregnancy</v>
      </c>
      <c r="K378" s="492"/>
      <c r="L378" s="492"/>
      <c r="M378" s="493"/>
      <c r="N378" s="482"/>
      <c r="O378" s="482"/>
      <c r="P378" s="482"/>
      <c r="Q378" s="481" t="s">
        <v>1888</v>
      </c>
    </row>
    <row r="379" spans="4:17" x14ac:dyDescent="0.25">
      <c r="D379" s="482" t="s">
        <v>3660</v>
      </c>
      <c r="E379" s="481" t="s">
        <v>3657</v>
      </c>
      <c r="F379" s="482" t="s">
        <v>2649</v>
      </c>
      <c r="G379" s="481"/>
      <c r="H379" s="482"/>
      <c r="I379" s="482"/>
      <c r="J379" s="481" t="str">
        <f t="shared" si="6"/>
        <v>PMTCT-2.1: Percentage of HIV-positive pregnant women who received ART during pregnancy</v>
      </c>
      <c r="K379" s="492"/>
      <c r="L379" s="492"/>
      <c r="M379" s="493"/>
      <c r="N379" s="482"/>
      <c r="O379" s="482"/>
      <c r="P379" s="482"/>
      <c r="Q379" s="481" t="s">
        <v>1889</v>
      </c>
    </row>
    <row r="380" spans="4:17" x14ac:dyDescent="0.25">
      <c r="D380" s="482" t="s">
        <v>3661</v>
      </c>
      <c r="E380" s="481" t="s">
        <v>3657</v>
      </c>
      <c r="F380" s="482" t="s">
        <v>2649</v>
      </c>
      <c r="G380" s="481"/>
      <c r="H380" s="482"/>
      <c r="I380" s="482"/>
      <c r="J380" s="481" t="str">
        <f t="shared" ref="J380:J443" si="7">F380&amp;H380&amp;I380</f>
        <v>PMTCT-2.1: Percentage of HIV-positive pregnant women who received ART during pregnancy</v>
      </c>
      <c r="K380" s="492"/>
      <c r="L380" s="492"/>
      <c r="M380" s="493"/>
      <c r="N380" s="482"/>
      <c r="O380" s="482"/>
      <c r="P380" s="482"/>
      <c r="Q380" s="481" t="s">
        <v>1890</v>
      </c>
    </row>
    <row r="381" spans="4:17" x14ac:dyDescent="0.25">
      <c r="D381" s="482" t="s">
        <v>3662</v>
      </c>
      <c r="E381" s="481" t="s">
        <v>3657</v>
      </c>
      <c r="F381" s="482" t="s">
        <v>2649</v>
      </c>
      <c r="G381" s="481"/>
      <c r="H381" s="482"/>
      <c r="I381" s="482"/>
      <c r="J381" s="481" t="str">
        <f t="shared" si="7"/>
        <v>PMTCT-2.1: Percentage of HIV-positive pregnant women who received ART during pregnancy</v>
      </c>
      <c r="K381" s="492"/>
      <c r="L381" s="492"/>
      <c r="M381" s="493"/>
      <c r="N381" s="482"/>
      <c r="O381" s="482"/>
      <c r="P381" s="482"/>
      <c r="Q381" s="481" t="s">
        <v>1891</v>
      </c>
    </row>
    <row r="382" spans="4:17" x14ac:dyDescent="0.25">
      <c r="D382" s="482" t="s">
        <v>3663</v>
      </c>
      <c r="E382" s="481" t="s">
        <v>3657</v>
      </c>
      <c r="F382" s="482" t="s">
        <v>2649</v>
      </c>
      <c r="G382" s="481"/>
      <c r="H382" s="482"/>
      <c r="I382" s="482"/>
      <c r="J382" s="481" t="str">
        <f t="shared" si="7"/>
        <v>PMTCT-2.1: Percentage of HIV-positive pregnant women who received ART during pregnancy</v>
      </c>
      <c r="K382" s="492"/>
      <c r="L382" s="492"/>
      <c r="M382" s="493"/>
      <c r="N382" s="482"/>
      <c r="O382" s="482"/>
      <c r="P382" s="482"/>
      <c r="Q382" s="481" t="s">
        <v>1892</v>
      </c>
    </row>
    <row r="383" spans="4:17" x14ac:dyDescent="0.25">
      <c r="D383" s="482" t="s">
        <v>3664</v>
      </c>
      <c r="E383" s="481" t="s">
        <v>3657</v>
      </c>
      <c r="F383" s="482" t="s">
        <v>2649</v>
      </c>
      <c r="G383" s="481"/>
      <c r="H383" s="482"/>
      <c r="I383" s="482"/>
      <c r="J383" s="481" t="str">
        <f t="shared" si="7"/>
        <v>PMTCT-2.1: Percentage of HIV-positive pregnant women who received ART during pregnancy</v>
      </c>
      <c r="K383" s="492"/>
      <c r="L383" s="492"/>
      <c r="M383" s="493"/>
      <c r="N383" s="482"/>
      <c r="O383" s="482"/>
      <c r="P383" s="482"/>
      <c r="Q383" s="481" t="s">
        <v>1893</v>
      </c>
    </row>
    <row r="384" spans="4:17" x14ac:dyDescent="0.25">
      <c r="D384" s="482" t="s">
        <v>3665</v>
      </c>
      <c r="E384" s="481" t="s">
        <v>3657</v>
      </c>
      <c r="F384" s="482" t="s">
        <v>2649</v>
      </c>
      <c r="G384" s="481"/>
      <c r="H384" s="482"/>
      <c r="I384" s="482"/>
      <c r="J384" s="481" t="str">
        <f t="shared" si="7"/>
        <v>PMTCT-2.1: Percentage of HIV-positive pregnant women who received ART during pregnancy</v>
      </c>
      <c r="K384" s="492"/>
      <c r="L384" s="492"/>
      <c r="M384" s="493"/>
      <c r="N384" s="482"/>
      <c r="O384" s="482"/>
      <c r="P384" s="482"/>
      <c r="Q384" s="481" t="s">
        <v>1894</v>
      </c>
    </row>
    <row r="385" spans="4:17" x14ac:dyDescent="0.25">
      <c r="D385" s="482" t="s">
        <v>3666</v>
      </c>
      <c r="E385" s="481" t="s">
        <v>3657</v>
      </c>
      <c r="F385" s="482" t="s">
        <v>2649</v>
      </c>
      <c r="G385" s="481"/>
      <c r="H385" s="482"/>
      <c r="I385" s="482"/>
      <c r="J385" s="481" t="str">
        <f t="shared" si="7"/>
        <v>PMTCT-2.1: Percentage of HIV-positive pregnant women who received ART during pregnancy</v>
      </c>
      <c r="K385" s="492"/>
      <c r="L385" s="492"/>
      <c r="M385" s="493"/>
      <c r="N385" s="482"/>
      <c r="O385" s="482"/>
      <c r="P385" s="482"/>
      <c r="Q385" s="481" t="s">
        <v>1895</v>
      </c>
    </row>
    <row r="386" spans="4:17" x14ac:dyDescent="0.25">
      <c r="D386" s="482" t="s">
        <v>3667</v>
      </c>
      <c r="E386" s="481" t="s">
        <v>3668</v>
      </c>
      <c r="F386" s="482" t="s">
        <v>2650</v>
      </c>
      <c r="G386" s="481"/>
      <c r="H386" s="482"/>
      <c r="I386" s="482"/>
      <c r="J386" s="481" t="str">
        <f t="shared" si="7"/>
        <v>PMTCT-3.1: Percentage of HIV-exposed infants receiving a virological test for HIV within 2 months of birth</v>
      </c>
      <c r="K386" s="492"/>
      <c r="L386" s="492"/>
      <c r="M386" s="493"/>
      <c r="N386" s="482"/>
      <c r="O386" s="482"/>
      <c r="P386" s="482"/>
      <c r="Q386" s="481" t="s">
        <v>1896</v>
      </c>
    </row>
    <row r="387" spans="4:17" x14ac:dyDescent="0.25">
      <c r="D387" s="482" t="s">
        <v>3669</v>
      </c>
      <c r="E387" s="481" t="s">
        <v>3668</v>
      </c>
      <c r="F387" s="482" t="s">
        <v>2650</v>
      </c>
      <c r="G387" s="481"/>
      <c r="H387" s="482"/>
      <c r="I387" s="482"/>
      <c r="J387" s="481" t="str">
        <f t="shared" si="7"/>
        <v>PMTCT-3.1: Percentage of HIV-exposed infants receiving a virological test for HIV within 2 months of birth</v>
      </c>
      <c r="K387" s="492"/>
      <c r="L387" s="492"/>
      <c r="M387" s="493"/>
      <c r="N387" s="482"/>
      <c r="O387" s="482"/>
      <c r="P387" s="482"/>
      <c r="Q387" s="481" t="s">
        <v>1897</v>
      </c>
    </row>
    <row r="388" spans="4:17" x14ac:dyDescent="0.25">
      <c r="D388" s="482" t="s">
        <v>3670</v>
      </c>
      <c r="E388" s="481" t="s">
        <v>3668</v>
      </c>
      <c r="F388" s="482" t="s">
        <v>2650</v>
      </c>
      <c r="G388" s="481"/>
      <c r="H388" s="482"/>
      <c r="I388" s="482"/>
      <c r="J388" s="481" t="str">
        <f t="shared" si="7"/>
        <v>PMTCT-3.1: Percentage of HIV-exposed infants receiving a virological test for HIV within 2 months of birth</v>
      </c>
      <c r="K388" s="492"/>
      <c r="L388" s="492"/>
      <c r="M388" s="493"/>
      <c r="N388" s="482"/>
      <c r="O388" s="482"/>
      <c r="P388" s="482"/>
      <c r="Q388" s="481" t="s">
        <v>1898</v>
      </c>
    </row>
    <row r="389" spans="4:17" x14ac:dyDescent="0.25">
      <c r="D389" s="482" t="s">
        <v>3671</v>
      </c>
      <c r="E389" s="481" t="s">
        <v>3668</v>
      </c>
      <c r="F389" s="482" t="s">
        <v>2650</v>
      </c>
      <c r="G389" s="481"/>
      <c r="H389" s="482"/>
      <c r="I389" s="482"/>
      <c r="J389" s="481" t="str">
        <f t="shared" si="7"/>
        <v>PMTCT-3.1: Percentage of HIV-exposed infants receiving a virological test for HIV within 2 months of birth</v>
      </c>
      <c r="K389" s="492"/>
      <c r="L389" s="492"/>
      <c r="M389" s="493"/>
      <c r="N389" s="482"/>
      <c r="O389" s="482"/>
      <c r="P389" s="482"/>
      <c r="Q389" s="481" t="s">
        <v>1899</v>
      </c>
    </row>
    <row r="390" spans="4:17" x14ac:dyDescent="0.25">
      <c r="D390" s="482" t="s">
        <v>3672</v>
      </c>
      <c r="E390" s="481" t="s">
        <v>3668</v>
      </c>
      <c r="F390" s="482" t="s">
        <v>2650</v>
      </c>
      <c r="G390" s="481"/>
      <c r="H390" s="482"/>
      <c r="I390" s="482"/>
      <c r="J390" s="481" t="str">
        <f t="shared" si="7"/>
        <v>PMTCT-3.1: Percentage of HIV-exposed infants receiving a virological test for HIV within 2 months of birth</v>
      </c>
      <c r="K390" s="492"/>
      <c r="L390" s="492"/>
      <c r="M390" s="493"/>
      <c r="N390" s="482"/>
      <c r="O390" s="482"/>
      <c r="P390" s="482"/>
      <c r="Q390" s="481" t="s">
        <v>1900</v>
      </c>
    </row>
    <row r="391" spans="4:17" x14ac:dyDescent="0.25">
      <c r="D391" s="482" t="s">
        <v>3673</v>
      </c>
      <c r="E391" s="481" t="s">
        <v>3668</v>
      </c>
      <c r="F391" s="482" t="s">
        <v>2650</v>
      </c>
      <c r="G391" s="481"/>
      <c r="H391" s="482"/>
      <c r="I391" s="482"/>
      <c r="J391" s="481" t="str">
        <f t="shared" si="7"/>
        <v>PMTCT-3.1: Percentage of HIV-exposed infants receiving a virological test for HIV within 2 months of birth</v>
      </c>
      <c r="K391" s="492"/>
      <c r="L391" s="492"/>
      <c r="M391" s="493"/>
      <c r="N391" s="482"/>
      <c r="O391" s="482"/>
      <c r="P391" s="482"/>
      <c r="Q391" s="481" t="s">
        <v>1901</v>
      </c>
    </row>
    <row r="392" spans="4:17" x14ac:dyDescent="0.25">
      <c r="D392" s="482" t="s">
        <v>3674</v>
      </c>
      <c r="E392" s="481" t="s">
        <v>3668</v>
      </c>
      <c r="F392" s="482" t="s">
        <v>2650</v>
      </c>
      <c r="G392" s="481"/>
      <c r="H392" s="482"/>
      <c r="I392" s="482"/>
      <c r="J392" s="481" t="str">
        <f t="shared" si="7"/>
        <v>PMTCT-3.1: Percentage of HIV-exposed infants receiving a virological test for HIV within 2 months of birth</v>
      </c>
      <c r="K392" s="492"/>
      <c r="L392" s="492"/>
      <c r="M392" s="493"/>
      <c r="N392" s="482"/>
      <c r="O392" s="482"/>
      <c r="P392" s="482"/>
      <c r="Q392" s="481" t="s">
        <v>1902</v>
      </c>
    </row>
    <row r="393" spans="4:17" x14ac:dyDescent="0.25">
      <c r="D393" s="482" t="s">
        <v>3675</v>
      </c>
      <c r="E393" s="481" t="s">
        <v>3668</v>
      </c>
      <c r="F393" s="482" t="s">
        <v>2650</v>
      </c>
      <c r="G393" s="481"/>
      <c r="H393" s="482"/>
      <c r="I393" s="482"/>
      <c r="J393" s="481" t="str">
        <f t="shared" si="7"/>
        <v>PMTCT-3.1: Percentage of HIV-exposed infants receiving a virological test for HIV within 2 months of birth</v>
      </c>
      <c r="K393" s="492"/>
      <c r="L393" s="492"/>
      <c r="M393" s="493"/>
      <c r="N393" s="482"/>
      <c r="O393" s="482"/>
      <c r="P393" s="482"/>
      <c r="Q393" s="481" t="s">
        <v>1903</v>
      </c>
    </row>
    <row r="394" spans="4:17" x14ac:dyDescent="0.25">
      <c r="D394" s="482" t="s">
        <v>3676</v>
      </c>
      <c r="E394" s="481" t="s">
        <v>3668</v>
      </c>
      <c r="F394" s="482" t="s">
        <v>2650</v>
      </c>
      <c r="G394" s="481"/>
      <c r="H394" s="482"/>
      <c r="I394" s="482"/>
      <c r="J394" s="481" t="str">
        <f t="shared" si="7"/>
        <v>PMTCT-3.1: Percentage of HIV-exposed infants receiving a virological test for HIV within 2 months of birth</v>
      </c>
      <c r="K394" s="492"/>
      <c r="L394" s="492"/>
      <c r="M394" s="493"/>
      <c r="N394" s="482"/>
      <c r="O394" s="482"/>
      <c r="P394" s="482"/>
      <c r="Q394" s="481" t="s">
        <v>1904</v>
      </c>
    </row>
    <row r="395" spans="4:17" x14ac:dyDescent="0.25">
      <c r="D395" s="482" t="s">
        <v>3677</v>
      </c>
      <c r="E395" s="481" t="s">
        <v>3668</v>
      </c>
      <c r="F395" s="482" t="s">
        <v>2650</v>
      </c>
      <c r="G395" s="481"/>
      <c r="H395" s="482"/>
      <c r="I395" s="482"/>
      <c r="J395" s="481" t="str">
        <f t="shared" si="7"/>
        <v>PMTCT-3.1: Percentage of HIV-exposed infants receiving a virological test for HIV within 2 months of birth</v>
      </c>
      <c r="K395" s="492"/>
      <c r="L395" s="492"/>
      <c r="M395" s="493"/>
      <c r="N395" s="482"/>
      <c r="O395" s="482"/>
      <c r="P395" s="482"/>
      <c r="Q395" s="481" t="s">
        <v>1905</v>
      </c>
    </row>
    <row r="396" spans="4:17" x14ac:dyDescent="0.25">
      <c r="D396" s="482" t="s">
        <v>3678</v>
      </c>
      <c r="E396" s="481" t="s">
        <v>3679</v>
      </c>
      <c r="F396" s="482" t="s">
        <v>2374</v>
      </c>
      <c r="G396" s="481"/>
      <c r="H396" s="482" t="s">
        <v>2140</v>
      </c>
      <c r="I396" s="482" t="s">
        <v>2175</v>
      </c>
      <c r="J396" s="481" t="str">
        <f t="shared" si="7"/>
        <v>TCS-1(M): Percentage of people living with HIV currently receiving antiretroviral therapyAgeU15</v>
      </c>
      <c r="K396" s="492">
        <v>4953</v>
      </c>
      <c r="L396" s="492">
        <v>100665</v>
      </c>
      <c r="M396" s="493">
        <v>4.9202801370883602</v>
      </c>
      <c r="N396" s="482"/>
      <c r="O396" s="482"/>
      <c r="P396" s="482" t="s">
        <v>1916</v>
      </c>
      <c r="Q396" s="481" t="s">
        <v>1917</v>
      </c>
    </row>
    <row r="397" spans="4:17" x14ac:dyDescent="0.25">
      <c r="D397" s="482" t="s">
        <v>3680</v>
      </c>
      <c r="E397" s="481" t="s">
        <v>3679</v>
      </c>
      <c r="F397" s="482" t="s">
        <v>2374</v>
      </c>
      <c r="G397" s="481"/>
      <c r="H397" s="482" t="s">
        <v>2140</v>
      </c>
      <c r="I397" s="482" t="s">
        <v>2177</v>
      </c>
      <c r="J397" s="481" t="str">
        <f t="shared" si="7"/>
        <v>TCS-1(M): Percentage of people living with HIV currently receiving antiretroviral therapyAge15+</v>
      </c>
      <c r="K397" s="492">
        <v>95712</v>
      </c>
      <c r="L397" s="492">
        <v>100665</v>
      </c>
      <c r="M397" s="493">
        <v>95.079719862911602</v>
      </c>
      <c r="N397" s="482"/>
      <c r="O397" s="482"/>
      <c r="P397" s="482" t="s">
        <v>1916</v>
      </c>
      <c r="Q397" s="481" t="s">
        <v>1918</v>
      </c>
    </row>
    <row r="398" spans="4:17" x14ac:dyDescent="0.25">
      <c r="D398" s="482" t="s">
        <v>3681</v>
      </c>
      <c r="E398" s="481" t="s">
        <v>3679</v>
      </c>
      <c r="F398" s="482" t="s">
        <v>2374</v>
      </c>
      <c r="G398" s="481"/>
      <c r="H398" s="482" t="s">
        <v>2179</v>
      </c>
      <c r="I398" s="482" t="s">
        <v>2377</v>
      </c>
      <c r="J398" s="481" t="str">
        <f t="shared" si="7"/>
        <v>TCS-1(M): Percentage of people living with HIV currently receiving antiretroviral therapyAge | Gender15-24 male</v>
      </c>
      <c r="K398" s="492"/>
      <c r="L398" s="492"/>
      <c r="M398" s="493"/>
      <c r="N398" s="482"/>
      <c r="O398" s="482"/>
      <c r="P398" s="482"/>
      <c r="Q398" s="481" t="s">
        <v>1919</v>
      </c>
    </row>
    <row r="399" spans="4:17" x14ac:dyDescent="0.25">
      <c r="D399" s="482" t="s">
        <v>3682</v>
      </c>
      <c r="E399" s="481" t="s">
        <v>3679</v>
      </c>
      <c r="F399" s="482" t="s">
        <v>2374</v>
      </c>
      <c r="G399" s="481"/>
      <c r="H399" s="482" t="s">
        <v>2179</v>
      </c>
      <c r="I399" s="482" t="s">
        <v>2180</v>
      </c>
      <c r="J399" s="481" t="str">
        <f t="shared" si="7"/>
        <v>TCS-1(M): Percentage of people living with HIV currently receiving antiretroviral therapyAge | Gender15-19 male</v>
      </c>
      <c r="K399" s="492"/>
      <c r="L399" s="492"/>
      <c r="M399" s="493"/>
      <c r="N399" s="482"/>
      <c r="O399" s="482"/>
      <c r="P399" s="482"/>
      <c r="Q399" s="481" t="s">
        <v>1920</v>
      </c>
    </row>
    <row r="400" spans="4:17" x14ac:dyDescent="0.25">
      <c r="D400" s="482" t="s">
        <v>3683</v>
      </c>
      <c r="E400" s="481" t="s">
        <v>3679</v>
      </c>
      <c r="F400" s="482" t="s">
        <v>2374</v>
      </c>
      <c r="G400" s="481"/>
      <c r="H400" s="482" t="s">
        <v>2179</v>
      </c>
      <c r="I400" s="482" t="s">
        <v>2182</v>
      </c>
      <c r="J400" s="481" t="str">
        <f t="shared" si="7"/>
        <v>TCS-1(M): Percentage of people living with HIV currently receiving antiretroviral therapyAge | Gender20-24 male</v>
      </c>
      <c r="K400" s="492"/>
      <c r="L400" s="492"/>
      <c r="M400" s="493"/>
      <c r="N400" s="482"/>
      <c r="O400" s="482"/>
      <c r="P400" s="482"/>
      <c r="Q400" s="481" t="s">
        <v>1921</v>
      </c>
    </row>
    <row r="401" spans="4:17" x14ac:dyDescent="0.25">
      <c r="D401" s="482" t="s">
        <v>3684</v>
      </c>
      <c r="E401" s="481" t="s">
        <v>3679</v>
      </c>
      <c r="F401" s="482" t="s">
        <v>2374</v>
      </c>
      <c r="G401" s="481"/>
      <c r="H401" s="482" t="s">
        <v>2179</v>
      </c>
      <c r="I401" s="482" t="s">
        <v>2381</v>
      </c>
      <c r="J401" s="481" t="str">
        <f t="shared" si="7"/>
        <v>TCS-1(M): Percentage of people living with HIV currently receiving antiretroviral therapyAge | Gender15-24 female</v>
      </c>
      <c r="K401" s="492"/>
      <c r="L401" s="492"/>
      <c r="M401" s="493"/>
      <c r="N401" s="482"/>
      <c r="O401" s="482"/>
      <c r="P401" s="482"/>
      <c r="Q401" s="481" t="s">
        <v>1922</v>
      </c>
    </row>
    <row r="402" spans="4:17" x14ac:dyDescent="0.25">
      <c r="D402" s="482" t="s">
        <v>3685</v>
      </c>
      <c r="E402" s="481" t="s">
        <v>3679</v>
      </c>
      <c r="F402" s="482" t="s">
        <v>2374</v>
      </c>
      <c r="G402" s="481"/>
      <c r="H402" s="482" t="s">
        <v>2179</v>
      </c>
      <c r="I402" s="482" t="s">
        <v>2184</v>
      </c>
      <c r="J402" s="481" t="str">
        <f t="shared" si="7"/>
        <v>TCS-1(M): Percentage of people living with HIV currently receiving antiretroviral therapyAge | Gender15-19 female</v>
      </c>
      <c r="K402" s="492"/>
      <c r="L402" s="492"/>
      <c r="M402" s="493"/>
      <c r="N402" s="482"/>
      <c r="O402" s="482"/>
      <c r="P402" s="482"/>
      <c r="Q402" s="481" t="s">
        <v>1923</v>
      </c>
    </row>
    <row r="403" spans="4:17" x14ac:dyDescent="0.25">
      <c r="D403" s="482" t="s">
        <v>3686</v>
      </c>
      <c r="E403" s="481" t="s">
        <v>3679</v>
      </c>
      <c r="F403" s="482" t="s">
        <v>2374</v>
      </c>
      <c r="G403" s="481"/>
      <c r="H403" s="482" t="s">
        <v>2179</v>
      </c>
      <c r="I403" s="482" t="s">
        <v>2186</v>
      </c>
      <c r="J403" s="481" t="str">
        <f t="shared" si="7"/>
        <v>TCS-1(M): Percentage of people living with HIV currently receiving antiretroviral therapyAge | Gender20-24 female</v>
      </c>
      <c r="K403" s="492"/>
      <c r="L403" s="492"/>
      <c r="M403" s="493"/>
      <c r="N403" s="482"/>
      <c r="O403" s="482"/>
      <c r="P403" s="482"/>
      <c r="Q403" s="481" t="s">
        <v>1924</v>
      </c>
    </row>
    <row r="404" spans="4:17" x14ac:dyDescent="0.25">
      <c r="D404" s="482" t="s">
        <v>3687</v>
      </c>
      <c r="E404" s="481" t="s">
        <v>3679</v>
      </c>
      <c r="F404" s="482" t="s">
        <v>2374</v>
      </c>
      <c r="G404" s="481"/>
      <c r="H404" s="482" t="s">
        <v>2168</v>
      </c>
      <c r="I404" s="482" t="s">
        <v>2169</v>
      </c>
      <c r="J404" s="481" t="str">
        <f t="shared" si="7"/>
        <v>TCS-1(M): Percentage of people living with HIV currently receiving antiretroviral therapyGenderMale</v>
      </c>
      <c r="K404" s="492">
        <v>24533</v>
      </c>
      <c r="L404" s="492">
        <v>100665</v>
      </c>
      <c r="M404" s="493">
        <v>24.370933293597599</v>
      </c>
      <c r="N404" s="482"/>
      <c r="O404" s="482"/>
      <c r="P404" s="482"/>
      <c r="Q404" s="481" t="s">
        <v>1925</v>
      </c>
    </row>
    <row r="405" spans="4:17" x14ac:dyDescent="0.25">
      <c r="D405" s="482" t="s">
        <v>3688</v>
      </c>
      <c r="E405" s="481" t="s">
        <v>3679</v>
      </c>
      <c r="F405" s="482" t="s">
        <v>2374</v>
      </c>
      <c r="G405" s="481"/>
      <c r="H405" s="482" t="s">
        <v>2168</v>
      </c>
      <c r="I405" s="482" t="s">
        <v>2171</v>
      </c>
      <c r="J405" s="481" t="str">
        <f t="shared" si="7"/>
        <v>TCS-1(M): Percentage of people living with HIV currently receiving antiretroviral therapyGenderFemale</v>
      </c>
      <c r="K405" s="492">
        <v>76132</v>
      </c>
      <c r="L405" s="492">
        <v>100665</v>
      </c>
      <c r="M405" s="493">
        <v>75.629066706402398</v>
      </c>
      <c r="N405" s="482"/>
      <c r="O405" s="482"/>
      <c r="P405" s="482"/>
      <c r="Q405" s="481" t="s">
        <v>1926</v>
      </c>
    </row>
    <row r="406" spans="4:17" x14ac:dyDescent="0.25">
      <c r="D406" s="482" t="s">
        <v>3689</v>
      </c>
      <c r="E406" s="481" t="s">
        <v>3690</v>
      </c>
      <c r="F406" s="482" t="s">
        <v>2444</v>
      </c>
      <c r="G406" s="481"/>
      <c r="H406" s="482" t="s">
        <v>2179</v>
      </c>
      <c r="I406" s="482" t="s">
        <v>2180</v>
      </c>
      <c r="J406" s="481" t="str">
        <f t="shared" si="7"/>
        <v>TCS-3.1: Percentage of people living with HIV and on ART, who have a suppressed viral load at 12 months (&lt;1000 copies/ml)Age | Gender15-19 male</v>
      </c>
      <c r="K406" s="492"/>
      <c r="L406" s="492"/>
      <c r="M406" s="493"/>
      <c r="N406" s="482"/>
      <c r="O406" s="482"/>
      <c r="P406" s="482"/>
      <c r="Q406" s="481" t="s">
        <v>1927</v>
      </c>
    </row>
    <row r="407" spans="4:17" x14ac:dyDescent="0.25">
      <c r="D407" s="482" t="s">
        <v>3691</v>
      </c>
      <c r="E407" s="481" t="s">
        <v>3690</v>
      </c>
      <c r="F407" s="482" t="s">
        <v>2444</v>
      </c>
      <c r="G407" s="481"/>
      <c r="H407" s="482" t="s">
        <v>2179</v>
      </c>
      <c r="I407" s="482" t="s">
        <v>2186</v>
      </c>
      <c r="J407" s="481" t="str">
        <f t="shared" si="7"/>
        <v>TCS-3.1: Percentage of people living with HIV and on ART, who have a suppressed viral load at 12 months (&lt;1000 copies/ml)Age | Gender20-24 female</v>
      </c>
      <c r="K407" s="492"/>
      <c r="L407" s="492"/>
      <c r="M407" s="493"/>
      <c r="N407" s="482"/>
      <c r="O407" s="482"/>
      <c r="P407" s="482"/>
      <c r="Q407" s="481" t="s">
        <v>1928</v>
      </c>
    </row>
    <row r="408" spans="4:17" x14ac:dyDescent="0.25">
      <c r="D408" s="482" t="s">
        <v>3692</v>
      </c>
      <c r="E408" s="481" t="s">
        <v>3690</v>
      </c>
      <c r="F408" s="482" t="s">
        <v>2444</v>
      </c>
      <c r="G408" s="481"/>
      <c r="H408" s="482" t="s">
        <v>2179</v>
      </c>
      <c r="I408" s="482" t="s">
        <v>2182</v>
      </c>
      <c r="J408" s="481" t="str">
        <f t="shared" si="7"/>
        <v>TCS-3.1: Percentage of people living with HIV and on ART, who have a suppressed viral load at 12 months (&lt;1000 copies/ml)Age | Gender20-24 male</v>
      </c>
      <c r="K408" s="492"/>
      <c r="L408" s="492"/>
      <c r="M408" s="493"/>
      <c r="N408" s="482"/>
      <c r="O408" s="482"/>
      <c r="P408" s="482"/>
      <c r="Q408" s="481" t="s">
        <v>1929</v>
      </c>
    </row>
    <row r="409" spans="4:17" x14ac:dyDescent="0.25">
      <c r="D409" s="482" t="s">
        <v>3693</v>
      </c>
      <c r="E409" s="481" t="s">
        <v>3690</v>
      </c>
      <c r="F409" s="482" t="s">
        <v>2444</v>
      </c>
      <c r="G409" s="481"/>
      <c r="H409" s="482" t="s">
        <v>2179</v>
      </c>
      <c r="I409" s="482" t="s">
        <v>2184</v>
      </c>
      <c r="J409" s="481" t="str">
        <f t="shared" si="7"/>
        <v>TCS-3.1: Percentage of people living with HIV and on ART, who have a suppressed viral load at 12 months (&lt;1000 copies/ml)Age | Gender15-19 female</v>
      </c>
      <c r="K409" s="492"/>
      <c r="L409" s="492"/>
      <c r="M409" s="493"/>
      <c r="N409" s="482"/>
      <c r="O409" s="482"/>
      <c r="P409" s="482"/>
      <c r="Q409" s="481" t="s">
        <v>1930</v>
      </c>
    </row>
    <row r="410" spans="4:17" x14ac:dyDescent="0.25">
      <c r="D410" s="482" t="s">
        <v>3694</v>
      </c>
      <c r="E410" s="481" t="s">
        <v>3690</v>
      </c>
      <c r="F410" s="482" t="s">
        <v>2444</v>
      </c>
      <c r="G410" s="481"/>
      <c r="H410" s="482"/>
      <c r="I410" s="482"/>
      <c r="J410" s="481" t="str">
        <f t="shared" si="7"/>
        <v>TCS-3.1: Percentage of people living with HIV and on ART, who have a suppressed viral load at 12 months (&lt;1000 copies/ml)</v>
      </c>
      <c r="K410" s="492"/>
      <c r="L410" s="492"/>
      <c r="M410" s="493"/>
      <c r="N410" s="482"/>
      <c r="O410" s="482"/>
      <c r="P410" s="482"/>
      <c r="Q410" s="481" t="s">
        <v>1931</v>
      </c>
    </row>
    <row r="411" spans="4:17" x14ac:dyDescent="0.25">
      <c r="D411" s="482" t="s">
        <v>3695</v>
      </c>
      <c r="E411" s="481" t="s">
        <v>3690</v>
      </c>
      <c r="F411" s="482" t="s">
        <v>2444</v>
      </c>
      <c r="G411" s="481"/>
      <c r="H411" s="482"/>
      <c r="I411" s="482"/>
      <c r="J411" s="481" t="str">
        <f t="shared" si="7"/>
        <v>TCS-3.1: Percentage of people living with HIV and on ART, who have a suppressed viral load at 12 months (&lt;1000 copies/ml)</v>
      </c>
      <c r="K411" s="492"/>
      <c r="L411" s="492"/>
      <c r="M411" s="493"/>
      <c r="N411" s="482"/>
      <c r="O411" s="482"/>
      <c r="P411" s="482"/>
      <c r="Q411" s="481" t="s">
        <v>1932</v>
      </c>
    </row>
    <row r="412" spans="4:17" x14ac:dyDescent="0.25">
      <c r="D412" s="482" t="s">
        <v>3696</v>
      </c>
      <c r="E412" s="481" t="s">
        <v>3690</v>
      </c>
      <c r="F412" s="482" t="s">
        <v>2444</v>
      </c>
      <c r="G412" s="481"/>
      <c r="H412" s="482"/>
      <c r="I412" s="482"/>
      <c r="J412" s="481" t="str">
        <f t="shared" si="7"/>
        <v>TCS-3.1: Percentage of people living with HIV and on ART, who have a suppressed viral load at 12 months (&lt;1000 copies/ml)</v>
      </c>
      <c r="K412" s="492"/>
      <c r="L412" s="492"/>
      <c r="M412" s="493"/>
      <c r="N412" s="482"/>
      <c r="O412" s="482"/>
      <c r="P412" s="482"/>
      <c r="Q412" s="481" t="s">
        <v>1933</v>
      </c>
    </row>
    <row r="413" spans="4:17" x14ac:dyDescent="0.25">
      <c r="D413" s="482" t="s">
        <v>3697</v>
      </c>
      <c r="E413" s="481" t="s">
        <v>3690</v>
      </c>
      <c r="F413" s="482" t="s">
        <v>2444</v>
      </c>
      <c r="G413" s="481"/>
      <c r="H413" s="482"/>
      <c r="I413" s="482"/>
      <c r="J413" s="481" t="str">
        <f t="shared" si="7"/>
        <v>TCS-3.1: Percentage of people living with HIV and on ART, who have a suppressed viral load at 12 months (&lt;1000 copies/ml)</v>
      </c>
      <c r="K413" s="492"/>
      <c r="L413" s="492"/>
      <c r="M413" s="493"/>
      <c r="N413" s="482"/>
      <c r="O413" s="482"/>
      <c r="P413" s="482"/>
      <c r="Q413" s="481" t="s">
        <v>1934</v>
      </c>
    </row>
    <row r="414" spans="4:17" x14ac:dyDescent="0.25">
      <c r="D414" s="482" t="s">
        <v>3698</v>
      </c>
      <c r="E414" s="481" t="s">
        <v>3690</v>
      </c>
      <c r="F414" s="482" t="s">
        <v>2444</v>
      </c>
      <c r="G414" s="481"/>
      <c r="H414" s="482"/>
      <c r="I414" s="482"/>
      <c r="J414" s="481" t="str">
        <f t="shared" si="7"/>
        <v>TCS-3.1: Percentage of people living with HIV and on ART, who have a suppressed viral load at 12 months (&lt;1000 copies/ml)</v>
      </c>
      <c r="K414" s="492"/>
      <c r="L414" s="492"/>
      <c r="M414" s="493"/>
      <c r="N414" s="482"/>
      <c r="O414" s="482"/>
      <c r="P414" s="482"/>
      <c r="Q414" s="481" t="s">
        <v>1935</v>
      </c>
    </row>
    <row r="415" spans="4:17" x14ac:dyDescent="0.25">
      <c r="D415" s="482" t="s">
        <v>3699</v>
      </c>
      <c r="E415" s="481" t="s">
        <v>3690</v>
      </c>
      <c r="F415" s="482" t="s">
        <v>2444</v>
      </c>
      <c r="G415" s="481"/>
      <c r="H415" s="482"/>
      <c r="I415" s="482"/>
      <c r="J415" s="481" t="str">
        <f t="shared" si="7"/>
        <v>TCS-3.1: Percentage of people living with HIV and on ART, who have a suppressed viral load at 12 months (&lt;1000 copies/ml)</v>
      </c>
      <c r="K415" s="492"/>
      <c r="L415" s="492"/>
      <c r="M415" s="493"/>
      <c r="N415" s="482"/>
      <c r="O415" s="482"/>
      <c r="P415" s="482"/>
      <c r="Q415" s="481" t="s">
        <v>1936</v>
      </c>
    </row>
    <row r="416" spans="4:17" x14ac:dyDescent="0.25">
      <c r="D416" s="482" t="s">
        <v>3700</v>
      </c>
      <c r="E416" s="481" t="s">
        <v>3701</v>
      </c>
      <c r="F416" s="482" t="s">
        <v>2680</v>
      </c>
      <c r="G416" s="481"/>
      <c r="H416" s="482"/>
      <c r="I416" s="482"/>
      <c r="J416" s="481" t="str">
        <f t="shared" si="7"/>
        <v>TB/HIV-3.1: Percentage of people living with HIV in care (including PMTCT) who are screened for TB in HIV care or treatment settings</v>
      </c>
      <c r="K416" s="492"/>
      <c r="L416" s="492"/>
      <c r="M416" s="493"/>
      <c r="N416" s="482"/>
      <c r="O416" s="482"/>
      <c r="P416" s="482"/>
      <c r="Q416" s="481" t="s">
        <v>1937</v>
      </c>
    </row>
    <row r="417" spans="4:17" x14ac:dyDescent="0.25">
      <c r="D417" s="482" t="s">
        <v>3702</v>
      </c>
      <c r="E417" s="481" t="s">
        <v>3701</v>
      </c>
      <c r="F417" s="482" t="s">
        <v>2680</v>
      </c>
      <c r="G417" s="481"/>
      <c r="H417" s="482"/>
      <c r="I417" s="482"/>
      <c r="J417" s="481" t="str">
        <f t="shared" si="7"/>
        <v>TB/HIV-3.1: Percentage of people living with HIV in care (including PMTCT) who are screened for TB in HIV care or treatment settings</v>
      </c>
      <c r="K417" s="492"/>
      <c r="L417" s="492"/>
      <c r="M417" s="493"/>
      <c r="N417" s="482"/>
      <c r="O417" s="482"/>
      <c r="P417" s="482"/>
      <c r="Q417" s="481" t="s">
        <v>1938</v>
      </c>
    </row>
    <row r="418" spans="4:17" x14ac:dyDescent="0.25">
      <c r="D418" s="482" t="s">
        <v>3703</v>
      </c>
      <c r="E418" s="481" t="s">
        <v>3701</v>
      </c>
      <c r="F418" s="482" t="s">
        <v>2680</v>
      </c>
      <c r="G418" s="481"/>
      <c r="H418" s="482"/>
      <c r="I418" s="482"/>
      <c r="J418" s="481" t="str">
        <f t="shared" si="7"/>
        <v>TB/HIV-3.1: Percentage of people living with HIV in care (including PMTCT) who are screened for TB in HIV care or treatment settings</v>
      </c>
      <c r="K418" s="492"/>
      <c r="L418" s="492"/>
      <c r="M418" s="493"/>
      <c r="N418" s="482"/>
      <c r="O418" s="482"/>
      <c r="P418" s="482"/>
      <c r="Q418" s="481" t="s">
        <v>1939</v>
      </c>
    </row>
    <row r="419" spans="4:17" x14ac:dyDescent="0.25">
      <c r="D419" s="482" t="s">
        <v>3704</v>
      </c>
      <c r="E419" s="481" t="s">
        <v>3701</v>
      </c>
      <c r="F419" s="482" t="s">
        <v>2680</v>
      </c>
      <c r="G419" s="481"/>
      <c r="H419" s="482"/>
      <c r="I419" s="482"/>
      <c r="J419" s="481" t="str">
        <f t="shared" si="7"/>
        <v>TB/HIV-3.1: Percentage of people living with HIV in care (including PMTCT) who are screened for TB in HIV care or treatment settings</v>
      </c>
      <c r="K419" s="492"/>
      <c r="L419" s="492"/>
      <c r="M419" s="493"/>
      <c r="N419" s="482"/>
      <c r="O419" s="482"/>
      <c r="P419" s="482"/>
      <c r="Q419" s="481" t="s">
        <v>1940</v>
      </c>
    </row>
    <row r="420" spans="4:17" x14ac:dyDescent="0.25">
      <c r="D420" s="482" t="s">
        <v>3705</v>
      </c>
      <c r="E420" s="481" t="s">
        <v>3701</v>
      </c>
      <c r="F420" s="482" t="s">
        <v>2680</v>
      </c>
      <c r="G420" s="481"/>
      <c r="H420" s="482"/>
      <c r="I420" s="482"/>
      <c r="J420" s="481" t="str">
        <f t="shared" si="7"/>
        <v>TB/HIV-3.1: Percentage of people living with HIV in care (including PMTCT) who are screened for TB in HIV care or treatment settings</v>
      </c>
      <c r="K420" s="492"/>
      <c r="L420" s="492"/>
      <c r="M420" s="493"/>
      <c r="N420" s="482"/>
      <c r="O420" s="482"/>
      <c r="P420" s="482"/>
      <c r="Q420" s="481" t="s">
        <v>1941</v>
      </c>
    </row>
    <row r="421" spans="4:17" x14ac:dyDescent="0.25">
      <c r="D421" s="482" t="s">
        <v>3706</v>
      </c>
      <c r="E421" s="481" t="s">
        <v>3701</v>
      </c>
      <c r="F421" s="482" t="s">
        <v>2680</v>
      </c>
      <c r="G421" s="481"/>
      <c r="H421" s="482"/>
      <c r="I421" s="482"/>
      <c r="J421" s="481" t="str">
        <f t="shared" si="7"/>
        <v>TB/HIV-3.1: Percentage of people living with HIV in care (including PMTCT) who are screened for TB in HIV care or treatment settings</v>
      </c>
      <c r="K421" s="492"/>
      <c r="L421" s="492"/>
      <c r="M421" s="493"/>
      <c r="N421" s="482"/>
      <c r="O421" s="482"/>
      <c r="P421" s="482"/>
      <c r="Q421" s="481" t="s">
        <v>1942</v>
      </c>
    </row>
    <row r="422" spans="4:17" x14ac:dyDescent="0.25">
      <c r="D422" s="482" t="s">
        <v>3707</v>
      </c>
      <c r="E422" s="481" t="s">
        <v>3701</v>
      </c>
      <c r="F422" s="482" t="s">
        <v>2680</v>
      </c>
      <c r="G422" s="481"/>
      <c r="H422" s="482"/>
      <c r="I422" s="482"/>
      <c r="J422" s="481" t="str">
        <f t="shared" si="7"/>
        <v>TB/HIV-3.1: Percentage of people living with HIV in care (including PMTCT) who are screened for TB in HIV care or treatment settings</v>
      </c>
      <c r="K422" s="492"/>
      <c r="L422" s="492"/>
      <c r="M422" s="493"/>
      <c r="N422" s="482"/>
      <c r="O422" s="482"/>
      <c r="P422" s="482"/>
      <c r="Q422" s="481" t="s">
        <v>1943</v>
      </c>
    </row>
    <row r="423" spans="4:17" x14ac:dyDescent="0.25">
      <c r="D423" s="482" t="s">
        <v>3708</v>
      </c>
      <c r="E423" s="481" t="s">
        <v>3701</v>
      </c>
      <c r="F423" s="482" t="s">
        <v>2680</v>
      </c>
      <c r="G423" s="481"/>
      <c r="H423" s="482"/>
      <c r="I423" s="482"/>
      <c r="J423" s="481" t="str">
        <f t="shared" si="7"/>
        <v>TB/HIV-3.1: Percentage of people living with HIV in care (including PMTCT) who are screened for TB in HIV care or treatment settings</v>
      </c>
      <c r="K423" s="492"/>
      <c r="L423" s="492"/>
      <c r="M423" s="493"/>
      <c r="N423" s="482"/>
      <c r="O423" s="482"/>
      <c r="P423" s="482"/>
      <c r="Q423" s="481" t="s">
        <v>1944</v>
      </c>
    </row>
    <row r="424" spans="4:17" x14ac:dyDescent="0.25">
      <c r="D424" s="482" t="s">
        <v>3709</v>
      </c>
      <c r="E424" s="481" t="s">
        <v>3701</v>
      </c>
      <c r="F424" s="482" t="s">
        <v>2680</v>
      </c>
      <c r="G424" s="481"/>
      <c r="H424" s="482"/>
      <c r="I424" s="482"/>
      <c r="J424" s="481" t="str">
        <f t="shared" si="7"/>
        <v>TB/HIV-3.1: Percentage of people living with HIV in care (including PMTCT) who are screened for TB in HIV care or treatment settings</v>
      </c>
      <c r="K424" s="492"/>
      <c r="L424" s="492"/>
      <c r="M424" s="493"/>
      <c r="N424" s="482"/>
      <c r="O424" s="482"/>
      <c r="P424" s="482"/>
      <c r="Q424" s="481" t="s">
        <v>1945</v>
      </c>
    </row>
    <row r="425" spans="4:17" x14ac:dyDescent="0.25">
      <c r="D425" s="482" t="s">
        <v>3710</v>
      </c>
      <c r="E425" s="481" t="s">
        <v>3701</v>
      </c>
      <c r="F425" s="482" t="s">
        <v>2680</v>
      </c>
      <c r="G425" s="481"/>
      <c r="H425" s="482"/>
      <c r="I425" s="482"/>
      <c r="J425" s="481" t="str">
        <f t="shared" si="7"/>
        <v>TB/HIV-3.1: Percentage of people living with HIV in care (including PMTCT) who are screened for TB in HIV care or treatment settings</v>
      </c>
      <c r="K425" s="492"/>
      <c r="L425" s="492"/>
      <c r="M425" s="493"/>
      <c r="N425" s="482"/>
      <c r="O425" s="482"/>
      <c r="P425" s="482"/>
      <c r="Q425" s="481" t="s">
        <v>1946</v>
      </c>
    </row>
    <row r="426" spans="4:17" x14ac:dyDescent="0.25">
      <c r="D426" s="482" t="s">
        <v>3711</v>
      </c>
      <c r="E426" s="481" t="s">
        <v>3712</v>
      </c>
      <c r="F426" s="482" t="s">
        <v>2684</v>
      </c>
      <c r="G426" s="481"/>
      <c r="H426" s="482"/>
      <c r="I426" s="482"/>
      <c r="J426" s="481" t="str">
        <f t="shared" si="7"/>
        <v>TB/HIV-5: Percentage of registered new and relapse TB patients with documented HIV status</v>
      </c>
      <c r="K426" s="492"/>
      <c r="L426" s="492"/>
      <c r="M426" s="493"/>
      <c r="N426" s="482"/>
      <c r="O426" s="482"/>
      <c r="P426" s="482"/>
      <c r="Q426" s="481" t="s">
        <v>1947</v>
      </c>
    </row>
    <row r="427" spans="4:17" x14ac:dyDescent="0.25">
      <c r="D427" s="482" t="s">
        <v>3713</v>
      </c>
      <c r="E427" s="481" t="s">
        <v>3712</v>
      </c>
      <c r="F427" s="482" t="s">
        <v>2684</v>
      </c>
      <c r="G427" s="481"/>
      <c r="H427" s="482"/>
      <c r="I427" s="482"/>
      <c r="J427" s="481" t="str">
        <f t="shared" si="7"/>
        <v>TB/HIV-5: Percentage of registered new and relapse TB patients with documented HIV status</v>
      </c>
      <c r="K427" s="492"/>
      <c r="L427" s="492"/>
      <c r="M427" s="493"/>
      <c r="N427" s="482"/>
      <c r="O427" s="482"/>
      <c r="P427" s="482"/>
      <c r="Q427" s="481" t="s">
        <v>1948</v>
      </c>
    </row>
    <row r="428" spans="4:17" x14ac:dyDescent="0.25">
      <c r="D428" s="482" t="s">
        <v>3714</v>
      </c>
      <c r="E428" s="481" t="s">
        <v>3712</v>
      </c>
      <c r="F428" s="482" t="s">
        <v>2684</v>
      </c>
      <c r="G428" s="481"/>
      <c r="H428" s="482"/>
      <c r="I428" s="482"/>
      <c r="J428" s="481" t="str">
        <f t="shared" si="7"/>
        <v>TB/HIV-5: Percentage of registered new and relapse TB patients with documented HIV status</v>
      </c>
      <c r="K428" s="492"/>
      <c r="L428" s="492"/>
      <c r="M428" s="493"/>
      <c r="N428" s="482"/>
      <c r="O428" s="482"/>
      <c r="P428" s="482"/>
      <c r="Q428" s="481" t="s">
        <v>1949</v>
      </c>
    </row>
    <row r="429" spans="4:17" x14ac:dyDescent="0.25">
      <c r="D429" s="482" t="s">
        <v>3715</v>
      </c>
      <c r="E429" s="481" t="s">
        <v>3712</v>
      </c>
      <c r="F429" s="482" t="s">
        <v>2684</v>
      </c>
      <c r="G429" s="481"/>
      <c r="H429" s="482"/>
      <c r="I429" s="482"/>
      <c r="J429" s="481" t="str">
        <f t="shared" si="7"/>
        <v>TB/HIV-5: Percentage of registered new and relapse TB patients with documented HIV status</v>
      </c>
      <c r="K429" s="492"/>
      <c r="L429" s="492"/>
      <c r="M429" s="493"/>
      <c r="N429" s="482"/>
      <c r="O429" s="482"/>
      <c r="P429" s="482"/>
      <c r="Q429" s="481" t="s">
        <v>1950</v>
      </c>
    </row>
    <row r="430" spans="4:17" x14ac:dyDescent="0.25">
      <c r="D430" s="482" t="s">
        <v>3716</v>
      </c>
      <c r="E430" s="481" t="s">
        <v>3712</v>
      </c>
      <c r="F430" s="482" t="s">
        <v>2684</v>
      </c>
      <c r="G430" s="481"/>
      <c r="H430" s="482"/>
      <c r="I430" s="482"/>
      <c r="J430" s="481" t="str">
        <f t="shared" si="7"/>
        <v>TB/HIV-5: Percentage of registered new and relapse TB patients with documented HIV status</v>
      </c>
      <c r="K430" s="492"/>
      <c r="L430" s="492"/>
      <c r="M430" s="493"/>
      <c r="N430" s="482"/>
      <c r="O430" s="482"/>
      <c r="P430" s="482"/>
      <c r="Q430" s="481" t="s">
        <v>1951</v>
      </c>
    </row>
    <row r="431" spans="4:17" x14ac:dyDescent="0.25">
      <c r="D431" s="482" t="s">
        <v>3717</v>
      </c>
      <c r="E431" s="481" t="s">
        <v>3712</v>
      </c>
      <c r="F431" s="482" t="s">
        <v>2684</v>
      </c>
      <c r="G431" s="481"/>
      <c r="H431" s="482"/>
      <c r="I431" s="482"/>
      <c r="J431" s="481" t="str">
        <f t="shared" si="7"/>
        <v>TB/HIV-5: Percentage of registered new and relapse TB patients with documented HIV status</v>
      </c>
      <c r="K431" s="492"/>
      <c r="L431" s="492"/>
      <c r="M431" s="493"/>
      <c r="N431" s="482"/>
      <c r="O431" s="482"/>
      <c r="P431" s="482"/>
      <c r="Q431" s="481" t="s">
        <v>1952</v>
      </c>
    </row>
    <row r="432" spans="4:17" x14ac:dyDescent="0.25">
      <c r="D432" s="482" t="s">
        <v>3718</v>
      </c>
      <c r="E432" s="481" t="s">
        <v>3712</v>
      </c>
      <c r="F432" s="482" t="s">
        <v>2684</v>
      </c>
      <c r="G432" s="481"/>
      <c r="H432" s="482"/>
      <c r="I432" s="482"/>
      <c r="J432" s="481" t="str">
        <f t="shared" si="7"/>
        <v>TB/HIV-5: Percentage of registered new and relapse TB patients with documented HIV status</v>
      </c>
      <c r="K432" s="492"/>
      <c r="L432" s="492"/>
      <c r="M432" s="493"/>
      <c r="N432" s="482"/>
      <c r="O432" s="482"/>
      <c r="P432" s="482"/>
      <c r="Q432" s="481" t="s">
        <v>1953</v>
      </c>
    </row>
    <row r="433" spans="4:17" x14ac:dyDescent="0.25">
      <c r="D433" s="482" t="s">
        <v>3719</v>
      </c>
      <c r="E433" s="481" t="s">
        <v>3712</v>
      </c>
      <c r="F433" s="482" t="s">
        <v>2684</v>
      </c>
      <c r="G433" s="481"/>
      <c r="H433" s="482"/>
      <c r="I433" s="482"/>
      <c r="J433" s="481" t="str">
        <f t="shared" si="7"/>
        <v>TB/HIV-5: Percentage of registered new and relapse TB patients with documented HIV status</v>
      </c>
      <c r="K433" s="492"/>
      <c r="L433" s="492"/>
      <c r="M433" s="493"/>
      <c r="N433" s="482"/>
      <c r="O433" s="482"/>
      <c r="P433" s="482"/>
      <c r="Q433" s="481" t="s">
        <v>1954</v>
      </c>
    </row>
    <row r="434" spans="4:17" x14ac:dyDescent="0.25">
      <c r="D434" s="482" t="s">
        <v>3720</v>
      </c>
      <c r="E434" s="481" t="s">
        <v>3712</v>
      </c>
      <c r="F434" s="482" t="s">
        <v>2684</v>
      </c>
      <c r="G434" s="481"/>
      <c r="H434" s="482"/>
      <c r="I434" s="482"/>
      <c r="J434" s="481" t="str">
        <f t="shared" si="7"/>
        <v>TB/HIV-5: Percentage of registered new and relapse TB patients with documented HIV status</v>
      </c>
      <c r="K434" s="492"/>
      <c r="L434" s="492"/>
      <c r="M434" s="493"/>
      <c r="N434" s="482"/>
      <c r="O434" s="482"/>
      <c r="P434" s="482"/>
      <c r="Q434" s="481" t="s">
        <v>1955</v>
      </c>
    </row>
    <row r="435" spans="4:17" x14ac:dyDescent="0.25">
      <c r="D435" s="482" t="s">
        <v>3721</v>
      </c>
      <c r="E435" s="481" t="s">
        <v>3712</v>
      </c>
      <c r="F435" s="482" t="s">
        <v>2684</v>
      </c>
      <c r="G435" s="481"/>
      <c r="H435" s="482"/>
      <c r="I435" s="482"/>
      <c r="J435" s="481" t="str">
        <f t="shared" si="7"/>
        <v>TB/HIV-5: Percentage of registered new and relapse TB patients with documented HIV status</v>
      </c>
      <c r="K435" s="492"/>
      <c r="L435" s="492"/>
      <c r="M435" s="493"/>
      <c r="N435" s="482"/>
      <c r="O435" s="482"/>
      <c r="P435" s="482"/>
      <c r="Q435" s="481" t="s">
        <v>1956</v>
      </c>
    </row>
    <row r="436" spans="4:17" x14ac:dyDescent="0.25">
      <c r="D436" s="482" t="s">
        <v>3722</v>
      </c>
      <c r="E436" s="481" t="s">
        <v>3723</v>
      </c>
      <c r="F436" s="482" t="s">
        <v>2685</v>
      </c>
      <c r="G436" s="481"/>
      <c r="H436" s="482"/>
      <c r="I436" s="482"/>
      <c r="J436" s="481" t="str">
        <f t="shared" si="7"/>
        <v>TB/HIV-6(M): Percentage of HIV-positive new and relapse TB patients on ART during TB treatment</v>
      </c>
      <c r="K436" s="492"/>
      <c r="L436" s="492"/>
      <c r="M436" s="493"/>
      <c r="N436" s="482"/>
      <c r="O436" s="482"/>
      <c r="P436" s="482"/>
      <c r="Q436" s="481" t="s">
        <v>1957</v>
      </c>
    </row>
    <row r="437" spans="4:17" x14ac:dyDescent="0.25">
      <c r="D437" s="482" t="s">
        <v>3724</v>
      </c>
      <c r="E437" s="481" t="s">
        <v>3723</v>
      </c>
      <c r="F437" s="482" t="s">
        <v>2685</v>
      </c>
      <c r="G437" s="481"/>
      <c r="H437" s="482"/>
      <c r="I437" s="482"/>
      <c r="J437" s="481" t="str">
        <f t="shared" si="7"/>
        <v>TB/HIV-6(M): Percentage of HIV-positive new and relapse TB patients on ART during TB treatment</v>
      </c>
      <c r="K437" s="492"/>
      <c r="L437" s="492"/>
      <c r="M437" s="493"/>
      <c r="N437" s="482"/>
      <c r="O437" s="482"/>
      <c r="P437" s="482"/>
      <c r="Q437" s="481" t="s">
        <v>1958</v>
      </c>
    </row>
    <row r="438" spans="4:17" x14ac:dyDescent="0.25">
      <c r="D438" s="482" t="s">
        <v>3725</v>
      </c>
      <c r="E438" s="481" t="s">
        <v>3723</v>
      </c>
      <c r="F438" s="482" t="s">
        <v>2685</v>
      </c>
      <c r="G438" s="481"/>
      <c r="H438" s="482"/>
      <c r="I438" s="482"/>
      <c r="J438" s="481" t="str">
        <f t="shared" si="7"/>
        <v>TB/HIV-6(M): Percentage of HIV-positive new and relapse TB patients on ART during TB treatment</v>
      </c>
      <c r="K438" s="492"/>
      <c r="L438" s="492"/>
      <c r="M438" s="493"/>
      <c r="N438" s="482"/>
      <c r="O438" s="482"/>
      <c r="P438" s="482"/>
      <c r="Q438" s="481" t="s">
        <v>1959</v>
      </c>
    </row>
    <row r="439" spans="4:17" x14ac:dyDescent="0.25">
      <c r="D439" s="482" t="s">
        <v>3726</v>
      </c>
      <c r="E439" s="481" t="s">
        <v>3723</v>
      </c>
      <c r="F439" s="482" t="s">
        <v>2685</v>
      </c>
      <c r="G439" s="481"/>
      <c r="H439" s="482"/>
      <c r="I439" s="482"/>
      <c r="J439" s="481" t="str">
        <f t="shared" si="7"/>
        <v>TB/HIV-6(M): Percentage of HIV-positive new and relapse TB patients on ART during TB treatment</v>
      </c>
      <c r="K439" s="492"/>
      <c r="L439" s="492"/>
      <c r="M439" s="493"/>
      <c r="N439" s="482"/>
      <c r="O439" s="482"/>
      <c r="P439" s="482"/>
      <c r="Q439" s="481" t="s">
        <v>1960</v>
      </c>
    </row>
    <row r="440" spans="4:17" x14ac:dyDescent="0.25">
      <c r="D440" s="482" t="s">
        <v>3727</v>
      </c>
      <c r="E440" s="481" t="s">
        <v>3723</v>
      </c>
      <c r="F440" s="482" t="s">
        <v>2685</v>
      </c>
      <c r="G440" s="481"/>
      <c r="H440" s="482"/>
      <c r="I440" s="482"/>
      <c r="J440" s="481" t="str">
        <f t="shared" si="7"/>
        <v>TB/HIV-6(M): Percentage of HIV-positive new and relapse TB patients on ART during TB treatment</v>
      </c>
      <c r="K440" s="492"/>
      <c r="L440" s="492"/>
      <c r="M440" s="493"/>
      <c r="N440" s="482"/>
      <c r="O440" s="482"/>
      <c r="P440" s="482"/>
      <c r="Q440" s="481" t="s">
        <v>1961</v>
      </c>
    </row>
    <row r="441" spans="4:17" x14ac:dyDescent="0.25">
      <c r="D441" s="482" t="s">
        <v>3728</v>
      </c>
      <c r="E441" s="481" t="s">
        <v>3723</v>
      </c>
      <c r="F441" s="482" t="s">
        <v>2685</v>
      </c>
      <c r="G441" s="481"/>
      <c r="H441" s="482"/>
      <c r="I441" s="482"/>
      <c r="J441" s="481" t="str">
        <f t="shared" si="7"/>
        <v>TB/HIV-6(M): Percentage of HIV-positive new and relapse TB patients on ART during TB treatment</v>
      </c>
      <c r="K441" s="492"/>
      <c r="L441" s="492"/>
      <c r="M441" s="493"/>
      <c r="N441" s="482"/>
      <c r="O441" s="482"/>
      <c r="P441" s="482"/>
      <c r="Q441" s="481" t="s">
        <v>1962</v>
      </c>
    </row>
    <row r="442" spans="4:17" x14ac:dyDescent="0.25">
      <c r="D442" s="482" t="s">
        <v>3729</v>
      </c>
      <c r="E442" s="481" t="s">
        <v>3723</v>
      </c>
      <c r="F442" s="482" t="s">
        <v>2685</v>
      </c>
      <c r="G442" s="481"/>
      <c r="H442" s="482"/>
      <c r="I442" s="482"/>
      <c r="J442" s="481" t="str">
        <f t="shared" si="7"/>
        <v>TB/HIV-6(M): Percentage of HIV-positive new and relapse TB patients on ART during TB treatment</v>
      </c>
      <c r="K442" s="492"/>
      <c r="L442" s="492"/>
      <c r="M442" s="493"/>
      <c r="N442" s="482"/>
      <c r="O442" s="482"/>
      <c r="P442" s="482"/>
      <c r="Q442" s="481" t="s">
        <v>1963</v>
      </c>
    </row>
    <row r="443" spans="4:17" x14ac:dyDescent="0.25">
      <c r="D443" s="482" t="s">
        <v>3730</v>
      </c>
      <c r="E443" s="481" t="s">
        <v>3723</v>
      </c>
      <c r="F443" s="482" t="s">
        <v>2685</v>
      </c>
      <c r="G443" s="481"/>
      <c r="H443" s="482"/>
      <c r="I443" s="482"/>
      <c r="J443" s="481" t="str">
        <f t="shared" si="7"/>
        <v>TB/HIV-6(M): Percentage of HIV-positive new and relapse TB patients on ART during TB treatment</v>
      </c>
      <c r="K443" s="492"/>
      <c r="L443" s="492"/>
      <c r="M443" s="493"/>
      <c r="N443" s="482"/>
      <c r="O443" s="482"/>
      <c r="P443" s="482"/>
      <c r="Q443" s="481" t="s">
        <v>1964</v>
      </c>
    </row>
    <row r="444" spans="4:17" x14ac:dyDescent="0.25">
      <c r="D444" s="482" t="s">
        <v>3731</v>
      </c>
      <c r="E444" s="481" t="s">
        <v>3723</v>
      </c>
      <c r="F444" s="482" t="s">
        <v>2685</v>
      </c>
      <c r="G444" s="481"/>
      <c r="H444" s="482"/>
      <c r="I444" s="482"/>
      <c r="J444" s="481" t="str">
        <f t="shared" ref="J444:J507" si="8">F444&amp;H444&amp;I444</f>
        <v>TB/HIV-6(M): Percentage of HIV-positive new and relapse TB patients on ART during TB treatment</v>
      </c>
      <c r="K444" s="492"/>
      <c r="L444" s="492"/>
      <c r="M444" s="493"/>
      <c r="N444" s="482"/>
      <c r="O444" s="482"/>
      <c r="P444" s="482"/>
      <c r="Q444" s="481" t="s">
        <v>1965</v>
      </c>
    </row>
    <row r="445" spans="4:17" x14ac:dyDescent="0.25">
      <c r="D445" s="482" t="s">
        <v>3732</v>
      </c>
      <c r="E445" s="481" t="s">
        <v>3723</v>
      </c>
      <c r="F445" s="482" t="s">
        <v>2685</v>
      </c>
      <c r="G445" s="481"/>
      <c r="H445" s="482"/>
      <c r="I445" s="482"/>
      <c r="J445" s="481" t="str">
        <f t="shared" si="8"/>
        <v>TB/HIV-6(M): Percentage of HIV-positive new and relapse TB patients on ART during TB treatment</v>
      </c>
      <c r="K445" s="492"/>
      <c r="L445" s="492"/>
      <c r="M445" s="493"/>
      <c r="N445" s="482"/>
      <c r="O445" s="482"/>
      <c r="P445" s="482"/>
      <c r="Q445" s="481" t="s">
        <v>1966</v>
      </c>
    </row>
    <row r="446" spans="4:17" x14ac:dyDescent="0.25">
      <c r="D446" s="482" t="s">
        <v>3733</v>
      </c>
      <c r="E446" s="481" t="s">
        <v>3734</v>
      </c>
      <c r="F446" s="482" t="s">
        <v>2754</v>
      </c>
      <c r="G446" s="481"/>
      <c r="H446" s="482"/>
      <c r="I446" s="482"/>
      <c r="J446" s="481" t="str">
        <f t="shared" si="8"/>
        <v>KP-1a(M): Percentage of men who have sex with men reached with HIV prevention programs - defined package of services</v>
      </c>
      <c r="K446" s="492"/>
      <c r="L446" s="492"/>
      <c r="M446" s="493"/>
      <c r="N446" s="482"/>
      <c r="O446" s="482"/>
      <c r="P446" s="482"/>
      <c r="Q446" s="481" t="s">
        <v>1967</v>
      </c>
    </row>
    <row r="447" spans="4:17" x14ac:dyDescent="0.25">
      <c r="D447" s="482" t="s">
        <v>3735</v>
      </c>
      <c r="E447" s="481" t="s">
        <v>3734</v>
      </c>
      <c r="F447" s="482" t="s">
        <v>2754</v>
      </c>
      <c r="G447" s="481"/>
      <c r="H447" s="482"/>
      <c r="I447" s="482"/>
      <c r="J447" s="481" t="str">
        <f t="shared" si="8"/>
        <v>KP-1a(M): Percentage of men who have sex with men reached with HIV prevention programs - defined package of services</v>
      </c>
      <c r="K447" s="492"/>
      <c r="L447" s="492"/>
      <c r="M447" s="493"/>
      <c r="N447" s="482"/>
      <c r="O447" s="482"/>
      <c r="P447" s="482"/>
      <c r="Q447" s="481" t="s">
        <v>1968</v>
      </c>
    </row>
    <row r="448" spans="4:17" x14ac:dyDescent="0.25">
      <c r="D448" s="482" t="s">
        <v>3736</v>
      </c>
      <c r="E448" s="481" t="s">
        <v>3734</v>
      </c>
      <c r="F448" s="482" t="s">
        <v>2754</v>
      </c>
      <c r="G448" s="481"/>
      <c r="H448" s="482"/>
      <c r="I448" s="482"/>
      <c r="J448" s="481" t="str">
        <f t="shared" si="8"/>
        <v>KP-1a(M): Percentage of men who have sex with men reached with HIV prevention programs - defined package of services</v>
      </c>
      <c r="K448" s="492"/>
      <c r="L448" s="492"/>
      <c r="M448" s="493"/>
      <c r="N448" s="482"/>
      <c r="O448" s="482"/>
      <c r="P448" s="482"/>
      <c r="Q448" s="481" t="s">
        <v>1969</v>
      </c>
    </row>
    <row r="449" spans="4:17" x14ac:dyDescent="0.25">
      <c r="D449" s="482" t="s">
        <v>3737</v>
      </c>
      <c r="E449" s="481" t="s">
        <v>3734</v>
      </c>
      <c r="F449" s="482" t="s">
        <v>2754</v>
      </c>
      <c r="G449" s="481"/>
      <c r="H449" s="482"/>
      <c r="I449" s="482"/>
      <c r="J449" s="481" t="str">
        <f t="shared" si="8"/>
        <v>KP-1a(M): Percentage of men who have sex with men reached with HIV prevention programs - defined package of services</v>
      </c>
      <c r="K449" s="492"/>
      <c r="L449" s="492"/>
      <c r="M449" s="493"/>
      <c r="N449" s="482"/>
      <c r="O449" s="482"/>
      <c r="P449" s="482"/>
      <c r="Q449" s="481" t="s">
        <v>1970</v>
      </c>
    </row>
    <row r="450" spans="4:17" x14ac:dyDescent="0.25">
      <c r="D450" s="482" t="s">
        <v>3738</v>
      </c>
      <c r="E450" s="481" t="s">
        <v>3734</v>
      </c>
      <c r="F450" s="482" t="s">
        <v>2754</v>
      </c>
      <c r="G450" s="481"/>
      <c r="H450" s="482"/>
      <c r="I450" s="482"/>
      <c r="J450" s="481" t="str">
        <f t="shared" si="8"/>
        <v>KP-1a(M): Percentage of men who have sex with men reached with HIV prevention programs - defined package of services</v>
      </c>
      <c r="K450" s="492"/>
      <c r="L450" s="492"/>
      <c r="M450" s="493"/>
      <c r="N450" s="482"/>
      <c r="O450" s="482"/>
      <c r="P450" s="482"/>
      <c r="Q450" s="481" t="s">
        <v>1971</v>
      </c>
    </row>
    <row r="451" spans="4:17" x14ac:dyDescent="0.25">
      <c r="D451" s="482" t="s">
        <v>3739</v>
      </c>
      <c r="E451" s="481" t="s">
        <v>3734</v>
      </c>
      <c r="F451" s="482" t="s">
        <v>2754</v>
      </c>
      <c r="G451" s="481"/>
      <c r="H451" s="482"/>
      <c r="I451" s="482"/>
      <c r="J451" s="481" t="str">
        <f t="shared" si="8"/>
        <v>KP-1a(M): Percentage of men who have sex with men reached with HIV prevention programs - defined package of services</v>
      </c>
      <c r="K451" s="492"/>
      <c r="L451" s="492"/>
      <c r="M451" s="493"/>
      <c r="N451" s="482"/>
      <c r="O451" s="482"/>
      <c r="P451" s="482"/>
      <c r="Q451" s="481" t="s">
        <v>1972</v>
      </c>
    </row>
    <row r="452" spans="4:17" x14ac:dyDescent="0.25">
      <c r="D452" s="482" t="s">
        <v>3740</v>
      </c>
      <c r="E452" s="481" t="s">
        <v>3734</v>
      </c>
      <c r="F452" s="482" t="s">
        <v>2754</v>
      </c>
      <c r="G452" s="481"/>
      <c r="H452" s="482"/>
      <c r="I452" s="482"/>
      <c r="J452" s="481" t="str">
        <f t="shared" si="8"/>
        <v>KP-1a(M): Percentage of men who have sex with men reached with HIV prevention programs - defined package of services</v>
      </c>
      <c r="K452" s="492"/>
      <c r="L452" s="492"/>
      <c r="M452" s="493"/>
      <c r="N452" s="482"/>
      <c r="O452" s="482"/>
      <c r="P452" s="482"/>
      <c r="Q452" s="481" t="s">
        <v>1973</v>
      </c>
    </row>
    <row r="453" spans="4:17" x14ac:dyDescent="0.25">
      <c r="D453" s="482" t="s">
        <v>3741</v>
      </c>
      <c r="E453" s="481" t="s">
        <v>3734</v>
      </c>
      <c r="F453" s="482" t="s">
        <v>2754</v>
      </c>
      <c r="G453" s="481"/>
      <c r="H453" s="482"/>
      <c r="I453" s="482"/>
      <c r="J453" s="481" t="str">
        <f t="shared" si="8"/>
        <v>KP-1a(M): Percentage of men who have sex with men reached with HIV prevention programs - defined package of services</v>
      </c>
      <c r="K453" s="492"/>
      <c r="L453" s="492"/>
      <c r="M453" s="493"/>
      <c r="N453" s="482"/>
      <c r="O453" s="482"/>
      <c r="P453" s="482"/>
      <c r="Q453" s="481" t="s">
        <v>1974</v>
      </c>
    </row>
    <row r="454" spans="4:17" x14ac:dyDescent="0.25">
      <c r="D454" s="482" t="s">
        <v>3742</v>
      </c>
      <c r="E454" s="481" t="s">
        <v>3734</v>
      </c>
      <c r="F454" s="482" t="s">
        <v>2754</v>
      </c>
      <c r="G454" s="481"/>
      <c r="H454" s="482"/>
      <c r="I454" s="482"/>
      <c r="J454" s="481" t="str">
        <f t="shared" si="8"/>
        <v>KP-1a(M): Percentage of men who have sex with men reached with HIV prevention programs - defined package of services</v>
      </c>
      <c r="K454" s="492"/>
      <c r="L454" s="492"/>
      <c r="M454" s="493"/>
      <c r="N454" s="482"/>
      <c r="O454" s="482"/>
      <c r="P454" s="482"/>
      <c r="Q454" s="481" t="s">
        <v>1975</v>
      </c>
    </row>
    <row r="455" spans="4:17" x14ac:dyDescent="0.25">
      <c r="D455" s="482" t="s">
        <v>3743</v>
      </c>
      <c r="E455" s="481" t="s">
        <v>3734</v>
      </c>
      <c r="F455" s="482" t="s">
        <v>2754</v>
      </c>
      <c r="G455" s="481"/>
      <c r="H455" s="482"/>
      <c r="I455" s="482"/>
      <c r="J455" s="481" t="str">
        <f t="shared" si="8"/>
        <v>KP-1a(M): Percentage of men who have sex with men reached with HIV prevention programs - defined package of services</v>
      </c>
      <c r="K455" s="492"/>
      <c r="L455" s="492"/>
      <c r="M455" s="493"/>
      <c r="N455" s="482"/>
      <c r="O455" s="482"/>
      <c r="P455" s="482"/>
      <c r="Q455" s="481" t="s">
        <v>1976</v>
      </c>
    </row>
    <row r="456" spans="4:17" x14ac:dyDescent="0.25">
      <c r="D456" s="482" t="s">
        <v>3744</v>
      </c>
      <c r="E456" s="481" t="s">
        <v>3745</v>
      </c>
      <c r="F456" s="482" t="s">
        <v>2755</v>
      </c>
      <c r="G456" s="481"/>
      <c r="H456" s="482"/>
      <c r="I456" s="482"/>
      <c r="J456" s="481" t="str">
        <f t="shared" si="8"/>
        <v>KP-3a(M): Percentage of men who have sex with men that have received an HIV test during the reporting period and know their results</v>
      </c>
      <c r="K456" s="492"/>
      <c r="L456" s="492"/>
      <c r="M456" s="493"/>
      <c r="N456" s="482"/>
      <c r="O456" s="482"/>
      <c r="P456" s="482"/>
      <c r="Q456" s="481" t="s">
        <v>1987</v>
      </c>
    </row>
    <row r="457" spans="4:17" x14ac:dyDescent="0.25">
      <c r="D457" s="482" t="s">
        <v>3746</v>
      </c>
      <c r="E457" s="481" t="s">
        <v>3745</v>
      </c>
      <c r="F457" s="482" t="s">
        <v>2755</v>
      </c>
      <c r="G457" s="481"/>
      <c r="H457" s="482"/>
      <c r="I457" s="482"/>
      <c r="J457" s="481" t="str">
        <f t="shared" si="8"/>
        <v>KP-3a(M): Percentage of men who have sex with men that have received an HIV test during the reporting period and know their results</v>
      </c>
      <c r="K457" s="492"/>
      <c r="L457" s="492"/>
      <c r="M457" s="493"/>
      <c r="N457" s="482"/>
      <c r="O457" s="482"/>
      <c r="P457" s="482"/>
      <c r="Q457" s="481" t="s">
        <v>1988</v>
      </c>
    </row>
    <row r="458" spans="4:17" x14ac:dyDescent="0.25">
      <c r="D458" s="482" t="s">
        <v>3747</v>
      </c>
      <c r="E458" s="481" t="s">
        <v>3745</v>
      </c>
      <c r="F458" s="482" t="s">
        <v>2755</v>
      </c>
      <c r="G458" s="481"/>
      <c r="H458" s="482"/>
      <c r="I458" s="482"/>
      <c r="J458" s="481" t="str">
        <f t="shared" si="8"/>
        <v>KP-3a(M): Percentage of men who have sex with men that have received an HIV test during the reporting period and know their results</v>
      </c>
      <c r="K458" s="492"/>
      <c r="L458" s="492"/>
      <c r="M458" s="493"/>
      <c r="N458" s="482"/>
      <c r="O458" s="482"/>
      <c r="P458" s="482"/>
      <c r="Q458" s="481" t="s">
        <v>1989</v>
      </c>
    </row>
    <row r="459" spans="4:17" x14ac:dyDescent="0.25">
      <c r="D459" s="482" t="s">
        <v>3748</v>
      </c>
      <c r="E459" s="481" t="s">
        <v>3745</v>
      </c>
      <c r="F459" s="482" t="s">
        <v>2755</v>
      </c>
      <c r="G459" s="481"/>
      <c r="H459" s="482"/>
      <c r="I459" s="482"/>
      <c r="J459" s="481" t="str">
        <f t="shared" si="8"/>
        <v>KP-3a(M): Percentage of men who have sex with men that have received an HIV test during the reporting period and know their results</v>
      </c>
      <c r="K459" s="492"/>
      <c r="L459" s="492"/>
      <c r="M459" s="493"/>
      <c r="N459" s="482"/>
      <c r="O459" s="482"/>
      <c r="P459" s="482"/>
      <c r="Q459" s="481" t="s">
        <v>1990</v>
      </c>
    </row>
    <row r="460" spans="4:17" x14ac:dyDescent="0.25">
      <c r="D460" s="482" t="s">
        <v>3749</v>
      </c>
      <c r="E460" s="481" t="s">
        <v>3745</v>
      </c>
      <c r="F460" s="482" t="s">
        <v>2755</v>
      </c>
      <c r="G460" s="481"/>
      <c r="H460" s="482"/>
      <c r="I460" s="482"/>
      <c r="J460" s="481" t="str">
        <f t="shared" si="8"/>
        <v>KP-3a(M): Percentage of men who have sex with men that have received an HIV test during the reporting period and know their results</v>
      </c>
      <c r="K460" s="492"/>
      <c r="L460" s="492"/>
      <c r="M460" s="493"/>
      <c r="N460" s="482"/>
      <c r="O460" s="482"/>
      <c r="P460" s="482"/>
      <c r="Q460" s="481" t="s">
        <v>1991</v>
      </c>
    </row>
    <row r="461" spans="4:17" x14ac:dyDescent="0.25">
      <c r="D461" s="482" t="s">
        <v>3750</v>
      </c>
      <c r="E461" s="481" t="s">
        <v>3745</v>
      </c>
      <c r="F461" s="482" t="s">
        <v>2755</v>
      </c>
      <c r="G461" s="481"/>
      <c r="H461" s="482"/>
      <c r="I461" s="482"/>
      <c r="J461" s="481" t="str">
        <f t="shared" si="8"/>
        <v>KP-3a(M): Percentage of men who have sex with men that have received an HIV test during the reporting period and know their results</v>
      </c>
      <c r="K461" s="492"/>
      <c r="L461" s="492"/>
      <c r="M461" s="493"/>
      <c r="N461" s="482"/>
      <c r="O461" s="482"/>
      <c r="P461" s="482"/>
      <c r="Q461" s="481" t="s">
        <v>1992</v>
      </c>
    </row>
    <row r="462" spans="4:17" x14ac:dyDescent="0.25">
      <c r="D462" s="482" t="s">
        <v>3751</v>
      </c>
      <c r="E462" s="481" t="s">
        <v>3745</v>
      </c>
      <c r="F462" s="482" t="s">
        <v>2755</v>
      </c>
      <c r="G462" s="481"/>
      <c r="H462" s="482"/>
      <c r="I462" s="482"/>
      <c r="J462" s="481" t="str">
        <f t="shared" si="8"/>
        <v>KP-3a(M): Percentage of men who have sex with men that have received an HIV test during the reporting period and know their results</v>
      </c>
      <c r="K462" s="492"/>
      <c r="L462" s="492"/>
      <c r="M462" s="493"/>
      <c r="N462" s="482"/>
      <c r="O462" s="482"/>
      <c r="P462" s="482"/>
      <c r="Q462" s="481" t="s">
        <v>1993</v>
      </c>
    </row>
    <row r="463" spans="4:17" x14ac:dyDescent="0.25">
      <c r="D463" s="482" t="s">
        <v>3752</v>
      </c>
      <c r="E463" s="481" t="s">
        <v>3745</v>
      </c>
      <c r="F463" s="482" t="s">
        <v>2755</v>
      </c>
      <c r="G463" s="481"/>
      <c r="H463" s="482"/>
      <c r="I463" s="482"/>
      <c r="J463" s="481" t="str">
        <f t="shared" si="8"/>
        <v>KP-3a(M): Percentage of men who have sex with men that have received an HIV test during the reporting period and know their results</v>
      </c>
      <c r="K463" s="492"/>
      <c r="L463" s="492"/>
      <c r="M463" s="493"/>
      <c r="N463" s="482"/>
      <c r="O463" s="482"/>
      <c r="P463" s="482"/>
      <c r="Q463" s="481" t="s">
        <v>1994</v>
      </c>
    </row>
    <row r="464" spans="4:17" x14ac:dyDescent="0.25">
      <c r="D464" s="482" t="s">
        <v>3753</v>
      </c>
      <c r="E464" s="481" t="s">
        <v>3745</v>
      </c>
      <c r="F464" s="482" t="s">
        <v>2755</v>
      </c>
      <c r="G464" s="481"/>
      <c r="H464" s="482"/>
      <c r="I464" s="482"/>
      <c r="J464" s="481" t="str">
        <f t="shared" si="8"/>
        <v>KP-3a(M): Percentage of men who have sex with men that have received an HIV test during the reporting period and know their results</v>
      </c>
      <c r="K464" s="492"/>
      <c r="L464" s="492"/>
      <c r="M464" s="493"/>
      <c r="N464" s="482"/>
      <c r="O464" s="482"/>
      <c r="P464" s="482"/>
      <c r="Q464" s="481" t="s">
        <v>1995</v>
      </c>
    </row>
    <row r="465" spans="4:17" x14ac:dyDescent="0.25">
      <c r="D465" s="482" t="s">
        <v>3754</v>
      </c>
      <c r="E465" s="481" t="s">
        <v>3745</v>
      </c>
      <c r="F465" s="482" t="s">
        <v>2755</v>
      </c>
      <c r="G465" s="481"/>
      <c r="H465" s="482"/>
      <c r="I465" s="482"/>
      <c r="J465" s="481" t="str">
        <f t="shared" si="8"/>
        <v>KP-3a(M): Percentage of men who have sex with men that have received an HIV test during the reporting period and know their results</v>
      </c>
      <c r="K465" s="492"/>
      <c r="L465" s="492"/>
      <c r="M465" s="493"/>
      <c r="N465" s="482"/>
      <c r="O465" s="482"/>
      <c r="P465" s="482"/>
      <c r="Q465" s="481" t="s">
        <v>1996</v>
      </c>
    </row>
    <row r="466" spans="4:17" x14ac:dyDescent="0.25">
      <c r="D466" s="482" t="s">
        <v>3755</v>
      </c>
      <c r="E466" s="481" t="s">
        <v>3756</v>
      </c>
      <c r="F466" s="482" t="s">
        <v>2616</v>
      </c>
      <c r="G466" s="481"/>
      <c r="H466" s="482"/>
      <c r="I466" s="482"/>
      <c r="J466" s="481" t="str">
        <f t="shared" si="8"/>
        <v>KP-1c(M): Percentage of sex workers reached with HIV prevention programs - defined package of services</v>
      </c>
      <c r="K466" s="492"/>
      <c r="L466" s="492"/>
      <c r="M466" s="493"/>
      <c r="N466" s="482"/>
      <c r="O466" s="482"/>
      <c r="P466" s="482"/>
      <c r="Q466" s="481" t="s">
        <v>1977</v>
      </c>
    </row>
    <row r="467" spans="4:17" x14ac:dyDescent="0.25">
      <c r="D467" s="482" t="s">
        <v>3757</v>
      </c>
      <c r="E467" s="481" t="s">
        <v>3756</v>
      </c>
      <c r="F467" s="482" t="s">
        <v>2616</v>
      </c>
      <c r="G467" s="481"/>
      <c r="H467" s="482"/>
      <c r="I467" s="482"/>
      <c r="J467" s="481" t="str">
        <f t="shared" si="8"/>
        <v>KP-1c(M): Percentage of sex workers reached with HIV prevention programs - defined package of services</v>
      </c>
      <c r="K467" s="492"/>
      <c r="L467" s="492"/>
      <c r="M467" s="493"/>
      <c r="N467" s="482"/>
      <c r="O467" s="482"/>
      <c r="P467" s="482"/>
      <c r="Q467" s="481" t="s">
        <v>1978</v>
      </c>
    </row>
    <row r="468" spans="4:17" x14ac:dyDescent="0.25">
      <c r="D468" s="482" t="s">
        <v>3758</v>
      </c>
      <c r="E468" s="481" t="s">
        <v>3756</v>
      </c>
      <c r="F468" s="482" t="s">
        <v>2616</v>
      </c>
      <c r="G468" s="481"/>
      <c r="H468" s="482"/>
      <c r="I468" s="482"/>
      <c r="J468" s="481" t="str">
        <f t="shared" si="8"/>
        <v>KP-1c(M): Percentage of sex workers reached with HIV prevention programs - defined package of services</v>
      </c>
      <c r="K468" s="492"/>
      <c r="L468" s="492"/>
      <c r="M468" s="493"/>
      <c r="N468" s="482"/>
      <c r="O468" s="482"/>
      <c r="P468" s="482"/>
      <c r="Q468" s="481" t="s">
        <v>1979</v>
      </c>
    </row>
    <row r="469" spans="4:17" x14ac:dyDescent="0.25">
      <c r="D469" s="482" t="s">
        <v>3759</v>
      </c>
      <c r="E469" s="481" t="s">
        <v>3756</v>
      </c>
      <c r="F469" s="482" t="s">
        <v>2616</v>
      </c>
      <c r="G469" s="481"/>
      <c r="H469" s="482"/>
      <c r="I469" s="482"/>
      <c r="J469" s="481" t="str">
        <f t="shared" si="8"/>
        <v>KP-1c(M): Percentage of sex workers reached with HIV prevention programs - defined package of services</v>
      </c>
      <c r="K469" s="492"/>
      <c r="L469" s="492"/>
      <c r="M469" s="493"/>
      <c r="N469" s="482"/>
      <c r="O469" s="482"/>
      <c r="P469" s="482"/>
      <c r="Q469" s="481" t="s">
        <v>1980</v>
      </c>
    </row>
    <row r="470" spans="4:17" x14ac:dyDescent="0.25">
      <c r="D470" s="482" t="s">
        <v>3760</v>
      </c>
      <c r="E470" s="481" t="s">
        <v>3756</v>
      </c>
      <c r="F470" s="482" t="s">
        <v>2616</v>
      </c>
      <c r="G470" s="481"/>
      <c r="H470" s="482"/>
      <c r="I470" s="482"/>
      <c r="J470" s="481" t="str">
        <f t="shared" si="8"/>
        <v>KP-1c(M): Percentage of sex workers reached with HIV prevention programs - defined package of services</v>
      </c>
      <c r="K470" s="492"/>
      <c r="L470" s="492"/>
      <c r="M470" s="493"/>
      <c r="N470" s="482"/>
      <c r="O470" s="482"/>
      <c r="P470" s="482"/>
      <c r="Q470" s="481" t="s">
        <v>1981</v>
      </c>
    </row>
    <row r="471" spans="4:17" x14ac:dyDescent="0.25">
      <c r="D471" s="482" t="s">
        <v>3761</v>
      </c>
      <c r="E471" s="481" t="s">
        <v>3756</v>
      </c>
      <c r="F471" s="482" t="s">
        <v>2616</v>
      </c>
      <c r="G471" s="481"/>
      <c r="H471" s="482"/>
      <c r="I471" s="482"/>
      <c r="J471" s="481" t="str">
        <f t="shared" si="8"/>
        <v>KP-1c(M): Percentage of sex workers reached with HIV prevention programs - defined package of services</v>
      </c>
      <c r="K471" s="492"/>
      <c r="L471" s="492"/>
      <c r="M471" s="493"/>
      <c r="N471" s="482"/>
      <c r="O471" s="482"/>
      <c r="P471" s="482"/>
      <c r="Q471" s="481" t="s">
        <v>1982</v>
      </c>
    </row>
    <row r="472" spans="4:17" x14ac:dyDescent="0.25">
      <c r="D472" s="482" t="s">
        <v>3762</v>
      </c>
      <c r="E472" s="481" t="s">
        <v>3756</v>
      </c>
      <c r="F472" s="482" t="s">
        <v>2616</v>
      </c>
      <c r="G472" s="481"/>
      <c r="H472" s="482"/>
      <c r="I472" s="482"/>
      <c r="J472" s="481" t="str">
        <f t="shared" si="8"/>
        <v>KP-1c(M): Percentage of sex workers reached with HIV prevention programs - defined package of services</v>
      </c>
      <c r="K472" s="492"/>
      <c r="L472" s="492"/>
      <c r="M472" s="493"/>
      <c r="N472" s="482"/>
      <c r="O472" s="482"/>
      <c r="P472" s="482"/>
      <c r="Q472" s="481" t="s">
        <v>1983</v>
      </c>
    </row>
    <row r="473" spans="4:17" x14ac:dyDescent="0.25">
      <c r="D473" s="482" t="s">
        <v>3763</v>
      </c>
      <c r="E473" s="481" t="s">
        <v>3756</v>
      </c>
      <c r="F473" s="482" t="s">
        <v>2616</v>
      </c>
      <c r="G473" s="481"/>
      <c r="H473" s="482"/>
      <c r="I473" s="482"/>
      <c r="J473" s="481" t="str">
        <f t="shared" si="8"/>
        <v>KP-1c(M): Percentage of sex workers reached with HIV prevention programs - defined package of services</v>
      </c>
      <c r="K473" s="492"/>
      <c r="L473" s="492"/>
      <c r="M473" s="493"/>
      <c r="N473" s="482"/>
      <c r="O473" s="482"/>
      <c r="P473" s="482"/>
      <c r="Q473" s="481" t="s">
        <v>1984</v>
      </c>
    </row>
    <row r="474" spans="4:17" x14ac:dyDescent="0.25">
      <c r="D474" s="482" t="s">
        <v>3764</v>
      </c>
      <c r="E474" s="481" t="s">
        <v>3756</v>
      </c>
      <c r="F474" s="482" t="s">
        <v>2616</v>
      </c>
      <c r="G474" s="481"/>
      <c r="H474" s="482"/>
      <c r="I474" s="482"/>
      <c r="J474" s="481" t="str">
        <f t="shared" si="8"/>
        <v>KP-1c(M): Percentage of sex workers reached with HIV prevention programs - defined package of services</v>
      </c>
      <c r="K474" s="492"/>
      <c r="L474" s="492"/>
      <c r="M474" s="493"/>
      <c r="N474" s="482"/>
      <c r="O474" s="482"/>
      <c r="P474" s="482"/>
      <c r="Q474" s="481" t="s">
        <v>1985</v>
      </c>
    </row>
    <row r="475" spans="4:17" x14ac:dyDescent="0.25">
      <c r="D475" s="482" t="s">
        <v>3765</v>
      </c>
      <c r="E475" s="481" t="s">
        <v>3756</v>
      </c>
      <c r="F475" s="482" t="s">
        <v>2616</v>
      </c>
      <c r="G475" s="481"/>
      <c r="H475" s="482"/>
      <c r="I475" s="482"/>
      <c r="J475" s="481" t="str">
        <f t="shared" si="8"/>
        <v>KP-1c(M): Percentage of sex workers reached with HIV prevention programs - defined package of services</v>
      </c>
      <c r="K475" s="492"/>
      <c r="L475" s="492"/>
      <c r="M475" s="493"/>
      <c r="N475" s="482"/>
      <c r="O475" s="482"/>
      <c r="P475" s="482"/>
      <c r="Q475" s="481" t="s">
        <v>1986</v>
      </c>
    </row>
    <row r="476" spans="4:17" x14ac:dyDescent="0.25">
      <c r="D476" s="482" t="s">
        <v>3766</v>
      </c>
      <c r="E476" s="481" t="s">
        <v>3767</v>
      </c>
      <c r="F476" s="482" t="s">
        <v>2617</v>
      </c>
      <c r="G476" s="481"/>
      <c r="H476" s="482"/>
      <c r="I476" s="482"/>
      <c r="J476" s="481" t="str">
        <f t="shared" si="8"/>
        <v>KP-3c(M): Percentage of sex workers that have received an HIV test during the reporting period and know their results</v>
      </c>
      <c r="K476" s="492"/>
      <c r="L476" s="492"/>
      <c r="M476" s="493"/>
      <c r="N476" s="482"/>
      <c r="O476" s="482"/>
      <c r="P476" s="482"/>
      <c r="Q476" s="481" t="s">
        <v>1997</v>
      </c>
    </row>
    <row r="477" spans="4:17" x14ac:dyDescent="0.25">
      <c r="D477" s="482" t="s">
        <v>3768</v>
      </c>
      <c r="E477" s="481" t="s">
        <v>3767</v>
      </c>
      <c r="F477" s="482" t="s">
        <v>2617</v>
      </c>
      <c r="G477" s="481"/>
      <c r="H477" s="482"/>
      <c r="I477" s="482"/>
      <c r="J477" s="481" t="str">
        <f t="shared" si="8"/>
        <v>KP-3c(M): Percentage of sex workers that have received an HIV test during the reporting period and know their results</v>
      </c>
      <c r="K477" s="492"/>
      <c r="L477" s="492"/>
      <c r="M477" s="493"/>
      <c r="N477" s="482"/>
      <c r="O477" s="482"/>
      <c r="P477" s="482"/>
      <c r="Q477" s="481" t="s">
        <v>1998</v>
      </c>
    </row>
    <row r="478" spans="4:17" x14ac:dyDescent="0.25">
      <c r="D478" s="482" t="s">
        <v>3769</v>
      </c>
      <c r="E478" s="481" t="s">
        <v>3767</v>
      </c>
      <c r="F478" s="482" t="s">
        <v>2617</v>
      </c>
      <c r="G478" s="481"/>
      <c r="H478" s="482"/>
      <c r="I478" s="482"/>
      <c r="J478" s="481" t="str">
        <f t="shared" si="8"/>
        <v>KP-3c(M): Percentage of sex workers that have received an HIV test during the reporting period and know their results</v>
      </c>
      <c r="K478" s="492"/>
      <c r="L478" s="492"/>
      <c r="M478" s="493"/>
      <c r="N478" s="482"/>
      <c r="O478" s="482"/>
      <c r="P478" s="482"/>
      <c r="Q478" s="481" t="s">
        <v>1999</v>
      </c>
    </row>
    <row r="479" spans="4:17" x14ac:dyDescent="0.25">
      <c r="D479" s="482" t="s">
        <v>3770</v>
      </c>
      <c r="E479" s="481" t="s">
        <v>3767</v>
      </c>
      <c r="F479" s="482" t="s">
        <v>2617</v>
      </c>
      <c r="G479" s="481"/>
      <c r="H479" s="482"/>
      <c r="I479" s="482"/>
      <c r="J479" s="481" t="str">
        <f t="shared" si="8"/>
        <v>KP-3c(M): Percentage of sex workers that have received an HIV test during the reporting period and know their results</v>
      </c>
      <c r="K479" s="492"/>
      <c r="L479" s="492"/>
      <c r="M479" s="493"/>
      <c r="N479" s="482"/>
      <c r="O479" s="482"/>
      <c r="P479" s="482"/>
      <c r="Q479" s="481" t="s">
        <v>2000</v>
      </c>
    </row>
    <row r="480" spans="4:17" x14ac:dyDescent="0.25">
      <c r="D480" s="482" t="s">
        <v>3771</v>
      </c>
      <c r="E480" s="481" t="s">
        <v>3767</v>
      </c>
      <c r="F480" s="482" t="s">
        <v>2617</v>
      </c>
      <c r="G480" s="481"/>
      <c r="H480" s="482"/>
      <c r="I480" s="482"/>
      <c r="J480" s="481" t="str">
        <f t="shared" si="8"/>
        <v>KP-3c(M): Percentage of sex workers that have received an HIV test during the reporting period and know their results</v>
      </c>
      <c r="K480" s="492"/>
      <c r="L480" s="492"/>
      <c r="M480" s="493"/>
      <c r="N480" s="482"/>
      <c r="O480" s="482"/>
      <c r="P480" s="482"/>
      <c r="Q480" s="481" t="s">
        <v>2001</v>
      </c>
    </row>
    <row r="481" spans="4:17" x14ac:dyDescent="0.25">
      <c r="D481" s="482" t="s">
        <v>3772</v>
      </c>
      <c r="E481" s="481" t="s">
        <v>3767</v>
      </c>
      <c r="F481" s="482" t="s">
        <v>2617</v>
      </c>
      <c r="G481" s="481"/>
      <c r="H481" s="482"/>
      <c r="I481" s="482"/>
      <c r="J481" s="481" t="str">
        <f t="shared" si="8"/>
        <v>KP-3c(M): Percentage of sex workers that have received an HIV test during the reporting period and know their results</v>
      </c>
      <c r="K481" s="492"/>
      <c r="L481" s="492"/>
      <c r="M481" s="493"/>
      <c r="N481" s="482"/>
      <c r="O481" s="482"/>
      <c r="P481" s="482"/>
      <c r="Q481" s="481" t="s">
        <v>2002</v>
      </c>
    </row>
    <row r="482" spans="4:17" x14ac:dyDescent="0.25">
      <c r="D482" s="482" t="s">
        <v>3773</v>
      </c>
      <c r="E482" s="481" t="s">
        <v>3767</v>
      </c>
      <c r="F482" s="482" t="s">
        <v>2617</v>
      </c>
      <c r="G482" s="481"/>
      <c r="H482" s="482"/>
      <c r="I482" s="482"/>
      <c r="J482" s="481" t="str">
        <f t="shared" si="8"/>
        <v>KP-3c(M): Percentage of sex workers that have received an HIV test during the reporting period and know their results</v>
      </c>
      <c r="K482" s="492"/>
      <c r="L482" s="492"/>
      <c r="M482" s="493"/>
      <c r="N482" s="482"/>
      <c r="O482" s="482"/>
      <c r="P482" s="482"/>
      <c r="Q482" s="481" t="s">
        <v>2003</v>
      </c>
    </row>
    <row r="483" spans="4:17" x14ac:dyDescent="0.25">
      <c r="D483" s="482" t="s">
        <v>3774</v>
      </c>
      <c r="E483" s="481" t="s">
        <v>3767</v>
      </c>
      <c r="F483" s="482" t="s">
        <v>2617</v>
      </c>
      <c r="G483" s="481"/>
      <c r="H483" s="482"/>
      <c r="I483" s="482"/>
      <c r="J483" s="481" t="str">
        <f t="shared" si="8"/>
        <v>KP-3c(M): Percentage of sex workers that have received an HIV test during the reporting period and know their results</v>
      </c>
      <c r="K483" s="492"/>
      <c r="L483" s="492"/>
      <c r="M483" s="493"/>
      <c r="N483" s="482"/>
      <c r="O483" s="482"/>
      <c r="P483" s="482"/>
      <c r="Q483" s="481" t="s">
        <v>2004</v>
      </c>
    </row>
    <row r="484" spans="4:17" x14ac:dyDescent="0.25">
      <c r="D484" s="482" t="s">
        <v>3775</v>
      </c>
      <c r="E484" s="481" t="s">
        <v>3767</v>
      </c>
      <c r="F484" s="482" t="s">
        <v>2617</v>
      </c>
      <c r="G484" s="481"/>
      <c r="H484" s="482"/>
      <c r="I484" s="482"/>
      <c r="J484" s="481" t="str">
        <f t="shared" si="8"/>
        <v>KP-3c(M): Percentage of sex workers that have received an HIV test during the reporting period and know their results</v>
      </c>
      <c r="K484" s="492"/>
      <c r="L484" s="492"/>
      <c r="M484" s="493"/>
      <c r="N484" s="482"/>
      <c r="O484" s="482"/>
      <c r="P484" s="482"/>
      <c r="Q484" s="481" t="s">
        <v>2005</v>
      </c>
    </row>
    <row r="485" spans="4:17" x14ac:dyDescent="0.25">
      <c r="D485" s="482" t="s">
        <v>3776</v>
      </c>
      <c r="E485" s="481" t="s">
        <v>3767</v>
      </c>
      <c r="F485" s="482" t="s">
        <v>2617</v>
      </c>
      <c r="G485" s="481"/>
      <c r="H485" s="482"/>
      <c r="I485" s="482"/>
      <c r="J485" s="481" t="str">
        <f t="shared" si="8"/>
        <v>KP-3c(M): Percentage of sex workers that have received an HIV test during the reporting period and know their results</v>
      </c>
      <c r="K485" s="492"/>
      <c r="L485" s="492"/>
      <c r="M485" s="493"/>
      <c r="N485" s="482"/>
      <c r="O485" s="482"/>
      <c r="P485" s="482"/>
      <c r="Q485" s="481" t="s">
        <v>2006</v>
      </c>
    </row>
    <row r="486" spans="4:17" x14ac:dyDescent="0.25">
      <c r="D486" s="482" t="s">
        <v>3777</v>
      </c>
      <c r="E486" s="481" t="s">
        <v>3778</v>
      </c>
      <c r="F486" s="482"/>
      <c r="G486" s="481"/>
      <c r="H486" s="482"/>
      <c r="I486" s="482"/>
      <c r="J486" s="481" t="str">
        <f t="shared" si="8"/>
        <v/>
      </c>
      <c r="K486" s="492"/>
      <c r="L486" s="492"/>
      <c r="M486" s="493"/>
      <c r="N486" s="482"/>
      <c r="O486" s="482"/>
      <c r="P486" s="482"/>
      <c r="Q486" s="481" t="s">
        <v>2007</v>
      </c>
    </row>
    <row r="487" spans="4:17" x14ac:dyDescent="0.25">
      <c r="D487" s="482" t="s">
        <v>3779</v>
      </c>
      <c r="E487" s="481" t="s">
        <v>3778</v>
      </c>
      <c r="F487" s="482"/>
      <c r="G487" s="481"/>
      <c r="H487" s="482"/>
      <c r="I487" s="482"/>
      <c r="J487" s="481" t="str">
        <f t="shared" si="8"/>
        <v/>
      </c>
      <c r="K487" s="492"/>
      <c r="L487" s="492"/>
      <c r="M487" s="493"/>
      <c r="N487" s="482"/>
      <c r="O487" s="482"/>
      <c r="P487" s="482"/>
      <c r="Q487" s="481" t="s">
        <v>2008</v>
      </c>
    </row>
    <row r="488" spans="4:17" x14ac:dyDescent="0.25">
      <c r="D488" s="482" t="s">
        <v>3780</v>
      </c>
      <c r="E488" s="481" t="s">
        <v>3778</v>
      </c>
      <c r="F488" s="482"/>
      <c r="G488" s="481"/>
      <c r="H488" s="482"/>
      <c r="I488" s="482"/>
      <c r="J488" s="481" t="str">
        <f t="shared" si="8"/>
        <v/>
      </c>
      <c r="K488" s="492"/>
      <c r="L488" s="492"/>
      <c r="M488" s="493"/>
      <c r="N488" s="482"/>
      <c r="O488" s="482"/>
      <c r="P488" s="482"/>
      <c r="Q488" s="481" t="s">
        <v>2009</v>
      </c>
    </row>
    <row r="489" spans="4:17" x14ac:dyDescent="0.25">
      <c r="D489" s="482" t="s">
        <v>3781</v>
      </c>
      <c r="E489" s="481" t="s">
        <v>3778</v>
      </c>
      <c r="F489" s="482"/>
      <c r="G489" s="481"/>
      <c r="H489" s="482"/>
      <c r="I489" s="482"/>
      <c r="J489" s="481" t="str">
        <f t="shared" si="8"/>
        <v/>
      </c>
      <c r="K489" s="492"/>
      <c r="L489" s="492"/>
      <c r="M489" s="493"/>
      <c r="N489" s="482"/>
      <c r="O489" s="482"/>
      <c r="P489" s="482"/>
      <c r="Q489" s="481" t="s">
        <v>2010</v>
      </c>
    </row>
    <row r="490" spans="4:17" x14ac:dyDescent="0.25">
      <c r="D490" s="482" t="s">
        <v>3782</v>
      </c>
      <c r="E490" s="481" t="s">
        <v>3778</v>
      </c>
      <c r="F490" s="482"/>
      <c r="G490" s="481"/>
      <c r="H490" s="482"/>
      <c r="I490" s="482"/>
      <c r="J490" s="481" t="str">
        <f t="shared" si="8"/>
        <v/>
      </c>
      <c r="K490" s="492"/>
      <c r="L490" s="492"/>
      <c r="M490" s="493"/>
      <c r="N490" s="482"/>
      <c r="O490" s="482"/>
      <c r="P490" s="482"/>
      <c r="Q490" s="481" t="s">
        <v>2011</v>
      </c>
    </row>
    <row r="491" spans="4:17" x14ac:dyDescent="0.25">
      <c r="D491" s="482" t="s">
        <v>3783</v>
      </c>
      <c r="E491" s="481" t="s">
        <v>3778</v>
      </c>
      <c r="F491" s="482"/>
      <c r="G491" s="481"/>
      <c r="H491" s="482"/>
      <c r="I491" s="482"/>
      <c r="J491" s="481" t="str">
        <f t="shared" si="8"/>
        <v/>
      </c>
      <c r="K491" s="492"/>
      <c r="L491" s="492"/>
      <c r="M491" s="493"/>
      <c r="N491" s="482"/>
      <c r="O491" s="482"/>
      <c r="P491" s="482"/>
      <c r="Q491" s="481" t="s">
        <v>2012</v>
      </c>
    </row>
    <row r="492" spans="4:17" x14ac:dyDescent="0.25">
      <c r="D492" s="482" t="s">
        <v>3784</v>
      </c>
      <c r="E492" s="481" t="s">
        <v>3778</v>
      </c>
      <c r="F492" s="482"/>
      <c r="G492" s="481"/>
      <c r="H492" s="482"/>
      <c r="I492" s="482"/>
      <c r="J492" s="481" t="str">
        <f t="shared" si="8"/>
        <v/>
      </c>
      <c r="K492" s="492"/>
      <c r="L492" s="492"/>
      <c r="M492" s="493"/>
      <c r="N492" s="482"/>
      <c r="O492" s="482"/>
      <c r="P492" s="482"/>
      <c r="Q492" s="481" t="s">
        <v>2013</v>
      </c>
    </row>
    <row r="493" spans="4:17" x14ac:dyDescent="0.25">
      <c r="D493" s="482" t="s">
        <v>3785</v>
      </c>
      <c r="E493" s="481" t="s">
        <v>3778</v>
      </c>
      <c r="F493" s="482"/>
      <c r="G493" s="481"/>
      <c r="H493" s="482"/>
      <c r="I493" s="482"/>
      <c r="J493" s="481" t="str">
        <f t="shared" si="8"/>
        <v/>
      </c>
      <c r="K493" s="492"/>
      <c r="L493" s="492"/>
      <c r="M493" s="493"/>
      <c r="N493" s="482"/>
      <c r="O493" s="482"/>
      <c r="P493" s="482"/>
      <c r="Q493" s="481" t="s">
        <v>2014</v>
      </c>
    </row>
    <row r="494" spans="4:17" x14ac:dyDescent="0.25">
      <c r="D494" s="482" t="s">
        <v>3786</v>
      </c>
      <c r="E494" s="481" t="s">
        <v>3778</v>
      </c>
      <c r="F494" s="482"/>
      <c r="G494" s="481"/>
      <c r="H494" s="482"/>
      <c r="I494" s="482"/>
      <c r="J494" s="481" t="str">
        <f t="shared" si="8"/>
        <v/>
      </c>
      <c r="K494" s="492"/>
      <c r="L494" s="492"/>
      <c r="M494" s="493"/>
      <c r="N494" s="482"/>
      <c r="O494" s="482"/>
      <c r="P494" s="482"/>
      <c r="Q494" s="481" t="s">
        <v>2015</v>
      </c>
    </row>
    <row r="495" spans="4:17" x14ac:dyDescent="0.25">
      <c r="D495" s="482" t="s">
        <v>3787</v>
      </c>
      <c r="E495" s="481" t="s">
        <v>3778</v>
      </c>
      <c r="F495" s="482"/>
      <c r="G495" s="481"/>
      <c r="H495" s="482"/>
      <c r="I495" s="482"/>
      <c r="J495" s="481" t="str">
        <f t="shared" si="8"/>
        <v/>
      </c>
      <c r="K495" s="492"/>
      <c r="L495" s="492"/>
      <c r="M495" s="493"/>
      <c r="N495" s="482"/>
      <c r="O495" s="482"/>
      <c r="P495" s="482"/>
      <c r="Q495" s="481" t="s">
        <v>2016</v>
      </c>
    </row>
    <row r="496" spans="4:17" x14ac:dyDescent="0.25">
      <c r="D496" s="482" t="s">
        <v>3788</v>
      </c>
      <c r="E496" s="481" t="s">
        <v>3789</v>
      </c>
      <c r="F496" s="482" t="s">
        <v>2636</v>
      </c>
      <c r="G496" s="481"/>
      <c r="H496" s="482"/>
      <c r="I496" s="482"/>
      <c r="J496" s="481" t="str">
        <f t="shared" si="8"/>
        <v>KP-3e: Percentage of other vulnerable populations that have received an HIV test during the reporting period and know their results</v>
      </c>
      <c r="K496" s="492"/>
      <c r="L496" s="492"/>
      <c r="M496" s="493"/>
      <c r="N496" s="482"/>
      <c r="O496" s="482"/>
      <c r="P496" s="482"/>
      <c r="Q496" s="481" t="s">
        <v>2017</v>
      </c>
    </row>
    <row r="497" spans="4:17" x14ac:dyDescent="0.25">
      <c r="D497" s="482" t="s">
        <v>3790</v>
      </c>
      <c r="E497" s="481" t="s">
        <v>3789</v>
      </c>
      <c r="F497" s="482" t="s">
        <v>2636</v>
      </c>
      <c r="G497" s="481"/>
      <c r="H497" s="482"/>
      <c r="I497" s="482"/>
      <c r="J497" s="481" t="str">
        <f t="shared" si="8"/>
        <v>KP-3e: Percentage of other vulnerable populations that have received an HIV test during the reporting period and know their results</v>
      </c>
      <c r="K497" s="492"/>
      <c r="L497" s="492"/>
      <c r="M497" s="493"/>
      <c r="N497" s="482"/>
      <c r="O497" s="482"/>
      <c r="P497" s="482"/>
      <c r="Q497" s="481" t="s">
        <v>2018</v>
      </c>
    </row>
    <row r="498" spans="4:17" x14ac:dyDescent="0.25">
      <c r="D498" s="482" t="s">
        <v>3791</v>
      </c>
      <c r="E498" s="481" t="s">
        <v>3789</v>
      </c>
      <c r="F498" s="482" t="s">
        <v>2636</v>
      </c>
      <c r="G498" s="481"/>
      <c r="H498" s="482"/>
      <c r="I498" s="482"/>
      <c r="J498" s="481" t="str">
        <f t="shared" si="8"/>
        <v>KP-3e: Percentage of other vulnerable populations that have received an HIV test during the reporting period and know their results</v>
      </c>
      <c r="K498" s="492"/>
      <c r="L498" s="492"/>
      <c r="M498" s="493"/>
      <c r="N498" s="482"/>
      <c r="O498" s="482"/>
      <c r="P498" s="482"/>
      <c r="Q498" s="481" t="s">
        <v>2019</v>
      </c>
    </row>
    <row r="499" spans="4:17" x14ac:dyDescent="0.25">
      <c r="D499" s="482" t="s">
        <v>3792</v>
      </c>
      <c r="E499" s="481" t="s">
        <v>3789</v>
      </c>
      <c r="F499" s="482" t="s">
        <v>2636</v>
      </c>
      <c r="G499" s="481"/>
      <c r="H499" s="482"/>
      <c r="I499" s="482"/>
      <c r="J499" s="481" t="str">
        <f t="shared" si="8"/>
        <v>KP-3e: Percentage of other vulnerable populations that have received an HIV test during the reporting period and know their results</v>
      </c>
      <c r="K499" s="492"/>
      <c r="L499" s="492"/>
      <c r="M499" s="493"/>
      <c r="N499" s="482"/>
      <c r="O499" s="482"/>
      <c r="P499" s="482"/>
      <c r="Q499" s="481" t="s">
        <v>2020</v>
      </c>
    </row>
    <row r="500" spans="4:17" x14ac:dyDescent="0.25">
      <c r="D500" s="482" t="s">
        <v>3793</v>
      </c>
      <c r="E500" s="481" t="s">
        <v>3789</v>
      </c>
      <c r="F500" s="482" t="s">
        <v>2636</v>
      </c>
      <c r="G500" s="481"/>
      <c r="H500" s="482"/>
      <c r="I500" s="482"/>
      <c r="J500" s="481" t="str">
        <f t="shared" si="8"/>
        <v>KP-3e: Percentage of other vulnerable populations that have received an HIV test during the reporting period and know their results</v>
      </c>
      <c r="K500" s="492"/>
      <c r="L500" s="492"/>
      <c r="M500" s="493"/>
      <c r="N500" s="482"/>
      <c r="O500" s="482"/>
      <c r="P500" s="482"/>
      <c r="Q500" s="481" t="s">
        <v>2021</v>
      </c>
    </row>
    <row r="501" spans="4:17" x14ac:dyDescent="0.25">
      <c r="D501" s="482" t="s">
        <v>3794</v>
      </c>
      <c r="E501" s="481" t="s">
        <v>3789</v>
      </c>
      <c r="F501" s="482" t="s">
        <v>2636</v>
      </c>
      <c r="G501" s="481"/>
      <c r="H501" s="482"/>
      <c r="I501" s="482"/>
      <c r="J501" s="481" t="str">
        <f t="shared" si="8"/>
        <v>KP-3e: Percentage of other vulnerable populations that have received an HIV test during the reporting period and know their results</v>
      </c>
      <c r="K501" s="492"/>
      <c r="L501" s="492"/>
      <c r="M501" s="493"/>
      <c r="N501" s="482"/>
      <c r="O501" s="482"/>
      <c r="P501" s="482"/>
      <c r="Q501" s="481" t="s">
        <v>2022</v>
      </c>
    </row>
    <row r="502" spans="4:17" x14ac:dyDescent="0.25">
      <c r="D502" s="482" t="s">
        <v>3795</v>
      </c>
      <c r="E502" s="481" t="s">
        <v>3789</v>
      </c>
      <c r="F502" s="482" t="s">
        <v>2636</v>
      </c>
      <c r="G502" s="481"/>
      <c r="H502" s="482"/>
      <c r="I502" s="482"/>
      <c r="J502" s="481" t="str">
        <f t="shared" si="8"/>
        <v>KP-3e: Percentage of other vulnerable populations that have received an HIV test during the reporting period and know their results</v>
      </c>
      <c r="K502" s="492"/>
      <c r="L502" s="492"/>
      <c r="M502" s="493"/>
      <c r="N502" s="482"/>
      <c r="O502" s="482"/>
      <c r="P502" s="482"/>
      <c r="Q502" s="481" t="s">
        <v>2023</v>
      </c>
    </row>
    <row r="503" spans="4:17" x14ac:dyDescent="0.25">
      <c r="D503" s="482" t="s">
        <v>3796</v>
      </c>
      <c r="E503" s="481" t="s">
        <v>3789</v>
      </c>
      <c r="F503" s="482" t="s">
        <v>2636</v>
      </c>
      <c r="G503" s="481"/>
      <c r="H503" s="482"/>
      <c r="I503" s="482"/>
      <c r="J503" s="481" t="str">
        <f t="shared" si="8"/>
        <v>KP-3e: Percentage of other vulnerable populations that have received an HIV test during the reporting period and know their results</v>
      </c>
      <c r="K503" s="492"/>
      <c r="L503" s="492"/>
      <c r="M503" s="493"/>
      <c r="N503" s="482"/>
      <c r="O503" s="482"/>
      <c r="P503" s="482"/>
      <c r="Q503" s="481" t="s">
        <v>2024</v>
      </c>
    </row>
    <row r="504" spans="4:17" x14ac:dyDescent="0.25">
      <c r="D504" s="482" t="s">
        <v>3797</v>
      </c>
      <c r="E504" s="481" t="s">
        <v>3789</v>
      </c>
      <c r="F504" s="482" t="s">
        <v>2636</v>
      </c>
      <c r="G504" s="481"/>
      <c r="H504" s="482"/>
      <c r="I504" s="482"/>
      <c r="J504" s="481" t="str">
        <f t="shared" si="8"/>
        <v>KP-3e: Percentage of other vulnerable populations that have received an HIV test during the reporting period and know their results</v>
      </c>
      <c r="K504" s="492"/>
      <c r="L504" s="492"/>
      <c r="M504" s="493"/>
      <c r="N504" s="482"/>
      <c r="O504" s="482"/>
      <c r="P504" s="482"/>
      <c r="Q504" s="481" t="s">
        <v>2025</v>
      </c>
    </row>
    <row r="505" spans="4:17" x14ac:dyDescent="0.25">
      <c r="D505" s="482" t="s">
        <v>3798</v>
      </c>
      <c r="E505" s="481" t="s">
        <v>3789</v>
      </c>
      <c r="F505" s="482" t="s">
        <v>2636</v>
      </c>
      <c r="G505" s="481"/>
      <c r="H505" s="482"/>
      <c r="I505" s="482"/>
      <c r="J505" s="481" t="str">
        <f t="shared" si="8"/>
        <v>KP-3e: Percentage of other vulnerable populations that have received an HIV test during the reporting period and know their results</v>
      </c>
      <c r="K505" s="492"/>
      <c r="L505" s="492"/>
      <c r="M505" s="493"/>
      <c r="N505" s="482"/>
      <c r="O505" s="482"/>
      <c r="P505" s="482"/>
      <c r="Q505" s="481" t="s">
        <v>2026</v>
      </c>
    </row>
    <row r="506" spans="4:17" x14ac:dyDescent="0.25">
      <c r="D506" s="482" t="s">
        <v>3799</v>
      </c>
      <c r="E506" s="481" t="s">
        <v>3800</v>
      </c>
      <c r="F506" s="482" t="s">
        <v>2399</v>
      </c>
      <c r="G506" s="481"/>
      <c r="H506" s="482" t="s">
        <v>2140</v>
      </c>
      <c r="I506" s="482" t="s">
        <v>2175</v>
      </c>
      <c r="J506" s="481" t="str">
        <f t="shared" si="8"/>
        <v>TCP-1(M): Number of notified cases of all forms of TB-(i.e. bacteriologically confirmed + clinically diagnosed), includes new and relapse casesAgeU15</v>
      </c>
      <c r="K506" s="492">
        <v>690</v>
      </c>
      <c r="L506" s="492">
        <v>14152</v>
      </c>
      <c r="M506" s="493">
        <v>4.8756359525155499</v>
      </c>
      <c r="N506" s="482"/>
      <c r="O506" s="482"/>
      <c r="P506" s="482"/>
      <c r="Q506" s="481" t="s">
        <v>2027</v>
      </c>
    </row>
    <row r="507" spans="4:17" x14ac:dyDescent="0.25">
      <c r="D507" s="482" t="s">
        <v>3801</v>
      </c>
      <c r="E507" s="481" t="s">
        <v>3800</v>
      </c>
      <c r="F507" s="482" t="s">
        <v>2399</v>
      </c>
      <c r="G507" s="481"/>
      <c r="H507" s="482" t="s">
        <v>2140</v>
      </c>
      <c r="I507" s="482" t="s">
        <v>2177</v>
      </c>
      <c r="J507" s="481" t="str">
        <f t="shared" si="8"/>
        <v>TCP-1(M): Number of notified cases of all forms of TB-(i.e. bacteriologically confirmed + clinically diagnosed), includes new and relapse casesAge15+</v>
      </c>
      <c r="K507" s="492">
        <v>13462</v>
      </c>
      <c r="L507" s="492">
        <v>14152</v>
      </c>
      <c r="M507" s="493">
        <v>95.124364047484406</v>
      </c>
      <c r="N507" s="482"/>
      <c r="O507" s="482"/>
      <c r="P507" s="482"/>
      <c r="Q507" s="481" t="s">
        <v>2028</v>
      </c>
    </row>
    <row r="508" spans="4:17" x14ac:dyDescent="0.25">
      <c r="D508" s="482" t="s">
        <v>3802</v>
      </c>
      <c r="E508" s="481" t="s">
        <v>3800</v>
      </c>
      <c r="F508" s="482" t="s">
        <v>2399</v>
      </c>
      <c r="G508" s="481"/>
      <c r="H508" s="482" t="s">
        <v>2168</v>
      </c>
      <c r="I508" s="482" t="s">
        <v>2169</v>
      </c>
      <c r="J508" s="481" t="str">
        <f t="shared" ref="J508:J571" si="9">F508&amp;H508&amp;I508</f>
        <v>TCP-1(M): Number of notified cases of all forms of TB-(i.e. bacteriologically confirmed + clinically diagnosed), includes new and relapse casesGenderMale</v>
      </c>
      <c r="K508" s="492">
        <v>9293</v>
      </c>
      <c r="L508" s="492"/>
      <c r="M508" s="493"/>
      <c r="N508" s="482"/>
      <c r="O508" s="482"/>
      <c r="P508" s="482"/>
      <c r="Q508" s="481" t="s">
        <v>2029</v>
      </c>
    </row>
    <row r="509" spans="4:17" x14ac:dyDescent="0.25">
      <c r="D509" s="482" t="s">
        <v>3803</v>
      </c>
      <c r="E509" s="481" t="s">
        <v>3800</v>
      </c>
      <c r="F509" s="482" t="s">
        <v>2399</v>
      </c>
      <c r="G509" s="481"/>
      <c r="H509" s="482" t="s">
        <v>2168</v>
      </c>
      <c r="I509" s="482" t="s">
        <v>2171</v>
      </c>
      <c r="J509" s="481" t="str">
        <f t="shared" si="9"/>
        <v>TCP-1(M): Number of notified cases of all forms of TB-(i.e. bacteriologically confirmed + clinically diagnosed), includes new and relapse casesGenderFemale</v>
      </c>
      <c r="K509" s="492">
        <v>4859</v>
      </c>
      <c r="L509" s="492"/>
      <c r="M509" s="493"/>
      <c r="N509" s="482"/>
      <c r="O509" s="482"/>
      <c r="P509" s="482"/>
      <c r="Q509" s="481" t="s">
        <v>2030</v>
      </c>
    </row>
    <row r="510" spans="4:17" x14ac:dyDescent="0.25">
      <c r="D510" s="482" t="s">
        <v>3804</v>
      </c>
      <c r="E510" s="481" t="s">
        <v>3800</v>
      </c>
      <c r="F510" s="482" t="s">
        <v>2399</v>
      </c>
      <c r="G510" s="481"/>
      <c r="H510" s="482" t="s">
        <v>2404</v>
      </c>
      <c r="I510" s="482" t="s">
        <v>2405</v>
      </c>
      <c r="J510" s="481" t="str">
        <f t="shared" si="9"/>
        <v>TCP-1(M): Number of notified cases of all forms of TB-(i.e. bacteriologically confirmed + clinically diagnosed), includes new and relapse casesHIV test statusPositive</v>
      </c>
      <c r="K510" s="492">
        <v>2622</v>
      </c>
      <c r="L510" s="492"/>
      <c r="M510" s="493"/>
      <c r="N510" s="482"/>
      <c r="O510" s="482"/>
      <c r="P510" s="482"/>
      <c r="Q510" s="481" t="s">
        <v>2031</v>
      </c>
    </row>
    <row r="511" spans="4:17" x14ac:dyDescent="0.25">
      <c r="D511" s="482" t="s">
        <v>3805</v>
      </c>
      <c r="E511" s="481" t="s">
        <v>3800</v>
      </c>
      <c r="F511" s="482" t="s">
        <v>2399</v>
      </c>
      <c r="G511" s="481"/>
      <c r="H511" s="482" t="s">
        <v>2404</v>
      </c>
      <c r="I511" s="482" t="s">
        <v>2407</v>
      </c>
      <c r="J511" s="481" t="str">
        <f t="shared" si="9"/>
        <v>TCP-1(M): Number of notified cases of all forms of TB-(i.e. bacteriologically confirmed + clinically diagnosed), includes new and relapse casesHIV test statusNegative</v>
      </c>
      <c r="K511" s="492">
        <v>9653</v>
      </c>
      <c r="L511" s="492"/>
      <c r="M511" s="493"/>
      <c r="N511" s="482"/>
      <c r="O511" s="482"/>
      <c r="P511" s="482"/>
      <c r="Q511" s="481" t="s">
        <v>2032</v>
      </c>
    </row>
    <row r="512" spans="4:17" x14ac:dyDescent="0.25">
      <c r="D512" s="482" t="s">
        <v>3806</v>
      </c>
      <c r="E512" s="481" t="s">
        <v>3800</v>
      </c>
      <c r="F512" s="482" t="s">
        <v>2399</v>
      </c>
      <c r="G512" s="481"/>
      <c r="H512" s="482" t="s">
        <v>2404</v>
      </c>
      <c r="I512" s="482" t="s">
        <v>2409</v>
      </c>
      <c r="J512" s="481" t="str">
        <f t="shared" si="9"/>
        <v>TCP-1(M): Number of notified cases of all forms of TB-(i.e. bacteriologically confirmed + clinically diagnosed), includes new and relapse casesHIV test statusNot documented</v>
      </c>
      <c r="K512" s="492">
        <v>1877</v>
      </c>
      <c r="L512" s="492"/>
      <c r="M512" s="493"/>
      <c r="N512" s="482"/>
      <c r="O512" s="482"/>
      <c r="P512" s="482"/>
      <c r="Q512" s="481" t="s">
        <v>2033</v>
      </c>
    </row>
    <row r="513" spans="4:17" x14ac:dyDescent="0.25">
      <c r="D513" s="482" t="s">
        <v>3807</v>
      </c>
      <c r="E513" s="481" t="s">
        <v>3800</v>
      </c>
      <c r="F513" s="482" t="s">
        <v>2399</v>
      </c>
      <c r="G513" s="481"/>
      <c r="H513" s="482" t="s">
        <v>2272</v>
      </c>
      <c r="I513" s="482" t="s">
        <v>2411</v>
      </c>
      <c r="J513" s="481" t="str">
        <f t="shared" si="9"/>
        <v>TCP-1(M): Number of notified cases of all forms of TB-(i.e. bacteriologically confirmed + clinically diagnosed), includes new and relapse casesTB case definitionBacteriologically confirmed</v>
      </c>
      <c r="K513" s="492">
        <v>14152</v>
      </c>
      <c r="L513" s="492"/>
      <c r="M513" s="493"/>
      <c r="N513" s="482"/>
      <c r="O513" s="482"/>
      <c r="P513" s="482"/>
      <c r="Q513" s="481" t="s">
        <v>2034</v>
      </c>
    </row>
    <row r="514" spans="4:17" x14ac:dyDescent="0.25">
      <c r="D514" s="482" t="s">
        <v>3808</v>
      </c>
      <c r="E514" s="481" t="s">
        <v>3800</v>
      </c>
      <c r="F514" s="482" t="s">
        <v>2399</v>
      </c>
      <c r="G514" s="481"/>
      <c r="H514" s="482"/>
      <c r="I514" s="482"/>
      <c r="J514" s="481" t="str">
        <f t="shared" si="9"/>
        <v>TCP-1(M): Number of notified cases of all forms of TB-(i.e. bacteriologically confirmed + clinically diagnosed), includes new and relapse cases</v>
      </c>
      <c r="K514" s="492"/>
      <c r="L514" s="492"/>
      <c r="M514" s="493"/>
      <c r="N514" s="482"/>
      <c r="O514" s="482"/>
      <c r="P514" s="482"/>
      <c r="Q514" s="481" t="s">
        <v>2035</v>
      </c>
    </row>
    <row r="515" spans="4:17" x14ac:dyDescent="0.25">
      <c r="D515" s="482" t="s">
        <v>3809</v>
      </c>
      <c r="E515" s="481" t="s">
        <v>3800</v>
      </c>
      <c r="F515" s="482" t="s">
        <v>2399</v>
      </c>
      <c r="G515" s="481"/>
      <c r="H515" s="482"/>
      <c r="I515" s="482"/>
      <c r="J515" s="481" t="str">
        <f t="shared" si="9"/>
        <v>TCP-1(M): Number of notified cases of all forms of TB-(i.e. bacteriologically confirmed + clinically diagnosed), includes new and relapse cases</v>
      </c>
      <c r="K515" s="492"/>
      <c r="L515" s="492"/>
      <c r="M515" s="493"/>
      <c r="N515" s="482"/>
      <c r="O515" s="482"/>
      <c r="P515" s="482"/>
      <c r="Q515" s="481" t="s">
        <v>2036</v>
      </c>
    </row>
    <row r="516" spans="4:17" x14ac:dyDescent="0.25">
      <c r="D516" s="482" t="s">
        <v>3810</v>
      </c>
      <c r="E516" s="481" t="s">
        <v>3811</v>
      </c>
      <c r="F516" s="482" t="s">
        <v>2413</v>
      </c>
      <c r="G516" s="481"/>
      <c r="H516" s="482" t="s">
        <v>2140</v>
      </c>
      <c r="I516" s="482" t="s">
        <v>2175</v>
      </c>
      <c r="J516"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6" s="492"/>
      <c r="L516" s="492"/>
      <c r="M516" s="493"/>
      <c r="N516" s="482"/>
      <c r="O516" s="482"/>
      <c r="P516" s="482"/>
      <c r="Q516" s="481" t="s">
        <v>2037</v>
      </c>
    </row>
    <row r="517" spans="4:17" x14ac:dyDescent="0.25">
      <c r="D517" s="482" t="s">
        <v>3812</v>
      </c>
      <c r="E517" s="481" t="s">
        <v>3811</v>
      </c>
      <c r="F517" s="482" t="s">
        <v>2413</v>
      </c>
      <c r="G517" s="481"/>
      <c r="H517" s="482" t="s">
        <v>2140</v>
      </c>
      <c r="I517" s="482" t="s">
        <v>2175</v>
      </c>
      <c r="J517"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7" s="492"/>
      <c r="L517" s="492"/>
      <c r="M517" s="493"/>
      <c r="N517" s="482"/>
      <c r="O517" s="482"/>
      <c r="P517" s="482"/>
      <c r="Q517" s="481" t="s">
        <v>2038</v>
      </c>
    </row>
    <row r="518" spans="4:17" x14ac:dyDescent="0.25">
      <c r="D518" s="482" t="s">
        <v>3813</v>
      </c>
      <c r="E518" s="481" t="s">
        <v>3811</v>
      </c>
      <c r="F518" s="482" t="s">
        <v>2413</v>
      </c>
      <c r="G518" s="481"/>
      <c r="H518" s="482" t="s">
        <v>2140</v>
      </c>
      <c r="I518" s="482" t="s">
        <v>2175</v>
      </c>
      <c r="J518"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8" s="492"/>
      <c r="L518" s="492"/>
      <c r="M518" s="493"/>
      <c r="N518" s="482"/>
      <c r="O518" s="482"/>
      <c r="P518" s="482"/>
      <c r="Q518" s="481" t="s">
        <v>2039</v>
      </c>
    </row>
    <row r="519" spans="4:17" x14ac:dyDescent="0.25">
      <c r="D519" s="482" t="s">
        <v>3814</v>
      </c>
      <c r="E519" s="481" t="s">
        <v>3811</v>
      </c>
      <c r="F519" s="482" t="s">
        <v>2413</v>
      </c>
      <c r="G519" s="481"/>
      <c r="H519" s="482" t="s">
        <v>2140</v>
      </c>
      <c r="I519" s="482" t="s">
        <v>2175</v>
      </c>
      <c r="J519"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19" s="492"/>
      <c r="L519" s="492"/>
      <c r="M519" s="493"/>
      <c r="N519" s="482"/>
      <c r="O519" s="482"/>
      <c r="P519" s="482"/>
      <c r="Q519" s="481" t="s">
        <v>2040</v>
      </c>
    </row>
    <row r="520" spans="4:17" x14ac:dyDescent="0.25">
      <c r="D520" s="482" t="s">
        <v>3815</v>
      </c>
      <c r="E520" s="481" t="s">
        <v>3811</v>
      </c>
      <c r="F520" s="482" t="s">
        <v>2413</v>
      </c>
      <c r="G520" s="481"/>
      <c r="H520" s="482" t="s">
        <v>2140</v>
      </c>
      <c r="I520" s="482" t="s">
        <v>2175</v>
      </c>
      <c r="J520"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0" s="492"/>
      <c r="L520" s="492"/>
      <c r="M520" s="493"/>
      <c r="N520" s="482"/>
      <c r="O520" s="482"/>
      <c r="P520" s="482"/>
      <c r="Q520" s="481" t="s">
        <v>2041</v>
      </c>
    </row>
    <row r="521" spans="4:17" x14ac:dyDescent="0.25">
      <c r="D521" s="482" t="s">
        <v>3816</v>
      </c>
      <c r="E521" s="481" t="s">
        <v>3811</v>
      </c>
      <c r="F521" s="482" t="s">
        <v>2413</v>
      </c>
      <c r="G521" s="481"/>
      <c r="H521" s="482" t="s">
        <v>2140</v>
      </c>
      <c r="I521" s="482" t="s">
        <v>2175</v>
      </c>
      <c r="J521"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1" s="492"/>
      <c r="L521" s="492"/>
      <c r="M521" s="493"/>
      <c r="N521" s="482"/>
      <c r="O521" s="482"/>
      <c r="P521" s="482"/>
      <c r="Q521" s="481" t="s">
        <v>2042</v>
      </c>
    </row>
    <row r="522" spans="4:17" x14ac:dyDescent="0.25">
      <c r="D522" s="482" t="s">
        <v>3817</v>
      </c>
      <c r="E522" s="481" t="s">
        <v>3811</v>
      </c>
      <c r="F522" s="482" t="s">
        <v>2413</v>
      </c>
      <c r="G522" s="481"/>
      <c r="H522" s="482" t="s">
        <v>2140</v>
      </c>
      <c r="I522" s="482" t="s">
        <v>2175</v>
      </c>
      <c r="J522"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2" s="492"/>
      <c r="L522" s="492"/>
      <c r="M522" s="493"/>
      <c r="N522" s="482"/>
      <c r="O522" s="482"/>
      <c r="P522" s="482"/>
      <c r="Q522" s="481" t="s">
        <v>2043</v>
      </c>
    </row>
    <row r="523" spans="4:17" x14ac:dyDescent="0.25">
      <c r="D523" s="482" t="s">
        <v>3818</v>
      </c>
      <c r="E523" s="481" t="s">
        <v>3811</v>
      </c>
      <c r="F523" s="482" t="s">
        <v>2413</v>
      </c>
      <c r="G523" s="481"/>
      <c r="H523" s="482" t="s">
        <v>2140</v>
      </c>
      <c r="I523" s="482" t="s">
        <v>2175</v>
      </c>
      <c r="J523"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3" s="492"/>
      <c r="L523" s="492"/>
      <c r="M523" s="493"/>
      <c r="N523" s="482"/>
      <c r="O523" s="482"/>
      <c r="P523" s="482"/>
      <c r="Q523" s="481" t="s">
        <v>2044</v>
      </c>
    </row>
    <row r="524" spans="4:17" x14ac:dyDescent="0.25">
      <c r="D524" s="482" t="s">
        <v>3819</v>
      </c>
      <c r="E524" s="481" t="s">
        <v>3811</v>
      </c>
      <c r="F524" s="482" t="s">
        <v>2413</v>
      </c>
      <c r="G524" s="481"/>
      <c r="H524" s="482" t="s">
        <v>2140</v>
      </c>
      <c r="I524" s="482" t="s">
        <v>2175</v>
      </c>
      <c r="J524"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4" s="492"/>
      <c r="L524" s="492"/>
      <c r="M524" s="493"/>
      <c r="N524" s="482"/>
      <c r="O524" s="482"/>
      <c r="P524" s="482"/>
      <c r="Q524" s="481" t="s">
        <v>2045</v>
      </c>
    </row>
    <row r="525" spans="4:17" x14ac:dyDescent="0.25">
      <c r="D525" s="482" t="s">
        <v>3820</v>
      </c>
      <c r="E525" s="481" t="s">
        <v>3811</v>
      </c>
      <c r="F525" s="482" t="s">
        <v>2413</v>
      </c>
      <c r="G525" s="481"/>
      <c r="H525" s="482" t="s">
        <v>2140</v>
      </c>
      <c r="I525" s="482" t="s">
        <v>2175</v>
      </c>
      <c r="J525" s="481" t="str">
        <f t="shared" si="9"/>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525" s="492"/>
      <c r="L525" s="492"/>
      <c r="M525" s="493"/>
      <c r="N525" s="482"/>
      <c r="O525" s="482"/>
      <c r="P525" s="482"/>
      <c r="Q525" s="481" t="s">
        <v>2046</v>
      </c>
    </row>
    <row r="526" spans="4:17" x14ac:dyDescent="0.25">
      <c r="D526" s="482" t="s">
        <v>3821</v>
      </c>
      <c r="E526" s="481" t="s">
        <v>3822</v>
      </c>
      <c r="F526" s="482" t="s">
        <v>2661</v>
      </c>
      <c r="G526" s="481"/>
      <c r="H526" s="482"/>
      <c r="I526" s="482"/>
      <c r="J526" s="481" t="str">
        <f t="shared" si="9"/>
        <v>TCP-3: Percentage of laboratories showing adequate performance in external quality assurance for smear microscopy among the total number of laboratories that undertake smear microscopy during the reporting period</v>
      </c>
      <c r="K526" s="492"/>
      <c r="L526" s="492"/>
      <c r="M526" s="493"/>
      <c r="N526" s="482"/>
      <c r="O526" s="482"/>
      <c r="P526" s="482"/>
      <c r="Q526" s="481" t="s">
        <v>2047</v>
      </c>
    </row>
    <row r="527" spans="4:17" x14ac:dyDescent="0.25">
      <c r="D527" s="482" t="s">
        <v>3823</v>
      </c>
      <c r="E527" s="481" t="s">
        <v>3822</v>
      </c>
      <c r="F527" s="482" t="s">
        <v>2661</v>
      </c>
      <c r="G527" s="481"/>
      <c r="H527" s="482"/>
      <c r="I527" s="482"/>
      <c r="J527" s="481" t="str">
        <f t="shared" si="9"/>
        <v>TCP-3: Percentage of laboratories showing adequate performance in external quality assurance for smear microscopy among the total number of laboratories that undertake smear microscopy during the reporting period</v>
      </c>
      <c r="K527" s="492"/>
      <c r="L527" s="492"/>
      <c r="M527" s="493"/>
      <c r="N527" s="482"/>
      <c r="O527" s="482"/>
      <c r="P527" s="482"/>
      <c r="Q527" s="481" t="s">
        <v>2048</v>
      </c>
    </row>
    <row r="528" spans="4:17" x14ac:dyDescent="0.25">
      <c r="D528" s="482" t="s">
        <v>3824</v>
      </c>
      <c r="E528" s="481" t="s">
        <v>3822</v>
      </c>
      <c r="F528" s="482" t="s">
        <v>2661</v>
      </c>
      <c r="G528" s="481"/>
      <c r="H528" s="482"/>
      <c r="I528" s="482"/>
      <c r="J528" s="481" t="str">
        <f t="shared" si="9"/>
        <v>TCP-3: Percentage of laboratories showing adequate performance in external quality assurance for smear microscopy among the total number of laboratories that undertake smear microscopy during the reporting period</v>
      </c>
      <c r="K528" s="492"/>
      <c r="L528" s="492"/>
      <c r="M528" s="493"/>
      <c r="N528" s="482"/>
      <c r="O528" s="482"/>
      <c r="P528" s="482"/>
      <c r="Q528" s="481" t="s">
        <v>2049</v>
      </c>
    </row>
    <row r="529" spans="4:17" x14ac:dyDescent="0.25">
      <c r="D529" s="482" t="s">
        <v>3825</v>
      </c>
      <c r="E529" s="481" t="s">
        <v>3822</v>
      </c>
      <c r="F529" s="482" t="s">
        <v>2661</v>
      </c>
      <c r="G529" s="481"/>
      <c r="H529" s="482"/>
      <c r="I529" s="482"/>
      <c r="J529" s="481" t="str">
        <f t="shared" si="9"/>
        <v>TCP-3: Percentage of laboratories showing adequate performance in external quality assurance for smear microscopy among the total number of laboratories that undertake smear microscopy during the reporting period</v>
      </c>
      <c r="K529" s="492"/>
      <c r="L529" s="492"/>
      <c r="M529" s="493"/>
      <c r="N529" s="482"/>
      <c r="O529" s="482"/>
      <c r="P529" s="482"/>
      <c r="Q529" s="481" t="s">
        <v>2050</v>
      </c>
    </row>
    <row r="530" spans="4:17" x14ac:dyDescent="0.25">
      <c r="D530" s="482" t="s">
        <v>3826</v>
      </c>
      <c r="E530" s="481" t="s">
        <v>3822</v>
      </c>
      <c r="F530" s="482" t="s">
        <v>2661</v>
      </c>
      <c r="G530" s="481"/>
      <c r="H530" s="482"/>
      <c r="I530" s="482"/>
      <c r="J530" s="481" t="str">
        <f t="shared" si="9"/>
        <v>TCP-3: Percentage of laboratories showing adequate performance in external quality assurance for smear microscopy among the total number of laboratories that undertake smear microscopy during the reporting period</v>
      </c>
      <c r="K530" s="492"/>
      <c r="L530" s="492"/>
      <c r="M530" s="493"/>
      <c r="N530" s="482"/>
      <c r="O530" s="482"/>
      <c r="P530" s="482"/>
      <c r="Q530" s="481" t="s">
        <v>2051</v>
      </c>
    </row>
    <row r="531" spans="4:17" x14ac:dyDescent="0.25">
      <c r="D531" s="482" t="s">
        <v>3827</v>
      </c>
      <c r="E531" s="481" t="s">
        <v>3822</v>
      </c>
      <c r="F531" s="482" t="s">
        <v>2661</v>
      </c>
      <c r="G531" s="481"/>
      <c r="H531" s="482"/>
      <c r="I531" s="482"/>
      <c r="J531" s="481" t="str">
        <f t="shared" si="9"/>
        <v>TCP-3: Percentage of laboratories showing adequate performance in external quality assurance for smear microscopy among the total number of laboratories that undertake smear microscopy during the reporting period</v>
      </c>
      <c r="K531" s="492"/>
      <c r="L531" s="492"/>
      <c r="M531" s="493"/>
      <c r="N531" s="482"/>
      <c r="O531" s="482"/>
      <c r="P531" s="482"/>
      <c r="Q531" s="481" t="s">
        <v>2052</v>
      </c>
    </row>
    <row r="532" spans="4:17" x14ac:dyDescent="0.25">
      <c r="D532" s="482" t="s">
        <v>3828</v>
      </c>
      <c r="E532" s="481" t="s">
        <v>3822</v>
      </c>
      <c r="F532" s="482" t="s">
        <v>2661</v>
      </c>
      <c r="G532" s="481"/>
      <c r="H532" s="482"/>
      <c r="I532" s="482"/>
      <c r="J532" s="481" t="str">
        <f t="shared" si="9"/>
        <v>TCP-3: Percentage of laboratories showing adequate performance in external quality assurance for smear microscopy among the total number of laboratories that undertake smear microscopy during the reporting period</v>
      </c>
      <c r="K532" s="492"/>
      <c r="L532" s="492"/>
      <c r="M532" s="493"/>
      <c r="N532" s="482"/>
      <c r="O532" s="482"/>
      <c r="P532" s="482"/>
      <c r="Q532" s="481" t="s">
        <v>2053</v>
      </c>
    </row>
    <row r="533" spans="4:17" x14ac:dyDescent="0.25">
      <c r="D533" s="482" t="s">
        <v>3829</v>
      </c>
      <c r="E533" s="481" t="s">
        <v>3822</v>
      </c>
      <c r="F533" s="482" t="s">
        <v>2661</v>
      </c>
      <c r="G533" s="481"/>
      <c r="H533" s="482"/>
      <c r="I533" s="482"/>
      <c r="J533" s="481" t="str">
        <f t="shared" si="9"/>
        <v>TCP-3: Percentage of laboratories showing adequate performance in external quality assurance for smear microscopy among the total number of laboratories that undertake smear microscopy during the reporting period</v>
      </c>
      <c r="K533" s="492"/>
      <c r="L533" s="492"/>
      <c r="M533" s="493"/>
      <c r="N533" s="482"/>
      <c r="O533" s="482"/>
      <c r="P533" s="482"/>
      <c r="Q533" s="481" t="s">
        <v>2054</v>
      </c>
    </row>
    <row r="534" spans="4:17" x14ac:dyDescent="0.25">
      <c r="D534" s="482" t="s">
        <v>3830</v>
      </c>
      <c r="E534" s="481" t="s">
        <v>3822</v>
      </c>
      <c r="F534" s="482" t="s">
        <v>2661</v>
      </c>
      <c r="G534" s="481"/>
      <c r="H534" s="482"/>
      <c r="I534" s="482"/>
      <c r="J534" s="481" t="str">
        <f t="shared" si="9"/>
        <v>TCP-3: Percentage of laboratories showing adequate performance in external quality assurance for smear microscopy among the total number of laboratories that undertake smear microscopy during the reporting period</v>
      </c>
      <c r="K534" s="492"/>
      <c r="L534" s="492"/>
      <c r="M534" s="493"/>
      <c r="N534" s="482"/>
      <c r="O534" s="482"/>
      <c r="P534" s="482"/>
      <c r="Q534" s="481" t="s">
        <v>2055</v>
      </c>
    </row>
    <row r="535" spans="4:17" x14ac:dyDescent="0.25">
      <c r="D535" s="482" t="s">
        <v>3831</v>
      </c>
      <c r="E535" s="481" t="s">
        <v>3822</v>
      </c>
      <c r="F535" s="482" t="s">
        <v>2661</v>
      </c>
      <c r="G535" s="481"/>
      <c r="H535" s="482"/>
      <c r="I535" s="482"/>
      <c r="J535" s="481" t="str">
        <f t="shared" si="9"/>
        <v>TCP-3: Percentage of laboratories showing adequate performance in external quality assurance for smear microscopy among the total number of laboratories that undertake smear microscopy during the reporting period</v>
      </c>
      <c r="K535" s="492"/>
      <c r="L535" s="492"/>
      <c r="M535" s="493"/>
      <c r="N535" s="482"/>
      <c r="O535" s="482"/>
      <c r="P535" s="482"/>
      <c r="Q535" s="481" t="s">
        <v>2056</v>
      </c>
    </row>
    <row r="536" spans="4:17" x14ac:dyDescent="0.25">
      <c r="D536" s="482" t="s">
        <v>3832</v>
      </c>
      <c r="E536" s="481" t="s">
        <v>3833</v>
      </c>
      <c r="F536" s="482" t="s">
        <v>2662</v>
      </c>
      <c r="G536" s="481"/>
      <c r="H536" s="482"/>
      <c r="I536" s="482"/>
      <c r="J536" s="481" t="str">
        <f t="shared" si="9"/>
        <v>TCP-4: Percentage of reporting units reporting no stock-outs of anti-TB drugs on the last day of the quarter</v>
      </c>
      <c r="K536" s="492"/>
      <c r="L536" s="492"/>
      <c r="M536" s="493"/>
      <c r="N536" s="482"/>
      <c r="O536" s="482"/>
      <c r="P536" s="482"/>
      <c r="Q536" s="481" t="s">
        <v>2057</v>
      </c>
    </row>
    <row r="537" spans="4:17" x14ac:dyDescent="0.25">
      <c r="D537" s="482" t="s">
        <v>3834</v>
      </c>
      <c r="E537" s="481" t="s">
        <v>3833</v>
      </c>
      <c r="F537" s="482" t="s">
        <v>2662</v>
      </c>
      <c r="G537" s="481"/>
      <c r="H537" s="482"/>
      <c r="I537" s="482"/>
      <c r="J537" s="481" t="str">
        <f t="shared" si="9"/>
        <v>TCP-4: Percentage of reporting units reporting no stock-outs of anti-TB drugs on the last day of the quarter</v>
      </c>
      <c r="K537" s="492"/>
      <c r="L537" s="492"/>
      <c r="M537" s="493"/>
      <c r="N537" s="482"/>
      <c r="O537" s="482"/>
      <c r="P537" s="482"/>
      <c r="Q537" s="481" t="s">
        <v>2058</v>
      </c>
    </row>
    <row r="538" spans="4:17" x14ac:dyDescent="0.25">
      <c r="D538" s="482" t="s">
        <v>3835</v>
      </c>
      <c r="E538" s="481" t="s">
        <v>3833</v>
      </c>
      <c r="F538" s="482" t="s">
        <v>2662</v>
      </c>
      <c r="G538" s="481"/>
      <c r="H538" s="482"/>
      <c r="I538" s="482"/>
      <c r="J538" s="481" t="str">
        <f t="shared" si="9"/>
        <v>TCP-4: Percentage of reporting units reporting no stock-outs of anti-TB drugs on the last day of the quarter</v>
      </c>
      <c r="K538" s="492"/>
      <c r="L538" s="492"/>
      <c r="M538" s="493"/>
      <c r="N538" s="482"/>
      <c r="O538" s="482"/>
      <c r="P538" s="482"/>
      <c r="Q538" s="481" t="s">
        <v>2059</v>
      </c>
    </row>
    <row r="539" spans="4:17" x14ac:dyDescent="0.25">
      <c r="D539" s="482" t="s">
        <v>3836</v>
      </c>
      <c r="E539" s="481" t="s">
        <v>3833</v>
      </c>
      <c r="F539" s="482" t="s">
        <v>2662</v>
      </c>
      <c r="G539" s="481"/>
      <c r="H539" s="482"/>
      <c r="I539" s="482"/>
      <c r="J539" s="481" t="str">
        <f t="shared" si="9"/>
        <v>TCP-4: Percentage of reporting units reporting no stock-outs of anti-TB drugs on the last day of the quarter</v>
      </c>
      <c r="K539" s="492"/>
      <c r="L539" s="492"/>
      <c r="M539" s="493"/>
      <c r="N539" s="482"/>
      <c r="O539" s="482"/>
      <c r="P539" s="482"/>
      <c r="Q539" s="481" t="s">
        <v>2060</v>
      </c>
    </row>
    <row r="540" spans="4:17" x14ac:dyDescent="0.25">
      <c r="D540" s="482" t="s">
        <v>3837</v>
      </c>
      <c r="E540" s="481" t="s">
        <v>3833</v>
      </c>
      <c r="F540" s="482" t="s">
        <v>2662</v>
      </c>
      <c r="G540" s="481"/>
      <c r="H540" s="482"/>
      <c r="I540" s="482"/>
      <c r="J540" s="481" t="str">
        <f t="shared" si="9"/>
        <v>TCP-4: Percentage of reporting units reporting no stock-outs of anti-TB drugs on the last day of the quarter</v>
      </c>
      <c r="K540" s="492"/>
      <c r="L540" s="492"/>
      <c r="M540" s="493"/>
      <c r="N540" s="482"/>
      <c r="O540" s="482"/>
      <c r="P540" s="482"/>
      <c r="Q540" s="481" t="s">
        <v>2061</v>
      </c>
    </row>
    <row r="541" spans="4:17" x14ac:dyDescent="0.25">
      <c r="D541" s="482" t="s">
        <v>3838</v>
      </c>
      <c r="E541" s="481" t="s">
        <v>3833</v>
      </c>
      <c r="F541" s="482" t="s">
        <v>2662</v>
      </c>
      <c r="G541" s="481"/>
      <c r="H541" s="482"/>
      <c r="I541" s="482"/>
      <c r="J541" s="481" t="str">
        <f t="shared" si="9"/>
        <v>TCP-4: Percentage of reporting units reporting no stock-outs of anti-TB drugs on the last day of the quarter</v>
      </c>
      <c r="K541" s="492"/>
      <c r="L541" s="492"/>
      <c r="M541" s="493"/>
      <c r="N541" s="482"/>
      <c r="O541" s="482"/>
      <c r="P541" s="482"/>
      <c r="Q541" s="481" t="s">
        <v>2062</v>
      </c>
    </row>
    <row r="542" spans="4:17" x14ac:dyDescent="0.25">
      <c r="D542" s="482" t="s">
        <v>3839</v>
      </c>
      <c r="E542" s="481" t="s">
        <v>3833</v>
      </c>
      <c r="F542" s="482" t="s">
        <v>2662</v>
      </c>
      <c r="G542" s="481"/>
      <c r="H542" s="482"/>
      <c r="I542" s="482"/>
      <c r="J542" s="481" t="str">
        <f t="shared" si="9"/>
        <v>TCP-4: Percentage of reporting units reporting no stock-outs of anti-TB drugs on the last day of the quarter</v>
      </c>
      <c r="K542" s="492"/>
      <c r="L542" s="492"/>
      <c r="M542" s="493"/>
      <c r="N542" s="482"/>
      <c r="O542" s="482"/>
      <c r="P542" s="482"/>
      <c r="Q542" s="481" t="s">
        <v>2063</v>
      </c>
    </row>
    <row r="543" spans="4:17" x14ac:dyDescent="0.25">
      <c r="D543" s="482" t="s">
        <v>3840</v>
      </c>
      <c r="E543" s="481" t="s">
        <v>3833</v>
      </c>
      <c r="F543" s="482" t="s">
        <v>2662</v>
      </c>
      <c r="G543" s="481"/>
      <c r="H543" s="482"/>
      <c r="I543" s="482"/>
      <c r="J543" s="481" t="str">
        <f t="shared" si="9"/>
        <v>TCP-4: Percentage of reporting units reporting no stock-outs of anti-TB drugs on the last day of the quarter</v>
      </c>
      <c r="K543" s="492"/>
      <c r="L543" s="492"/>
      <c r="M543" s="493"/>
      <c r="N543" s="482"/>
      <c r="O543" s="482"/>
      <c r="P543" s="482"/>
      <c r="Q543" s="481" t="s">
        <v>2064</v>
      </c>
    </row>
    <row r="544" spans="4:17" x14ac:dyDescent="0.25">
      <c r="D544" s="482" t="s">
        <v>3841</v>
      </c>
      <c r="E544" s="481" t="s">
        <v>3833</v>
      </c>
      <c r="F544" s="482" t="s">
        <v>2662</v>
      </c>
      <c r="G544" s="481"/>
      <c r="H544" s="482"/>
      <c r="I544" s="482"/>
      <c r="J544" s="481" t="str">
        <f t="shared" si="9"/>
        <v>TCP-4: Percentage of reporting units reporting no stock-outs of anti-TB drugs on the last day of the quarter</v>
      </c>
      <c r="K544" s="492"/>
      <c r="L544" s="492"/>
      <c r="M544" s="493"/>
      <c r="N544" s="482"/>
      <c r="O544" s="482"/>
      <c r="P544" s="482"/>
      <c r="Q544" s="481" t="s">
        <v>2065</v>
      </c>
    </row>
    <row r="545" spans="4:17" x14ac:dyDescent="0.25">
      <c r="D545" s="482" t="s">
        <v>3842</v>
      </c>
      <c r="E545" s="481" t="s">
        <v>3833</v>
      </c>
      <c r="F545" s="482" t="s">
        <v>2662</v>
      </c>
      <c r="G545" s="481"/>
      <c r="H545" s="482"/>
      <c r="I545" s="482"/>
      <c r="J545" s="481" t="str">
        <f t="shared" si="9"/>
        <v>TCP-4: Percentage of reporting units reporting no stock-outs of anti-TB drugs on the last day of the quarter</v>
      </c>
      <c r="K545" s="492"/>
      <c r="L545" s="492"/>
      <c r="M545" s="493"/>
      <c r="N545" s="482"/>
      <c r="O545" s="482"/>
      <c r="P545" s="482"/>
      <c r="Q545" s="481" t="s">
        <v>2066</v>
      </c>
    </row>
    <row r="546" spans="4:17" x14ac:dyDescent="0.25">
      <c r="D546" s="482" t="s">
        <v>3843</v>
      </c>
      <c r="E546" s="481" t="s">
        <v>3844</v>
      </c>
      <c r="F546" s="482" t="s">
        <v>2670</v>
      </c>
      <c r="G546" s="481"/>
      <c r="H546" s="482"/>
      <c r="I546" s="482"/>
      <c r="J546" s="481" t="str">
        <f t="shared" si="9"/>
        <v>TCP-7a: Number of notified TB cases (all forms) contributed by non-national TB program providers – private/non-governmental facilities</v>
      </c>
      <c r="K546" s="492"/>
      <c r="L546" s="492"/>
      <c r="M546" s="493"/>
      <c r="N546" s="482"/>
      <c r="O546" s="482"/>
      <c r="P546" s="482"/>
      <c r="Q546" s="481" t="s">
        <v>2067</v>
      </c>
    </row>
    <row r="547" spans="4:17" x14ac:dyDescent="0.25">
      <c r="D547" s="482" t="s">
        <v>3845</v>
      </c>
      <c r="E547" s="481" t="s">
        <v>3844</v>
      </c>
      <c r="F547" s="482" t="s">
        <v>2670</v>
      </c>
      <c r="G547" s="481"/>
      <c r="H547" s="482"/>
      <c r="I547" s="482"/>
      <c r="J547" s="481" t="str">
        <f t="shared" si="9"/>
        <v>TCP-7a: Number of notified TB cases (all forms) contributed by non-national TB program providers – private/non-governmental facilities</v>
      </c>
      <c r="K547" s="492"/>
      <c r="L547" s="492"/>
      <c r="M547" s="493"/>
      <c r="N547" s="482"/>
      <c r="O547" s="482"/>
      <c r="P547" s="482"/>
      <c r="Q547" s="481" t="s">
        <v>2068</v>
      </c>
    </row>
    <row r="548" spans="4:17" x14ac:dyDescent="0.25">
      <c r="D548" s="482" t="s">
        <v>3846</v>
      </c>
      <c r="E548" s="481" t="s">
        <v>3844</v>
      </c>
      <c r="F548" s="482" t="s">
        <v>2670</v>
      </c>
      <c r="G548" s="481"/>
      <c r="H548" s="482"/>
      <c r="I548" s="482"/>
      <c r="J548" s="481" t="str">
        <f t="shared" si="9"/>
        <v>TCP-7a: Number of notified TB cases (all forms) contributed by non-national TB program providers – private/non-governmental facilities</v>
      </c>
      <c r="K548" s="492"/>
      <c r="L548" s="492"/>
      <c r="M548" s="493"/>
      <c r="N548" s="482"/>
      <c r="O548" s="482"/>
      <c r="P548" s="482"/>
      <c r="Q548" s="481" t="s">
        <v>2069</v>
      </c>
    </row>
    <row r="549" spans="4:17" x14ac:dyDescent="0.25">
      <c r="D549" s="482" t="s">
        <v>3847</v>
      </c>
      <c r="E549" s="481" t="s">
        <v>3844</v>
      </c>
      <c r="F549" s="482" t="s">
        <v>2670</v>
      </c>
      <c r="G549" s="481"/>
      <c r="H549" s="482"/>
      <c r="I549" s="482"/>
      <c r="J549" s="481" t="str">
        <f t="shared" si="9"/>
        <v>TCP-7a: Number of notified TB cases (all forms) contributed by non-national TB program providers – private/non-governmental facilities</v>
      </c>
      <c r="K549" s="492"/>
      <c r="L549" s="492"/>
      <c r="M549" s="493"/>
      <c r="N549" s="482"/>
      <c r="O549" s="482"/>
      <c r="P549" s="482"/>
      <c r="Q549" s="481" t="s">
        <v>2070</v>
      </c>
    </row>
    <row r="550" spans="4:17" x14ac:dyDescent="0.25">
      <c r="D550" s="482" t="s">
        <v>3848</v>
      </c>
      <c r="E550" s="481" t="s">
        <v>3844</v>
      </c>
      <c r="F550" s="482" t="s">
        <v>2670</v>
      </c>
      <c r="G550" s="481"/>
      <c r="H550" s="482"/>
      <c r="I550" s="482"/>
      <c r="J550" s="481" t="str">
        <f t="shared" si="9"/>
        <v>TCP-7a: Number of notified TB cases (all forms) contributed by non-national TB program providers – private/non-governmental facilities</v>
      </c>
      <c r="K550" s="492"/>
      <c r="L550" s="492"/>
      <c r="M550" s="493"/>
      <c r="N550" s="482"/>
      <c r="O550" s="482"/>
      <c r="P550" s="482"/>
      <c r="Q550" s="481" t="s">
        <v>2071</v>
      </c>
    </row>
    <row r="551" spans="4:17" x14ac:dyDescent="0.25">
      <c r="D551" s="482" t="s">
        <v>3849</v>
      </c>
      <c r="E551" s="481" t="s">
        <v>3844</v>
      </c>
      <c r="F551" s="482" t="s">
        <v>2670</v>
      </c>
      <c r="G551" s="481"/>
      <c r="H551" s="482"/>
      <c r="I551" s="482"/>
      <c r="J551" s="481" t="str">
        <f t="shared" si="9"/>
        <v>TCP-7a: Number of notified TB cases (all forms) contributed by non-national TB program providers – private/non-governmental facilities</v>
      </c>
      <c r="K551" s="492"/>
      <c r="L551" s="492"/>
      <c r="M551" s="493"/>
      <c r="N551" s="482"/>
      <c r="O551" s="482"/>
      <c r="P551" s="482"/>
      <c r="Q551" s="481" t="s">
        <v>2072</v>
      </c>
    </row>
    <row r="552" spans="4:17" x14ac:dyDescent="0.25">
      <c r="D552" s="482" t="s">
        <v>3850</v>
      </c>
      <c r="E552" s="481" t="s">
        <v>3844</v>
      </c>
      <c r="F552" s="482" t="s">
        <v>2670</v>
      </c>
      <c r="G552" s="481"/>
      <c r="H552" s="482"/>
      <c r="I552" s="482"/>
      <c r="J552" s="481" t="str">
        <f t="shared" si="9"/>
        <v>TCP-7a: Number of notified TB cases (all forms) contributed by non-national TB program providers – private/non-governmental facilities</v>
      </c>
      <c r="K552" s="492"/>
      <c r="L552" s="492"/>
      <c r="M552" s="493"/>
      <c r="N552" s="482"/>
      <c r="O552" s="482"/>
      <c r="P552" s="482"/>
      <c r="Q552" s="481" t="s">
        <v>2073</v>
      </c>
    </row>
    <row r="553" spans="4:17" x14ac:dyDescent="0.25">
      <c r="D553" s="482" t="s">
        <v>3851</v>
      </c>
      <c r="E553" s="481" t="s">
        <v>3844</v>
      </c>
      <c r="F553" s="482" t="s">
        <v>2670</v>
      </c>
      <c r="G553" s="481"/>
      <c r="H553" s="482"/>
      <c r="I553" s="482"/>
      <c r="J553" s="481" t="str">
        <f t="shared" si="9"/>
        <v>TCP-7a: Number of notified TB cases (all forms) contributed by non-national TB program providers – private/non-governmental facilities</v>
      </c>
      <c r="K553" s="492"/>
      <c r="L553" s="492"/>
      <c r="M553" s="493"/>
      <c r="N553" s="482"/>
      <c r="O553" s="482"/>
      <c r="P553" s="482"/>
      <c r="Q553" s="481" t="s">
        <v>2074</v>
      </c>
    </row>
    <row r="554" spans="4:17" x14ac:dyDescent="0.25">
      <c r="D554" s="482" t="s">
        <v>3852</v>
      </c>
      <c r="E554" s="481" t="s">
        <v>3844</v>
      </c>
      <c r="F554" s="482" t="s">
        <v>2670</v>
      </c>
      <c r="G554" s="481"/>
      <c r="H554" s="482"/>
      <c r="I554" s="482"/>
      <c r="J554" s="481" t="str">
        <f t="shared" si="9"/>
        <v>TCP-7a: Number of notified TB cases (all forms) contributed by non-national TB program providers – private/non-governmental facilities</v>
      </c>
      <c r="K554" s="492"/>
      <c r="L554" s="492"/>
      <c r="M554" s="493"/>
      <c r="N554" s="482"/>
      <c r="O554" s="482"/>
      <c r="P554" s="482"/>
      <c r="Q554" s="481" t="s">
        <v>2075</v>
      </c>
    </row>
    <row r="555" spans="4:17" x14ac:dyDescent="0.25">
      <c r="D555" s="482" t="s">
        <v>3853</v>
      </c>
      <c r="E555" s="481" t="s">
        <v>3844</v>
      </c>
      <c r="F555" s="482" t="s">
        <v>2670</v>
      </c>
      <c r="G555" s="481"/>
      <c r="H555" s="482"/>
      <c r="I555" s="482"/>
      <c r="J555" s="481" t="str">
        <f t="shared" si="9"/>
        <v>TCP-7a: Number of notified TB cases (all forms) contributed by non-national TB program providers – private/non-governmental facilities</v>
      </c>
      <c r="K555" s="492"/>
      <c r="L555" s="492"/>
      <c r="M555" s="493"/>
      <c r="N555" s="482"/>
      <c r="O555" s="482"/>
      <c r="P555" s="482"/>
      <c r="Q555" s="481" t="s">
        <v>2076</v>
      </c>
    </row>
    <row r="556" spans="4:17" x14ac:dyDescent="0.25">
      <c r="D556" s="482" t="s">
        <v>3854</v>
      </c>
      <c r="E556" s="481" t="s">
        <v>3855</v>
      </c>
      <c r="F556" s="482" t="s">
        <v>2304</v>
      </c>
      <c r="G556" s="481"/>
      <c r="H556" s="482" t="s">
        <v>2140</v>
      </c>
      <c r="I556" s="482" t="s">
        <v>2175</v>
      </c>
      <c r="J556" s="481" t="str">
        <f t="shared" si="9"/>
        <v>MDR TB-2(M): Number of TB cases with RR-TB and/or MDR-TB notifiedAgeU15</v>
      </c>
      <c r="K556" s="492">
        <v>1</v>
      </c>
      <c r="L556" s="492"/>
      <c r="M556" s="493"/>
      <c r="N556" s="482"/>
      <c r="O556" s="482"/>
      <c r="P556" s="482"/>
      <c r="Q556" s="481" t="s">
        <v>2077</v>
      </c>
    </row>
    <row r="557" spans="4:17" x14ac:dyDescent="0.25">
      <c r="D557" s="482" t="s">
        <v>3856</v>
      </c>
      <c r="E557" s="481" t="s">
        <v>3855</v>
      </c>
      <c r="F557" s="482" t="s">
        <v>2304</v>
      </c>
      <c r="G557" s="481"/>
      <c r="H557" s="482" t="s">
        <v>2140</v>
      </c>
      <c r="I557" s="482" t="s">
        <v>2177</v>
      </c>
      <c r="J557" s="481" t="str">
        <f t="shared" si="9"/>
        <v>MDR TB-2(M): Number of TB cases with RR-TB and/or MDR-TB notifiedAge15+</v>
      </c>
      <c r="K557" s="492">
        <v>106</v>
      </c>
      <c r="L557" s="492"/>
      <c r="M557" s="493"/>
      <c r="N557" s="482"/>
      <c r="O557" s="482"/>
      <c r="P557" s="482"/>
      <c r="Q557" s="481" t="s">
        <v>2078</v>
      </c>
    </row>
    <row r="558" spans="4:17" x14ac:dyDescent="0.25">
      <c r="D558" s="482" t="s">
        <v>3857</v>
      </c>
      <c r="E558" s="481" t="s">
        <v>3855</v>
      </c>
      <c r="F558" s="482" t="s">
        <v>2304</v>
      </c>
      <c r="G558" s="481"/>
      <c r="H558" s="482" t="s">
        <v>2168</v>
      </c>
      <c r="I558" s="482" t="s">
        <v>2169</v>
      </c>
      <c r="J558" s="481" t="str">
        <f t="shared" si="9"/>
        <v>MDR TB-2(M): Number of TB cases with RR-TB and/or MDR-TB notifiedGenderMale</v>
      </c>
      <c r="K558" s="492">
        <v>75</v>
      </c>
      <c r="L558" s="492"/>
      <c r="M558" s="493"/>
      <c r="N558" s="482"/>
      <c r="O558" s="482"/>
      <c r="P558" s="482"/>
      <c r="Q558" s="481" t="s">
        <v>2079</v>
      </c>
    </row>
    <row r="559" spans="4:17" x14ac:dyDescent="0.25">
      <c r="D559" s="482" t="s">
        <v>3858</v>
      </c>
      <c r="E559" s="481" t="s">
        <v>3855</v>
      </c>
      <c r="F559" s="482" t="s">
        <v>2304</v>
      </c>
      <c r="G559" s="481"/>
      <c r="H559" s="482" t="s">
        <v>2168</v>
      </c>
      <c r="I559" s="482" t="s">
        <v>2171</v>
      </c>
      <c r="J559" s="481" t="str">
        <f t="shared" si="9"/>
        <v>MDR TB-2(M): Number of TB cases with RR-TB and/or MDR-TB notifiedGenderFemale</v>
      </c>
      <c r="K559" s="492">
        <v>32</v>
      </c>
      <c r="L559" s="492"/>
      <c r="M559" s="493"/>
      <c r="N559" s="482"/>
      <c r="O559" s="482"/>
      <c r="P559" s="482"/>
      <c r="Q559" s="481" t="s">
        <v>2080</v>
      </c>
    </row>
    <row r="560" spans="4:17" x14ac:dyDescent="0.25">
      <c r="D560" s="482" t="s">
        <v>3859</v>
      </c>
      <c r="E560" s="481" t="s">
        <v>3855</v>
      </c>
      <c r="F560" s="482" t="s">
        <v>2304</v>
      </c>
      <c r="G560" s="481"/>
      <c r="H560" s="482"/>
      <c r="I560" s="482"/>
      <c r="J560" s="481" t="str">
        <f t="shared" si="9"/>
        <v>MDR TB-2(M): Number of TB cases with RR-TB and/or MDR-TB notified</v>
      </c>
      <c r="K560" s="492"/>
      <c r="L560" s="492"/>
      <c r="M560" s="493"/>
      <c r="N560" s="482"/>
      <c r="O560" s="482"/>
      <c r="P560" s="482"/>
      <c r="Q560" s="481" t="s">
        <v>2081</v>
      </c>
    </row>
    <row r="561" spans="4:17" x14ac:dyDescent="0.25">
      <c r="D561" s="482" t="s">
        <v>3860</v>
      </c>
      <c r="E561" s="481" t="s">
        <v>3855</v>
      </c>
      <c r="F561" s="482" t="s">
        <v>2304</v>
      </c>
      <c r="G561" s="481"/>
      <c r="H561" s="482"/>
      <c r="I561" s="482"/>
      <c r="J561" s="481" t="str">
        <f t="shared" si="9"/>
        <v>MDR TB-2(M): Number of TB cases with RR-TB and/or MDR-TB notified</v>
      </c>
      <c r="K561" s="492"/>
      <c r="L561" s="492"/>
      <c r="M561" s="493"/>
      <c r="N561" s="482"/>
      <c r="O561" s="482"/>
      <c r="P561" s="482"/>
      <c r="Q561" s="481" t="s">
        <v>2082</v>
      </c>
    </row>
    <row r="562" spans="4:17" x14ac:dyDescent="0.25">
      <c r="D562" s="482" t="s">
        <v>3861</v>
      </c>
      <c r="E562" s="481" t="s">
        <v>3855</v>
      </c>
      <c r="F562" s="482" t="s">
        <v>2304</v>
      </c>
      <c r="G562" s="481"/>
      <c r="H562" s="482"/>
      <c r="I562" s="482"/>
      <c r="J562" s="481" t="str">
        <f t="shared" si="9"/>
        <v>MDR TB-2(M): Number of TB cases with RR-TB and/or MDR-TB notified</v>
      </c>
      <c r="K562" s="492"/>
      <c r="L562" s="492"/>
      <c r="M562" s="493"/>
      <c r="N562" s="482"/>
      <c r="O562" s="482"/>
      <c r="P562" s="482"/>
      <c r="Q562" s="481" t="s">
        <v>2083</v>
      </c>
    </row>
    <row r="563" spans="4:17" x14ac:dyDescent="0.25">
      <c r="D563" s="482" t="s">
        <v>3862</v>
      </c>
      <c r="E563" s="481" t="s">
        <v>3855</v>
      </c>
      <c r="F563" s="482" t="s">
        <v>2304</v>
      </c>
      <c r="G563" s="481"/>
      <c r="H563" s="482"/>
      <c r="I563" s="482"/>
      <c r="J563" s="481" t="str">
        <f t="shared" si="9"/>
        <v>MDR TB-2(M): Number of TB cases with RR-TB and/or MDR-TB notified</v>
      </c>
      <c r="K563" s="492"/>
      <c r="L563" s="492"/>
      <c r="M563" s="493"/>
      <c r="N563" s="482"/>
      <c r="O563" s="482"/>
      <c r="P563" s="482"/>
      <c r="Q563" s="481" t="s">
        <v>2084</v>
      </c>
    </row>
    <row r="564" spans="4:17" x14ac:dyDescent="0.25">
      <c r="D564" s="482" t="s">
        <v>3863</v>
      </c>
      <c r="E564" s="481" t="s">
        <v>3855</v>
      </c>
      <c r="F564" s="482" t="s">
        <v>2304</v>
      </c>
      <c r="G564" s="481"/>
      <c r="H564" s="482"/>
      <c r="I564" s="482"/>
      <c r="J564" s="481" t="str">
        <f t="shared" si="9"/>
        <v>MDR TB-2(M): Number of TB cases with RR-TB and/or MDR-TB notified</v>
      </c>
      <c r="K564" s="492"/>
      <c r="L564" s="492"/>
      <c r="M564" s="493"/>
      <c r="N564" s="482"/>
      <c r="O564" s="482"/>
      <c r="P564" s="482"/>
      <c r="Q564" s="481" t="s">
        <v>2085</v>
      </c>
    </row>
    <row r="565" spans="4:17" x14ac:dyDescent="0.25">
      <c r="D565" s="482" t="s">
        <v>3864</v>
      </c>
      <c r="E565" s="481" t="s">
        <v>3855</v>
      </c>
      <c r="F565" s="482" t="s">
        <v>2304</v>
      </c>
      <c r="G565" s="481"/>
      <c r="H565" s="482"/>
      <c r="I565" s="482"/>
      <c r="J565" s="481" t="str">
        <f t="shared" si="9"/>
        <v>MDR TB-2(M): Number of TB cases with RR-TB and/or MDR-TB notified</v>
      </c>
      <c r="K565" s="492"/>
      <c r="L565" s="492"/>
      <c r="M565" s="493"/>
      <c r="N565" s="482"/>
      <c r="O565" s="482"/>
      <c r="P565" s="482"/>
      <c r="Q565" s="481" t="s">
        <v>2086</v>
      </c>
    </row>
    <row r="566" spans="4:17" x14ac:dyDescent="0.25">
      <c r="D566" s="482" t="s">
        <v>3865</v>
      </c>
      <c r="E566" s="481" t="s">
        <v>3866</v>
      </c>
      <c r="F566" s="482" t="s">
        <v>2309</v>
      </c>
      <c r="G566" s="481"/>
      <c r="H566" s="482" t="s">
        <v>2140</v>
      </c>
      <c r="I566" s="482" t="s">
        <v>2175</v>
      </c>
      <c r="J566" s="481" t="str">
        <f t="shared" si="9"/>
        <v>MDR TB-3(M): Number of cases with RR-TB and/or MDR-TB that began second-line treatmentAgeU15</v>
      </c>
      <c r="K566" s="492">
        <v>1</v>
      </c>
      <c r="L566" s="492"/>
      <c r="M566" s="493"/>
      <c r="N566" s="482"/>
      <c r="O566" s="482"/>
      <c r="P566" s="482"/>
      <c r="Q566" s="481" t="s">
        <v>2087</v>
      </c>
    </row>
    <row r="567" spans="4:17" x14ac:dyDescent="0.25">
      <c r="D567" s="482" t="s">
        <v>3867</v>
      </c>
      <c r="E567" s="481" t="s">
        <v>3866</v>
      </c>
      <c r="F567" s="482" t="s">
        <v>2309</v>
      </c>
      <c r="G567" s="481"/>
      <c r="H567" s="482" t="s">
        <v>2140</v>
      </c>
      <c r="I567" s="482" t="s">
        <v>2177</v>
      </c>
      <c r="J567" s="481" t="str">
        <f t="shared" si="9"/>
        <v>MDR TB-3(M): Number of cases with RR-TB and/or MDR-TB that began second-line treatmentAge15+</v>
      </c>
      <c r="K567" s="492">
        <v>76</v>
      </c>
      <c r="L567" s="492"/>
      <c r="M567" s="493"/>
      <c r="N567" s="482"/>
      <c r="O567" s="482"/>
      <c r="P567" s="482"/>
      <c r="Q567" s="481" t="s">
        <v>2088</v>
      </c>
    </row>
    <row r="568" spans="4:17" x14ac:dyDescent="0.25">
      <c r="D568" s="482" t="s">
        <v>3868</v>
      </c>
      <c r="E568" s="481" t="s">
        <v>3866</v>
      </c>
      <c r="F568" s="482" t="s">
        <v>2309</v>
      </c>
      <c r="G568" s="481"/>
      <c r="H568" s="482" t="s">
        <v>2168</v>
      </c>
      <c r="I568" s="482" t="s">
        <v>2169</v>
      </c>
      <c r="J568" s="481" t="str">
        <f t="shared" si="9"/>
        <v>MDR TB-3(M): Number of cases with RR-TB and/or MDR-TB that began second-line treatmentGenderMale</v>
      </c>
      <c r="K568" s="492">
        <v>53</v>
      </c>
      <c r="L568" s="492"/>
      <c r="M568" s="493"/>
      <c r="N568" s="482"/>
      <c r="O568" s="482"/>
      <c r="P568" s="482"/>
      <c r="Q568" s="481" t="s">
        <v>2089</v>
      </c>
    </row>
    <row r="569" spans="4:17" x14ac:dyDescent="0.25">
      <c r="D569" s="482" t="s">
        <v>3869</v>
      </c>
      <c r="E569" s="481" t="s">
        <v>3866</v>
      </c>
      <c r="F569" s="482" t="s">
        <v>2309</v>
      </c>
      <c r="G569" s="481"/>
      <c r="H569" s="482" t="s">
        <v>2168</v>
      </c>
      <c r="I569" s="482" t="s">
        <v>2171</v>
      </c>
      <c r="J569" s="481" t="str">
        <f t="shared" si="9"/>
        <v>MDR TB-3(M): Number of cases with RR-TB and/or MDR-TB that began second-line treatmentGenderFemale</v>
      </c>
      <c r="K569" s="492">
        <v>24</v>
      </c>
      <c r="L569" s="492"/>
      <c r="M569" s="493"/>
      <c r="N569" s="482"/>
      <c r="O569" s="482"/>
      <c r="P569" s="482"/>
      <c r="Q569" s="481" t="s">
        <v>2090</v>
      </c>
    </row>
    <row r="570" spans="4:17" x14ac:dyDescent="0.25">
      <c r="D570" s="482" t="s">
        <v>3870</v>
      </c>
      <c r="E570" s="481" t="s">
        <v>3866</v>
      </c>
      <c r="F570" s="482" t="s">
        <v>2309</v>
      </c>
      <c r="G570" s="481"/>
      <c r="H570" s="482" t="s">
        <v>2314</v>
      </c>
      <c r="I570" s="482" t="s">
        <v>2315</v>
      </c>
      <c r="J570" s="481" t="str">
        <f t="shared" si="9"/>
        <v>MDR TB-3(M): Number of cases with RR-TB and/or MDR-TB that began second-line treatmentTB regimenNew TB drugs</v>
      </c>
      <c r="K570" s="492">
        <v>77</v>
      </c>
      <c r="L570" s="492"/>
      <c r="M570" s="493"/>
      <c r="N570" s="482"/>
      <c r="O570" s="482"/>
      <c r="P570" s="482"/>
      <c r="Q570" s="481" t="s">
        <v>2091</v>
      </c>
    </row>
    <row r="571" spans="4:17" x14ac:dyDescent="0.25">
      <c r="D571" s="482" t="s">
        <v>3871</v>
      </c>
      <c r="E571" s="481" t="s">
        <v>3866</v>
      </c>
      <c r="F571" s="482" t="s">
        <v>2309</v>
      </c>
      <c r="G571" s="481"/>
      <c r="H571" s="482" t="s">
        <v>2314</v>
      </c>
      <c r="I571" s="482" t="s">
        <v>2317</v>
      </c>
      <c r="J571" s="481" t="str">
        <f t="shared" si="9"/>
        <v>MDR TB-3(M): Number of cases with RR-TB and/or MDR-TB that began second-line treatmentTB regimenShort regimens</v>
      </c>
      <c r="K571" s="492">
        <v>0</v>
      </c>
      <c r="L571" s="492"/>
      <c r="M571" s="493"/>
      <c r="N571" s="482"/>
      <c r="O571" s="482"/>
      <c r="P571" s="482"/>
      <c r="Q571" s="481" t="s">
        <v>2092</v>
      </c>
    </row>
    <row r="572" spans="4:17" x14ac:dyDescent="0.25">
      <c r="D572" s="482" t="s">
        <v>3872</v>
      </c>
      <c r="E572" s="481" t="s">
        <v>3866</v>
      </c>
      <c r="F572" s="482" t="s">
        <v>2309</v>
      </c>
      <c r="G572" s="481"/>
      <c r="H572" s="482"/>
      <c r="I572" s="482"/>
      <c r="J572" s="481" t="str">
        <f t="shared" ref="J572:J575" si="10">F572&amp;H572&amp;I572</f>
        <v>MDR TB-3(M): Number of cases with RR-TB and/or MDR-TB that began second-line treatment</v>
      </c>
      <c r="K572" s="492"/>
      <c r="L572" s="492"/>
      <c r="M572" s="493"/>
      <c r="N572" s="482"/>
      <c r="O572" s="482"/>
      <c r="P572" s="482"/>
      <c r="Q572" s="481" t="s">
        <v>2093</v>
      </c>
    </row>
    <row r="573" spans="4:17" x14ac:dyDescent="0.25">
      <c r="D573" s="482" t="s">
        <v>3873</v>
      </c>
      <c r="E573" s="481" t="s">
        <v>3866</v>
      </c>
      <c r="F573" s="482" t="s">
        <v>2309</v>
      </c>
      <c r="G573" s="481"/>
      <c r="H573" s="482"/>
      <c r="I573" s="482"/>
      <c r="J573" s="481" t="str">
        <f t="shared" si="10"/>
        <v>MDR TB-3(M): Number of cases with RR-TB and/or MDR-TB that began second-line treatment</v>
      </c>
      <c r="K573" s="492"/>
      <c r="L573" s="492"/>
      <c r="M573" s="493"/>
      <c r="N573" s="482"/>
      <c r="O573" s="482"/>
      <c r="P573" s="482"/>
      <c r="Q573" s="481" t="s">
        <v>2094</v>
      </c>
    </row>
    <row r="574" spans="4:17" x14ac:dyDescent="0.25">
      <c r="D574" s="482" t="s">
        <v>3874</v>
      </c>
      <c r="E574" s="481" t="s">
        <v>3866</v>
      </c>
      <c r="F574" s="482" t="s">
        <v>2309</v>
      </c>
      <c r="G574" s="481"/>
      <c r="H574" s="482"/>
      <c r="I574" s="482"/>
      <c r="J574" s="481" t="str">
        <f t="shared" si="10"/>
        <v>MDR TB-3(M): Number of cases with RR-TB and/or MDR-TB that began second-line treatment</v>
      </c>
      <c r="K574" s="492"/>
      <c r="L574" s="492"/>
      <c r="M574" s="493"/>
      <c r="N574" s="482"/>
      <c r="O574" s="482"/>
      <c r="P574" s="482"/>
      <c r="Q574" s="481" t="s">
        <v>2095</v>
      </c>
    </row>
    <row r="575" spans="4:17" x14ac:dyDescent="0.25">
      <c r="D575" s="482" t="s">
        <v>3875</v>
      </c>
      <c r="E575" s="481" t="s">
        <v>3866</v>
      </c>
      <c r="F575" s="482" t="s">
        <v>2309</v>
      </c>
      <c r="G575" s="481"/>
      <c r="H575" s="482"/>
      <c r="I575" s="482"/>
      <c r="J575" s="481" t="str">
        <f t="shared" si="10"/>
        <v>MDR TB-3(M): Number of cases with RR-TB and/or MDR-TB that began second-line treatment</v>
      </c>
      <c r="K575" s="492"/>
      <c r="L575" s="492"/>
      <c r="M575" s="493"/>
      <c r="N575" s="482"/>
      <c r="O575" s="482"/>
      <c r="P575" s="482"/>
      <c r="Q575" s="481" t="s">
        <v>2096</v>
      </c>
    </row>
  </sheetData>
  <dataValidations count="7">
    <dataValidation type="list" allowBlank="1" showInputMessage="1" showErrorMessage="1" errorTitle="X-Author for Excel" error="Please select a value from the drop-down." promptTitle="X-Author for Excel" sqref="L3:L153" xr:uid="{00000000-0002-0000-0A00-000000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575" xr:uid="{00000000-0002-0000-0A00-000001000000}">
      <formula1>""</formula1>
    </dataValidation>
    <dataValidation type="list" allowBlank="1" showInputMessage="1" showErrorMessage="1" errorTitle="X-Author for Excel" error="Please select a value from the drop-down." promptTitle="X-Author for Excel" sqref="L159:L309" xr:uid="{00000000-0002-0000-0A00-000002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575" xr:uid="{00000000-0002-0000-0A00-000003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575" xr:uid="{00000000-0002-0000-0A00-000004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575" xr:uid="{00000000-0002-0000-0A00-000005000000}">
      <formula1>-99999.99</formula1>
      <formula2>99999.99</formula2>
    </dataValidation>
    <dataValidation type="list" allowBlank="1" showInputMessage="1" showErrorMessage="1" errorTitle="X-Author for Excel" error="Please select a value from the drop-down." promptTitle="X-Author for Excel" sqref="N315:N575" xr:uid="{00000000-0002-0000-0A00-000006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D845"/>
  <sheetViews>
    <sheetView workbookViewId="0">
      <selection activeCell="E26" sqref="E26"/>
    </sheetView>
  </sheetViews>
  <sheetFormatPr defaultColWidth="8.75" defaultRowHeight="12.5" x14ac:dyDescent="0.25"/>
  <cols>
    <col min="1" max="1" width="13.75" style="1" bestFit="1" customWidth="1"/>
    <col min="2" max="2" width="24.25" style="1" customWidth="1"/>
    <col min="3" max="3" width="12.75" style="11" customWidth="1"/>
    <col min="4" max="4" width="13.75" style="1" bestFit="1" customWidth="1"/>
    <col min="5" max="5" width="11.75" style="1" bestFit="1" customWidth="1"/>
    <col min="6" max="16384" width="8.75" style="1"/>
  </cols>
  <sheetData>
    <row r="1" spans="1:4" ht="13" x14ac:dyDescent="0.3">
      <c r="A1" s="688" t="s">
        <v>160</v>
      </c>
      <c r="B1" s="688"/>
      <c r="C1" s="688"/>
      <c r="D1" s="688"/>
    </row>
    <row r="2" spans="1:4" x14ac:dyDescent="0.25">
      <c r="A2" s="481" t="s">
        <v>66</v>
      </c>
      <c r="B2" s="487" t="s">
        <v>64</v>
      </c>
      <c r="C2" s="486"/>
      <c r="D2" s="481" t="s">
        <v>108</v>
      </c>
    </row>
    <row r="3" spans="1:4" hidden="1" x14ac:dyDescent="0.25">
      <c r="A3" s="482" t="s">
        <v>65</v>
      </c>
      <c r="B3" s="481" t="s">
        <v>161</v>
      </c>
      <c r="C3" s="481" t="str">
        <f t="array" ref="C3">IFERROR(INDEX($B$3:$B$17, MATCH(0, COUNTIF($C$2:C2, $B$3:$B$17&amp;"") + IF($B$3:$B$17="",1,0), 0)), "")</f>
        <v>[Account (Name)]</v>
      </c>
      <c r="D3" s="481" t="s">
        <v>107</v>
      </c>
    </row>
    <row r="4" spans="1:4" s="11" customFormat="1" x14ac:dyDescent="0.25">
      <c r="A4" s="482" t="s">
        <v>3236</v>
      </c>
      <c r="B4" s="481" t="s">
        <v>3237</v>
      </c>
      <c r="C4" s="481" t="str">
        <f t="array" ref="C4">IFERROR(INDEX($B$3:$B$17, MATCH(0, COUNTIF($C$2:C3, $B$3:$B$17&amp;"") + IF($B$3:$B$17="",1,0), 0)), "")</f>
        <v>Ghana AIDS Commission</v>
      </c>
      <c r="D4" s="481" t="s">
        <v>3238</v>
      </c>
    </row>
    <row r="5" spans="1:4" s="11" customFormat="1" x14ac:dyDescent="0.25">
      <c r="A5" s="482" t="s">
        <v>3239</v>
      </c>
      <c r="B5" s="481" t="s">
        <v>508</v>
      </c>
      <c r="C5" s="481" t="str">
        <f t="array" ref="C5">IFERROR(INDEX($B$3:$B$17, MATCH(0, COUNTIF($C$2:C4, $B$3:$B$17&amp;"") + IF($B$3:$B$17="",1,0), 0)), "")</f>
        <v>Ministry of Health of the Republic of Ghana</v>
      </c>
      <c r="D5" s="481" t="s">
        <v>3240</v>
      </c>
    </row>
    <row r="6" spans="1:4" s="11" customFormat="1" x14ac:dyDescent="0.25">
      <c r="A6" s="482" t="s">
        <v>3241</v>
      </c>
      <c r="B6" s="481" t="s">
        <v>3242</v>
      </c>
      <c r="C6" s="481" t="str">
        <f t="array" ref="C6">IFERROR(INDEX($B$3:$B$17, MATCH(0, COUNTIF($C$2:C5, $B$3:$B$17&amp;"") + IF($B$3:$B$17="",1,0), 0)), "")</f>
        <v>Planned Parenthood Association of Ghana</v>
      </c>
      <c r="D6" s="481" t="s">
        <v>3243</v>
      </c>
    </row>
    <row r="7" spans="1:4" s="11" customFormat="1" x14ac:dyDescent="0.25">
      <c r="A7" s="482" t="s">
        <v>3244</v>
      </c>
      <c r="B7" s="481" t="s">
        <v>3245</v>
      </c>
      <c r="C7" s="481" t="str">
        <f t="array" ref="C7">IFERROR(INDEX($B$3:$B$17, MATCH(0, COUNTIF($C$2:C6, $B$3:$B$17&amp;"") + IF($B$3:$B$17="",1,0), 0)), "")</f>
        <v>Adventist Development and Relief Agency of Ghana</v>
      </c>
      <c r="D7" s="481" t="s">
        <v>3246</v>
      </c>
    </row>
    <row r="8" spans="1:4" s="11" customFormat="1" x14ac:dyDescent="0.25">
      <c r="A8" s="482" t="s">
        <v>3247</v>
      </c>
      <c r="B8" s="481" t="s">
        <v>3248</v>
      </c>
      <c r="C8" s="481" t="str">
        <f t="array" ref="C8">IFERROR(INDEX($B$3:$B$17, MATCH(0, COUNTIF($C$2:C7, $B$3:$B$17&amp;"") + IF($B$3:$B$17="",1,0), 0)), "")</f>
        <v>AngloGold Ashanti (Ghana) Malaria Control Limited</v>
      </c>
      <c r="D8" s="481" t="s">
        <v>3249</v>
      </c>
    </row>
    <row r="9" spans="1:4" s="11" customFormat="1" x14ac:dyDescent="0.25">
      <c r="A9" s="482" t="s">
        <v>3250</v>
      </c>
      <c r="B9" s="481" t="s">
        <v>508</v>
      </c>
      <c r="C9" s="481" t="str">
        <f t="array" ref="C9">IFERROR(INDEX($B$3:$B$17, MATCH(0, COUNTIF($C$2:C8, $B$3:$B$17&amp;"") + IF($B$3:$B$17="",1,0), 0)), "")</f>
        <v>West African Program to Combat AIDS and STI</v>
      </c>
      <c r="D9" s="481" t="s">
        <v>3240</v>
      </c>
    </row>
    <row r="10" spans="1:4" s="11" customFormat="1" x14ac:dyDescent="0.25">
      <c r="A10" s="482" t="s">
        <v>3251</v>
      </c>
      <c r="B10" s="481" t="s">
        <v>508</v>
      </c>
      <c r="C10" s="481" t="str">
        <f t="array" ref="C10">IFERROR(INDEX($B$3:$B$17, MATCH(0, COUNTIF($C$2:C9, $B$3:$B$17&amp;"") + IF($B$3:$B$17="",1,0), 0)), "")</f>
        <v/>
      </c>
      <c r="D10" s="481" t="s">
        <v>3240</v>
      </c>
    </row>
    <row r="11" spans="1:4" s="11" customFormat="1" x14ac:dyDescent="0.25">
      <c r="A11" s="482" t="s">
        <v>3252</v>
      </c>
      <c r="B11" s="481" t="s">
        <v>508</v>
      </c>
      <c r="C11" s="481" t="str">
        <f t="array" ref="C11">IFERROR(INDEX($B$3:$B$17, MATCH(0, COUNTIF($C$2:C10, $B$3:$B$17&amp;"") + IF($B$3:$B$17="",1,0), 0)), "")</f>
        <v/>
      </c>
      <c r="D11" s="481" t="s">
        <v>3240</v>
      </c>
    </row>
    <row r="12" spans="1:4" s="11" customFormat="1" x14ac:dyDescent="0.25">
      <c r="A12" s="482" t="s">
        <v>3253</v>
      </c>
      <c r="B12" s="481" t="s">
        <v>3248</v>
      </c>
      <c r="C12" s="481" t="str">
        <f t="array" ref="C12">IFERROR(INDEX($B$3:$B$17, MATCH(0, COUNTIF($C$2:C11, $B$3:$B$17&amp;"") + IF($B$3:$B$17="",1,0), 0)), "")</f>
        <v/>
      </c>
      <c r="D12" s="481" t="s">
        <v>3249</v>
      </c>
    </row>
    <row r="13" spans="1:4" s="11" customFormat="1" x14ac:dyDescent="0.25">
      <c r="A13" s="482" t="s">
        <v>3254</v>
      </c>
      <c r="B13" s="481" t="s">
        <v>3255</v>
      </c>
      <c r="C13" s="481" t="str">
        <f t="array" ref="C13">IFERROR(INDEX($B$3:$B$17, MATCH(0, COUNTIF($C$2:C12, $B$3:$B$17&amp;"") + IF($B$3:$B$17="",1,0), 0)), "")</f>
        <v/>
      </c>
      <c r="D13" s="481" t="s">
        <v>3256</v>
      </c>
    </row>
    <row r="14" spans="1:4" s="11" customFormat="1" x14ac:dyDescent="0.25">
      <c r="A14" s="482" t="s">
        <v>3257</v>
      </c>
      <c r="B14" s="481" t="s">
        <v>508</v>
      </c>
      <c r="C14" s="481" t="str">
        <f t="array" ref="C14">IFERROR(INDEX($B$3:$B$17, MATCH(0, COUNTIF($C$2:C13, $B$3:$B$17&amp;"") + IF($B$3:$B$17="",1,0), 0)), "")</f>
        <v/>
      </c>
      <c r="D14" s="481" t="s">
        <v>3240</v>
      </c>
    </row>
    <row r="15" spans="1:4" s="11" customFormat="1" x14ac:dyDescent="0.25">
      <c r="A15" s="482" t="s">
        <v>3258</v>
      </c>
      <c r="B15" s="481" t="s">
        <v>3255</v>
      </c>
      <c r="C15" s="481" t="str">
        <f t="array" ref="C15">IFERROR(INDEX($B$3:$B$17, MATCH(0, COUNTIF($C$2:C14, $B$3:$B$17&amp;"") + IF($B$3:$B$17="",1,0), 0)), "")</f>
        <v/>
      </c>
      <c r="D15" s="481" t="s">
        <v>3256</v>
      </c>
    </row>
    <row r="16" spans="1:4" s="11" customFormat="1" x14ac:dyDescent="0.25">
      <c r="A16" s="482" t="s">
        <v>3259</v>
      </c>
      <c r="B16" s="481" t="s">
        <v>508</v>
      </c>
      <c r="C16" s="481" t="str">
        <f t="array" ref="C16">IFERROR(INDEX($B$3:$B$17, MATCH(0, COUNTIF($C$2:C15, $B$3:$B$17&amp;"") + IF($B$3:$B$17="",1,0), 0)), "")</f>
        <v/>
      </c>
      <c r="D16" s="481" t="s">
        <v>3240</v>
      </c>
    </row>
    <row r="17" spans="1:4" s="11" customFormat="1" x14ac:dyDescent="0.25"/>
    <row r="18" spans="1:4" s="11" customFormat="1" hidden="1" x14ac:dyDescent="0.25"/>
    <row r="19" spans="1:4" s="11" customFormat="1" hidden="1" x14ac:dyDescent="0.25"/>
    <row r="20" spans="1:4" s="11" customFormat="1" hidden="1" x14ac:dyDescent="0.25"/>
    <row r="21" spans="1:4" s="11" customFormat="1" hidden="1" x14ac:dyDescent="0.25"/>
    <row r="23" spans="1:4" ht="13" x14ac:dyDescent="0.3">
      <c r="A23" s="688" t="s">
        <v>159</v>
      </c>
      <c r="B23" s="688"/>
      <c r="C23" s="688"/>
      <c r="D23" s="688"/>
    </row>
    <row r="24" spans="1:4" x14ac:dyDescent="0.25">
      <c r="A24" s="481" t="s">
        <v>66</v>
      </c>
      <c r="B24" s="481" t="s">
        <v>64</v>
      </c>
      <c r="C24" s="481"/>
      <c r="D24" s="481" t="s">
        <v>108</v>
      </c>
    </row>
    <row r="25" spans="1:4" hidden="1" x14ac:dyDescent="0.25">
      <c r="A25" s="482" t="s">
        <v>65</v>
      </c>
      <c r="B25" s="481" t="s">
        <v>161</v>
      </c>
      <c r="C25" s="481" t="str">
        <f t="array" ref="C25">IFERROR(INDEX($B$25:$B$29, MATCH(0, COUNTIF($C$24:C24, $B$25:$B$29&amp;"") + IF($B$25:$B$29="",1,0), 0)), "")</f>
        <v>[Account (Name)]</v>
      </c>
      <c r="D25" s="481" t="s">
        <v>107</v>
      </c>
    </row>
    <row r="26" spans="1:4" s="11" customFormat="1" x14ac:dyDescent="0.25">
      <c r="A26" s="482" t="s">
        <v>3877</v>
      </c>
      <c r="B26" s="481" t="s">
        <v>3878</v>
      </c>
      <c r="C26" s="481" t="str">
        <f t="array" ref="C26">IFERROR(INDEX($B$25:$B$29, MATCH(0, COUNTIF($C$24:C25, $B$25:$B$29&amp;"") + IF($B$25:$B$29="",1,0), 0)), "")</f>
        <v>United Nations Development Programme</v>
      </c>
      <c r="D26" s="481" t="s">
        <v>3879</v>
      </c>
    </row>
    <row r="27" spans="1:4" s="11" customFormat="1" x14ac:dyDescent="0.25">
      <c r="A27" s="482" t="s">
        <v>3880</v>
      </c>
      <c r="B27" s="481" t="s">
        <v>3881</v>
      </c>
      <c r="C27" s="481" t="str">
        <f t="array" ref="C27">IFERROR(INDEX($B$25:$B$29, MATCH(0, COUNTIF($C$24:C26, $B$25:$B$29&amp;"") + IF($B$25:$B$29="",1,0), 0)), "")</f>
        <v>United Nations Office for Project Services</v>
      </c>
      <c r="D27" s="481" t="s">
        <v>3882</v>
      </c>
    </row>
    <row r="28" spans="1:4" s="11" customFormat="1" x14ac:dyDescent="0.25">
      <c r="A28" s="482" t="s">
        <v>3883</v>
      </c>
      <c r="B28" s="481" t="s">
        <v>3884</v>
      </c>
      <c r="C28" s="481" t="str">
        <f t="array" ref="C28">IFERROR(INDEX($B$25:$B$29, MATCH(0, COUNTIF($C$24:C27, $B$25:$B$29&amp;"") + IF($B$25:$B$29="",1,0), 0)), "")</f>
        <v>Cambodia Ministry of Economy and Finance</v>
      </c>
      <c r="D28" s="481" t="s">
        <v>3885</v>
      </c>
    </row>
    <row r="32" spans="1:4" x14ac:dyDescent="0.25">
      <c r="B32" s="10"/>
    </row>
    <row r="33" spans="1:2" x14ac:dyDescent="0.25">
      <c r="A33" s="11"/>
      <c r="B33" s="10"/>
    </row>
    <row r="34" spans="1:2" x14ac:dyDescent="0.25">
      <c r="A34" s="11"/>
      <c r="B34" s="10"/>
    </row>
    <row r="35" spans="1:2" x14ac:dyDescent="0.25">
      <c r="A35" s="11"/>
      <c r="B35" s="10"/>
    </row>
    <row r="36" spans="1:2" x14ac:dyDescent="0.25">
      <c r="A36" s="11"/>
      <c r="B36" s="10"/>
    </row>
    <row r="37" spans="1:2" x14ac:dyDescent="0.25">
      <c r="A37" s="11"/>
      <c r="B37" s="10"/>
    </row>
    <row r="38" spans="1:2" x14ac:dyDescent="0.25">
      <c r="A38" s="11"/>
      <c r="B38" s="10"/>
    </row>
    <row r="39" spans="1:2" x14ac:dyDescent="0.25">
      <c r="A39" s="11"/>
      <c r="B39" s="10"/>
    </row>
    <row r="40" spans="1:2" x14ac:dyDescent="0.25">
      <c r="A40" s="11"/>
      <c r="B40" s="10"/>
    </row>
    <row r="41" spans="1:2" x14ac:dyDescent="0.25">
      <c r="A41" s="11"/>
      <c r="B41" s="10"/>
    </row>
    <row r="42" spans="1:2" x14ac:dyDescent="0.25">
      <c r="A42" s="11"/>
      <c r="B42" s="10"/>
    </row>
    <row r="43" spans="1:2" x14ac:dyDescent="0.25">
      <c r="A43" s="11"/>
      <c r="B43" s="10"/>
    </row>
    <row r="44" spans="1:2" x14ac:dyDescent="0.25">
      <c r="A44" s="11"/>
      <c r="B44" s="10"/>
    </row>
    <row r="45" spans="1:2" x14ac:dyDescent="0.25">
      <c r="A45" s="11"/>
      <c r="B45" s="10"/>
    </row>
    <row r="46" spans="1:2" x14ac:dyDescent="0.25">
      <c r="A46" s="11"/>
      <c r="B46" s="10"/>
    </row>
    <row r="47" spans="1:2" x14ac:dyDescent="0.25">
      <c r="A47" s="11"/>
      <c r="B47" s="10"/>
    </row>
    <row r="48" spans="1:2" x14ac:dyDescent="0.25">
      <c r="A48" s="11"/>
      <c r="B48" s="10"/>
    </row>
    <row r="49" spans="1:2" x14ac:dyDescent="0.25">
      <c r="A49" s="11"/>
      <c r="B49" s="10"/>
    </row>
    <row r="50" spans="1:2" x14ac:dyDescent="0.25">
      <c r="A50" s="11"/>
      <c r="B50" s="10"/>
    </row>
    <row r="51" spans="1:2" x14ac:dyDescent="0.25">
      <c r="A51" s="11"/>
      <c r="B51" s="10"/>
    </row>
    <row r="52" spans="1:2" x14ac:dyDescent="0.25">
      <c r="A52" s="11"/>
      <c r="B52" s="10"/>
    </row>
    <row r="53" spans="1:2" x14ac:dyDescent="0.25">
      <c r="A53" s="11"/>
      <c r="B53" s="10"/>
    </row>
    <row r="54" spans="1:2" x14ac:dyDescent="0.25">
      <c r="A54" s="11"/>
      <c r="B54" s="10"/>
    </row>
    <row r="55" spans="1:2" x14ac:dyDescent="0.25">
      <c r="A55" s="11"/>
      <c r="B55" s="10"/>
    </row>
    <row r="56" spans="1:2" x14ac:dyDescent="0.25">
      <c r="A56" s="11"/>
      <c r="B56" s="10"/>
    </row>
    <row r="57" spans="1:2" x14ac:dyDescent="0.25">
      <c r="A57" s="11"/>
      <c r="B57" s="10"/>
    </row>
    <row r="58" spans="1:2" x14ac:dyDescent="0.25">
      <c r="A58" s="11"/>
      <c r="B58" s="10"/>
    </row>
    <row r="59" spans="1:2" x14ac:dyDescent="0.25">
      <c r="A59" s="11"/>
      <c r="B59" s="10"/>
    </row>
    <row r="60" spans="1:2" x14ac:dyDescent="0.25">
      <c r="A60" s="11"/>
      <c r="B60" s="10"/>
    </row>
    <row r="61" spans="1:2" x14ac:dyDescent="0.25">
      <c r="A61" s="11"/>
      <c r="B61" s="10"/>
    </row>
    <row r="62" spans="1:2" x14ac:dyDescent="0.25">
      <c r="A62" s="11"/>
      <c r="B62" s="10"/>
    </row>
    <row r="63" spans="1:2" x14ac:dyDescent="0.25">
      <c r="A63" s="11"/>
      <c r="B63" s="10"/>
    </row>
    <row r="64" spans="1:2" x14ac:dyDescent="0.25">
      <c r="A64" s="11"/>
      <c r="B64" s="10"/>
    </row>
    <row r="65" spans="1:2" x14ac:dyDescent="0.25">
      <c r="A65" s="11"/>
      <c r="B65" s="10"/>
    </row>
    <row r="66" spans="1:2" x14ac:dyDescent="0.25">
      <c r="A66" s="11"/>
      <c r="B66" s="10"/>
    </row>
    <row r="67" spans="1:2" x14ac:dyDescent="0.25">
      <c r="A67" s="11"/>
      <c r="B67" s="10"/>
    </row>
    <row r="68" spans="1:2" x14ac:dyDescent="0.25">
      <c r="A68" s="11"/>
      <c r="B68" s="10"/>
    </row>
    <row r="69" spans="1:2" x14ac:dyDescent="0.25">
      <c r="A69" s="11"/>
      <c r="B69" s="10"/>
    </row>
    <row r="70" spans="1:2" x14ac:dyDescent="0.25">
      <c r="A70" s="11"/>
      <c r="B70" s="10"/>
    </row>
    <row r="71" spans="1:2" x14ac:dyDescent="0.25">
      <c r="A71" s="11"/>
      <c r="B71" s="10"/>
    </row>
    <row r="72" spans="1:2" x14ac:dyDescent="0.25">
      <c r="A72" s="11"/>
      <c r="B72" s="10"/>
    </row>
    <row r="73" spans="1:2" x14ac:dyDescent="0.25">
      <c r="A73" s="11"/>
      <c r="B73" s="10"/>
    </row>
    <row r="74" spans="1:2" x14ac:dyDescent="0.25">
      <c r="A74" s="11"/>
      <c r="B74" s="10"/>
    </row>
    <row r="75" spans="1:2" x14ac:dyDescent="0.25">
      <c r="A75" s="11"/>
      <c r="B75" s="10"/>
    </row>
    <row r="76" spans="1:2" x14ac:dyDescent="0.25">
      <c r="A76" s="11"/>
      <c r="B76" s="10"/>
    </row>
    <row r="77" spans="1:2" x14ac:dyDescent="0.25">
      <c r="A77" s="11"/>
      <c r="B77" s="10"/>
    </row>
    <row r="78" spans="1:2" x14ac:dyDescent="0.25">
      <c r="A78" s="11"/>
      <c r="B78" s="10"/>
    </row>
    <row r="79" spans="1:2" x14ac:dyDescent="0.25">
      <c r="A79" s="11"/>
      <c r="B79" s="10"/>
    </row>
    <row r="80" spans="1:2" x14ac:dyDescent="0.25">
      <c r="A80" s="11"/>
      <c r="B80" s="10"/>
    </row>
    <row r="81" spans="1:2" x14ac:dyDescent="0.25">
      <c r="A81" s="11"/>
      <c r="B81" s="10"/>
    </row>
    <row r="82" spans="1:2" x14ac:dyDescent="0.25">
      <c r="A82" s="11"/>
      <c r="B82" s="10"/>
    </row>
    <row r="83" spans="1:2" x14ac:dyDescent="0.25">
      <c r="A83" s="11"/>
      <c r="B83" s="10"/>
    </row>
    <row r="84" spans="1:2" x14ac:dyDescent="0.25">
      <c r="A84" s="11"/>
      <c r="B84" s="10"/>
    </row>
    <row r="85" spans="1:2" x14ac:dyDescent="0.25">
      <c r="A85" s="11"/>
      <c r="B85" s="10"/>
    </row>
    <row r="86" spans="1:2" x14ac:dyDescent="0.25">
      <c r="A86" s="11"/>
      <c r="B86" s="10"/>
    </row>
    <row r="87" spans="1:2" x14ac:dyDescent="0.25">
      <c r="A87" s="11"/>
      <c r="B87" s="10"/>
    </row>
    <row r="88" spans="1:2" x14ac:dyDescent="0.25">
      <c r="A88" s="11"/>
      <c r="B88" s="10"/>
    </row>
    <row r="89" spans="1:2" x14ac:dyDescent="0.25">
      <c r="A89" s="11"/>
      <c r="B89" s="10"/>
    </row>
    <row r="90" spans="1:2" x14ac:dyDescent="0.25">
      <c r="A90" s="11"/>
      <c r="B90" s="10"/>
    </row>
    <row r="91" spans="1:2" x14ac:dyDescent="0.25">
      <c r="A91" s="11"/>
      <c r="B91" s="10"/>
    </row>
    <row r="92" spans="1:2" x14ac:dyDescent="0.25">
      <c r="A92" s="11"/>
      <c r="B92" s="10"/>
    </row>
    <row r="93" spans="1:2" x14ac:dyDescent="0.25">
      <c r="A93" s="11"/>
      <c r="B93" s="10"/>
    </row>
    <row r="94" spans="1:2" x14ac:dyDescent="0.25">
      <c r="A94" s="11"/>
      <c r="B94" s="10"/>
    </row>
    <row r="95" spans="1:2" x14ac:dyDescent="0.25">
      <c r="A95" s="11"/>
      <c r="B95" s="10"/>
    </row>
    <row r="96" spans="1:2" x14ac:dyDescent="0.25">
      <c r="A96" s="11"/>
      <c r="B96" s="10"/>
    </row>
    <row r="97" spans="1:2" x14ac:dyDescent="0.25">
      <c r="A97" s="11"/>
      <c r="B97" s="10"/>
    </row>
    <row r="98" spans="1:2" x14ac:dyDescent="0.25">
      <c r="A98" s="11"/>
      <c r="B98" s="10"/>
    </row>
    <row r="99" spans="1:2" x14ac:dyDescent="0.25">
      <c r="A99" s="11"/>
      <c r="B99" s="10"/>
    </row>
    <row r="100" spans="1:2" x14ac:dyDescent="0.25">
      <c r="A100" s="11"/>
      <c r="B100" s="10"/>
    </row>
    <row r="101" spans="1:2" x14ac:dyDescent="0.25">
      <c r="A101" s="11"/>
      <c r="B101" s="10"/>
    </row>
    <row r="102" spans="1:2" x14ac:dyDescent="0.25">
      <c r="A102" s="11"/>
      <c r="B102" s="10"/>
    </row>
    <row r="103" spans="1:2" x14ac:dyDescent="0.25">
      <c r="A103" s="11"/>
      <c r="B103" s="10"/>
    </row>
    <row r="104" spans="1:2" x14ac:dyDescent="0.25">
      <c r="A104" s="11"/>
      <c r="B104" s="10"/>
    </row>
    <row r="105" spans="1:2" x14ac:dyDescent="0.25">
      <c r="A105" s="11"/>
      <c r="B105" s="10"/>
    </row>
    <row r="106" spans="1:2" x14ac:dyDescent="0.25">
      <c r="A106" s="11"/>
      <c r="B106" s="10"/>
    </row>
    <row r="107" spans="1:2" x14ac:dyDescent="0.25">
      <c r="A107" s="11"/>
      <c r="B107" s="10"/>
    </row>
    <row r="108" spans="1:2" x14ac:dyDescent="0.25">
      <c r="A108" s="11"/>
      <c r="B108" s="10"/>
    </row>
    <row r="109" spans="1:2" x14ac:dyDescent="0.25">
      <c r="A109" s="11"/>
      <c r="B109" s="10"/>
    </row>
    <row r="110" spans="1:2" x14ac:dyDescent="0.25">
      <c r="A110" s="11"/>
      <c r="B110" s="10"/>
    </row>
    <row r="111" spans="1:2" x14ac:dyDescent="0.25">
      <c r="A111" s="11"/>
      <c r="B111" s="10"/>
    </row>
    <row r="112" spans="1:2" x14ac:dyDescent="0.25">
      <c r="A112" s="11"/>
      <c r="B112" s="10"/>
    </row>
    <row r="113" spans="1:2" x14ac:dyDescent="0.25">
      <c r="A113" s="11"/>
      <c r="B113" s="10"/>
    </row>
    <row r="114" spans="1:2" x14ac:dyDescent="0.25">
      <c r="A114" s="11"/>
      <c r="B114" s="10"/>
    </row>
    <row r="115" spans="1:2" x14ac:dyDescent="0.25">
      <c r="A115" s="11"/>
      <c r="B115" s="10"/>
    </row>
    <row r="116" spans="1:2" x14ac:dyDescent="0.25">
      <c r="A116" s="11"/>
      <c r="B116" s="10"/>
    </row>
    <row r="117" spans="1:2" x14ac:dyDescent="0.25">
      <c r="A117" s="11"/>
      <c r="B117" s="10"/>
    </row>
    <row r="118" spans="1:2" x14ac:dyDescent="0.25">
      <c r="A118" s="11"/>
      <c r="B118" s="10"/>
    </row>
    <row r="119" spans="1:2" x14ac:dyDescent="0.25">
      <c r="A119" s="11"/>
      <c r="B119" s="10"/>
    </row>
    <row r="120" spans="1:2" x14ac:dyDescent="0.25">
      <c r="A120" s="11"/>
      <c r="B120" s="10"/>
    </row>
    <row r="121" spans="1:2" x14ac:dyDescent="0.25">
      <c r="A121" s="11"/>
      <c r="B121" s="10"/>
    </row>
    <row r="122" spans="1:2" x14ac:dyDescent="0.25">
      <c r="A122" s="11"/>
      <c r="B122" s="10"/>
    </row>
    <row r="123" spans="1:2" x14ac:dyDescent="0.25">
      <c r="A123" s="11"/>
      <c r="B123" s="10"/>
    </row>
    <row r="124" spans="1:2" x14ac:dyDescent="0.25">
      <c r="A124" s="11"/>
      <c r="B124" s="10"/>
    </row>
    <row r="125" spans="1:2" x14ac:dyDescent="0.25">
      <c r="A125" s="11"/>
      <c r="B125" s="10"/>
    </row>
    <row r="126" spans="1:2" x14ac:dyDescent="0.25">
      <c r="A126" s="11"/>
      <c r="B126" s="10"/>
    </row>
    <row r="127" spans="1:2" x14ac:dyDescent="0.25">
      <c r="A127" s="11"/>
      <c r="B127" s="10"/>
    </row>
    <row r="128" spans="1:2" x14ac:dyDescent="0.25">
      <c r="A128" s="11"/>
      <c r="B128" s="10"/>
    </row>
    <row r="129" spans="1:2" x14ac:dyDescent="0.25">
      <c r="A129" s="11"/>
      <c r="B129" s="10"/>
    </row>
    <row r="130" spans="1:2" x14ac:dyDescent="0.25">
      <c r="A130" s="11"/>
      <c r="B130" s="10"/>
    </row>
    <row r="131" spans="1:2" x14ac:dyDescent="0.25">
      <c r="A131" s="11"/>
      <c r="B131" s="10"/>
    </row>
    <row r="132" spans="1:2" x14ac:dyDescent="0.25">
      <c r="A132" s="11"/>
      <c r="B132" s="10"/>
    </row>
    <row r="133" spans="1:2" x14ac:dyDescent="0.25">
      <c r="A133" s="11"/>
      <c r="B133" s="10"/>
    </row>
    <row r="134" spans="1:2" x14ac:dyDescent="0.25">
      <c r="A134" s="11"/>
      <c r="B134" s="10"/>
    </row>
    <row r="135" spans="1:2" x14ac:dyDescent="0.25">
      <c r="A135" s="11"/>
      <c r="B135" s="10"/>
    </row>
    <row r="136" spans="1:2" x14ac:dyDescent="0.25">
      <c r="A136" s="11"/>
      <c r="B136" s="10"/>
    </row>
    <row r="137" spans="1:2" x14ac:dyDescent="0.25">
      <c r="A137" s="11"/>
      <c r="B137" s="10"/>
    </row>
    <row r="138" spans="1:2" x14ac:dyDescent="0.25">
      <c r="A138" s="11"/>
      <c r="B138" s="10"/>
    </row>
    <row r="139" spans="1:2" x14ac:dyDescent="0.25">
      <c r="A139" s="11"/>
      <c r="B139" s="10"/>
    </row>
    <row r="140" spans="1:2" x14ac:dyDescent="0.25">
      <c r="A140" s="11"/>
      <c r="B140" s="10"/>
    </row>
    <row r="141" spans="1:2" x14ac:dyDescent="0.25">
      <c r="A141" s="11"/>
      <c r="B141" s="10"/>
    </row>
    <row r="142" spans="1:2" x14ac:dyDescent="0.25">
      <c r="A142" s="11"/>
      <c r="B142" s="10"/>
    </row>
    <row r="143" spans="1:2" x14ac:dyDescent="0.25">
      <c r="A143" s="11"/>
      <c r="B143" s="10"/>
    </row>
    <row r="144" spans="1:2" x14ac:dyDescent="0.25">
      <c r="A144" s="11"/>
      <c r="B144" s="10"/>
    </row>
    <row r="145" spans="1:2" x14ac:dyDescent="0.25">
      <c r="A145" s="11"/>
      <c r="B145" s="10"/>
    </row>
    <row r="146" spans="1:2" x14ac:dyDescent="0.25">
      <c r="A146" s="11"/>
      <c r="B146" s="10"/>
    </row>
    <row r="147" spans="1:2" x14ac:dyDescent="0.25">
      <c r="A147" s="11"/>
      <c r="B147" s="10"/>
    </row>
    <row r="148" spans="1:2" x14ac:dyDescent="0.25">
      <c r="A148" s="11"/>
      <c r="B148" s="10"/>
    </row>
    <row r="149" spans="1:2" x14ac:dyDescent="0.25">
      <c r="A149" s="11"/>
      <c r="B149" s="10"/>
    </row>
    <row r="150" spans="1:2" x14ac:dyDescent="0.25">
      <c r="A150" s="11"/>
      <c r="B150" s="10"/>
    </row>
    <row r="151" spans="1:2" x14ac:dyDescent="0.25">
      <c r="A151" s="11"/>
      <c r="B151" s="10"/>
    </row>
    <row r="152" spans="1:2" x14ac:dyDescent="0.25">
      <c r="A152" s="11"/>
      <c r="B152" s="10"/>
    </row>
    <row r="153" spans="1:2" x14ac:dyDescent="0.25">
      <c r="A153" s="11"/>
      <c r="B153" s="10"/>
    </row>
    <row r="154" spans="1:2" x14ac:dyDescent="0.25">
      <c r="A154" s="11"/>
      <c r="B154" s="10"/>
    </row>
    <row r="155" spans="1:2" x14ac:dyDescent="0.25">
      <c r="A155" s="11"/>
      <c r="B155" s="10"/>
    </row>
    <row r="156" spans="1:2" x14ac:dyDescent="0.25">
      <c r="A156" s="11"/>
      <c r="B156" s="10"/>
    </row>
    <row r="157" spans="1:2" x14ac:dyDescent="0.25">
      <c r="A157" s="11"/>
      <c r="B157" s="10"/>
    </row>
    <row r="158" spans="1:2" x14ac:dyDescent="0.25">
      <c r="A158" s="11"/>
      <c r="B158" s="10"/>
    </row>
    <row r="159" spans="1:2" x14ac:dyDescent="0.25">
      <c r="A159" s="11"/>
      <c r="B159" s="10"/>
    </row>
    <row r="160" spans="1:2" x14ac:dyDescent="0.25">
      <c r="A160" s="11"/>
      <c r="B160" s="10"/>
    </row>
    <row r="161" spans="1:2" x14ac:dyDescent="0.25">
      <c r="A161" s="11"/>
      <c r="B161" s="10"/>
    </row>
    <row r="162" spans="1:2" x14ac:dyDescent="0.25">
      <c r="A162" s="11"/>
      <c r="B162" s="10"/>
    </row>
    <row r="163" spans="1:2" x14ac:dyDescent="0.25">
      <c r="A163" s="11"/>
      <c r="B163" s="10"/>
    </row>
    <row r="164" spans="1:2" x14ac:dyDescent="0.25">
      <c r="A164" s="11"/>
      <c r="B164" s="10"/>
    </row>
    <row r="165" spans="1:2" x14ac:dyDescent="0.25">
      <c r="A165" s="11"/>
      <c r="B165" s="10"/>
    </row>
    <row r="166" spans="1:2" x14ac:dyDescent="0.25">
      <c r="A166" s="11"/>
      <c r="B166" s="10"/>
    </row>
    <row r="167" spans="1:2" x14ac:dyDescent="0.25">
      <c r="A167" s="11"/>
      <c r="B167" s="10"/>
    </row>
    <row r="168" spans="1:2" x14ac:dyDescent="0.25">
      <c r="A168" s="11"/>
      <c r="B168" s="10"/>
    </row>
    <row r="169" spans="1:2" x14ac:dyDescent="0.25">
      <c r="A169" s="11"/>
      <c r="B169" s="10"/>
    </row>
    <row r="170" spans="1:2" x14ac:dyDescent="0.25">
      <c r="A170" s="11"/>
      <c r="B170" s="10"/>
    </row>
    <row r="171" spans="1:2" x14ac:dyDescent="0.25">
      <c r="A171" s="11"/>
      <c r="B171" s="10"/>
    </row>
    <row r="172" spans="1:2" x14ac:dyDescent="0.25">
      <c r="A172" s="11"/>
      <c r="B172" s="10"/>
    </row>
    <row r="173" spans="1:2" x14ac:dyDescent="0.25">
      <c r="A173" s="11"/>
      <c r="B173" s="10"/>
    </row>
    <row r="174" spans="1:2" x14ac:dyDescent="0.25">
      <c r="A174" s="11"/>
      <c r="B174" s="10"/>
    </row>
    <row r="175" spans="1:2" x14ac:dyDescent="0.25">
      <c r="A175" s="11"/>
      <c r="B175" s="10"/>
    </row>
    <row r="176" spans="1:2" x14ac:dyDescent="0.25">
      <c r="A176" s="11"/>
      <c r="B176" s="10"/>
    </row>
    <row r="177" spans="1:2" x14ac:dyDescent="0.25">
      <c r="A177" s="11"/>
      <c r="B177" s="10"/>
    </row>
    <row r="178" spans="1:2" x14ac:dyDescent="0.25">
      <c r="A178" s="11"/>
      <c r="B178" s="10"/>
    </row>
    <row r="179" spans="1:2" x14ac:dyDescent="0.25">
      <c r="A179" s="11"/>
      <c r="B179" s="10"/>
    </row>
    <row r="180" spans="1:2" x14ac:dyDescent="0.25">
      <c r="A180" s="11"/>
      <c r="B180" s="10"/>
    </row>
    <row r="181" spans="1:2" x14ac:dyDescent="0.25">
      <c r="A181" s="11"/>
      <c r="B181" s="10"/>
    </row>
    <row r="182" spans="1:2" x14ac:dyDescent="0.25">
      <c r="A182" s="11"/>
      <c r="B182" s="10"/>
    </row>
    <row r="183" spans="1:2" x14ac:dyDescent="0.25">
      <c r="A183" s="11"/>
      <c r="B183" s="10"/>
    </row>
    <row r="184" spans="1:2" x14ac:dyDescent="0.25">
      <c r="A184" s="11"/>
      <c r="B184" s="10"/>
    </row>
    <row r="185" spans="1:2" x14ac:dyDescent="0.25">
      <c r="A185" s="11"/>
      <c r="B185" s="10"/>
    </row>
    <row r="186" spans="1:2" x14ac:dyDescent="0.25">
      <c r="A186" s="11"/>
      <c r="B186" s="10"/>
    </row>
    <row r="187" spans="1:2" x14ac:dyDescent="0.25">
      <c r="A187" s="11"/>
      <c r="B187" s="10"/>
    </row>
    <row r="188" spans="1:2" x14ac:dyDescent="0.25">
      <c r="A188" s="11"/>
      <c r="B188" s="10"/>
    </row>
    <row r="189" spans="1:2" x14ac:dyDescent="0.25">
      <c r="A189" s="11"/>
      <c r="B189" s="10"/>
    </row>
    <row r="190" spans="1:2" x14ac:dyDescent="0.25">
      <c r="A190" s="11"/>
      <c r="B190" s="10"/>
    </row>
    <row r="191" spans="1:2" x14ac:dyDescent="0.25">
      <c r="A191" s="11"/>
      <c r="B191" s="10"/>
    </row>
    <row r="192" spans="1:2" x14ac:dyDescent="0.25">
      <c r="A192" s="11"/>
      <c r="B192" s="10"/>
    </row>
    <row r="193" spans="1:2" x14ac:dyDescent="0.25">
      <c r="A193" s="11"/>
      <c r="B193" s="10"/>
    </row>
    <row r="194" spans="1:2" x14ac:dyDescent="0.25">
      <c r="A194" s="11"/>
      <c r="B194" s="10"/>
    </row>
    <row r="195" spans="1:2" x14ac:dyDescent="0.25">
      <c r="A195" s="11"/>
      <c r="B195" s="10"/>
    </row>
    <row r="196" spans="1:2" x14ac:dyDescent="0.25">
      <c r="A196" s="11"/>
      <c r="B196" s="10"/>
    </row>
    <row r="197" spans="1:2" x14ac:dyDescent="0.25">
      <c r="A197" s="11"/>
      <c r="B197" s="10"/>
    </row>
    <row r="198" spans="1:2" x14ac:dyDescent="0.25">
      <c r="A198" s="11"/>
      <c r="B198" s="10"/>
    </row>
    <row r="199" spans="1:2" x14ac:dyDescent="0.25">
      <c r="A199" s="11"/>
      <c r="B199" s="10"/>
    </row>
    <row r="200" spans="1:2" x14ac:dyDescent="0.25">
      <c r="A200" s="11"/>
      <c r="B200" s="10"/>
    </row>
    <row r="201" spans="1:2" x14ac:dyDescent="0.25">
      <c r="A201" s="11"/>
      <c r="B201" s="10"/>
    </row>
    <row r="202" spans="1:2" x14ac:dyDescent="0.25">
      <c r="A202" s="11"/>
      <c r="B202" s="10"/>
    </row>
    <row r="203" spans="1:2" x14ac:dyDescent="0.25">
      <c r="A203" s="11"/>
      <c r="B203" s="10"/>
    </row>
    <row r="204" spans="1:2" x14ac:dyDescent="0.25">
      <c r="A204" s="11"/>
      <c r="B204" s="10"/>
    </row>
    <row r="205" spans="1:2" x14ac:dyDescent="0.25">
      <c r="A205" s="11"/>
      <c r="B205" s="10"/>
    </row>
    <row r="206" spans="1:2" x14ac:dyDescent="0.25">
      <c r="A206" s="11"/>
      <c r="B206" s="10"/>
    </row>
    <row r="207" spans="1:2" x14ac:dyDescent="0.25">
      <c r="A207" s="11"/>
      <c r="B207" s="10"/>
    </row>
    <row r="208" spans="1:2" x14ac:dyDescent="0.25">
      <c r="A208" s="11"/>
      <c r="B208" s="10"/>
    </row>
    <row r="209" spans="1:2" x14ac:dyDescent="0.25">
      <c r="A209" s="11"/>
      <c r="B209" s="10"/>
    </row>
    <row r="210" spans="1:2" x14ac:dyDescent="0.25">
      <c r="A210" s="11"/>
      <c r="B210" s="10"/>
    </row>
    <row r="211" spans="1:2" x14ac:dyDescent="0.25">
      <c r="A211" s="11"/>
      <c r="B211" s="10"/>
    </row>
    <row r="212" spans="1:2" x14ac:dyDescent="0.25">
      <c r="A212" s="11"/>
      <c r="B212" s="10"/>
    </row>
    <row r="213" spans="1:2" x14ac:dyDescent="0.25">
      <c r="A213" s="11"/>
      <c r="B213" s="10"/>
    </row>
    <row r="214" spans="1:2" x14ac:dyDescent="0.25">
      <c r="A214" s="11"/>
      <c r="B214" s="10"/>
    </row>
    <row r="215" spans="1:2" x14ac:dyDescent="0.25">
      <c r="A215" s="11"/>
      <c r="B215" s="10"/>
    </row>
    <row r="216" spans="1:2" x14ac:dyDescent="0.25">
      <c r="A216" s="11"/>
      <c r="B216" s="10"/>
    </row>
    <row r="217" spans="1:2" x14ac:dyDescent="0.25">
      <c r="A217" s="11"/>
      <c r="B217" s="10"/>
    </row>
    <row r="218" spans="1:2" x14ac:dyDescent="0.25">
      <c r="A218" s="11"/>
      <c r="B218" s="10"/>
    </row>
    <row r="219" spans="1:2" x14ac:dyDescent="0.25">
      <c r="A219" s="11"/>
      <c r="B219" s="10"/>
    </row>
    <row r="220" spans="1:2" x14ac:dyDescent="0.25">
      <c r="A220" s="11"/>
      <c r="B220" s="10"/>
    </row>
    <row r="221" spans="1:2" x14ac:dyDescent="0.25">
      <c r="A221" s="11"/>
      <c r="B221" s="10"/>
    </row>
    <row r="222" spans="1:2" x14ac:dyDescent="0.25">
      <c r="A222" s="11"/>
      <c r="B222" s="10"/>
    </row>
    <row r="223" spans="1:2" x14ac:dyDescent="0.25">
      <c r="A223" s="11"/>
      <c r="B223" s="10"/>
    </row>
    <row r="224" spans="1:2" x14ac:dyDescent="0.25">
      <c r="A224" s="11"/>
      <c r="B224" s="10"/>
    </row>
    <row r="225" spans="1:2" x14ac:dyDescent="0.25">
      <c r="A225" s="11"/>
      <c r="B225" s="10"/>
    </row>
    <row r="226" spans="1:2" x14ac:dyDescent="0.25">
      <c r="A226" s="11"/>
      <c r="B226" s="10"/>
    </row>
    <row r="227" spans="1:2" x14ac:dyDescent="0.25">
      <c r="A227" s="11"/>
      <c r="B227" s="10"/>
    </row>
    <row r="228" spans="1:2" x14ac:dyDescent="0.25">
      <c r="A228" s="11"/>
      <c r="B228" s="10"/>
    </row>
    <row r="229" spans="1:2" x14ac:dyDescent="0.25">
      <c r="A229" s="11"/>
      <c r="B229" s="10"/>
    </row>
    <row r="230" spans="1:2" x14ac:dyDescent="0.25">
      <c r="A230" s="11"/>
      <c r="B230" s="10"/>
    </row>
    <row r="231" spans="1:2" x14ac:dyDescent="0.25">
      <c r="A231" s="11"/>
      <c r="B231" s="10"/>
    </row>
    <row r="232" spans="1:2" x14ac:dyDescent="0.25">
      <c r="A232" s="11"/>
      <c r="B232" s="10"/>
    </row>
    <row r="233" spans="1:2" x14ac:dyDescent="0.25">
      <c r="A233" s="11"/>
      <c r="B233" s="10"/>
    </row>
    <row r="234" spans="1:2" x14ac:dyDescent="0.25">
      <c r="A234" s="11"/>
      <c r="B234" s="10"/>
    </row>
    <row r="235" spans="1:2" x14ac:dyDescent="0.25">
      <c r="A235" s="11"/>
      <c r="B235" s="10"/>
    </row>
    <row r="236" spans="1:2" x14ac:dyDescent="0.25">
      <c r="A236" s="11"/>
      <c r="B236" s="10"/>
    </row>
    <row r="237" spans="1:2" x14ac:dyDescent="0.25">
      <c r="A237" s="11"/>
      <c r="B237" s="10"/>
    </row>
    <row r="238" spans="1:2" x14ac:dyDescent="0.25">
      <c r="A238" s="11"/>
      <c r="B238" s="10"/>
    </row>
    <row r="239" spans="1:2" x14ac:dyDescent="0.25">
      <c r="A239" s="11"/>
      <c r="B239" s="10"/>
    </row>
    <row r="240" spans="1:2" x14ac:dyDescent="0.25">
      <c r="A240" s="11"/>
      <c r="B240" s="10"/>
    </row>
    <row r="241" spans="1:2" x14ac:dyDescent="0.25">
      <c r="A241" s="11"/>
      <c r="B241" s="10"/>
    </row>
    <row r="242" spans="1:2" x14ac:dyDescent="0.25">
      <c r="A242" s="11"/>
      <c r="B242" s="10"/>
    </row>
    <row r="243" spans="1:2" x14ac:dyDescent="0.25">
      <c r="A243" s="11"/>
      <c r="B243" s="10"/>
    </row>
    <row r="244" spans="1:2" x14ac:dyDescent="0.25">
      <c r="A244" s="11"/>
      <c r="B244" s="10"/>
    </row>
    <row r="245" spans="1:2" x14ac:dyDescent="0.25">
      <c r="A245" s="11"/>
      <c r="B245" s="10"/>
    </row>
    <row r="246" spans="1:2" x14ac:dyDescent="0.25">
      <c r="A246" s="11"/>
      <c r="B246" s="10"/>
    </row>
    <row r="247" spans="1:2" x14ac:dyDescent="0.25">
      <c r="A247" s="11"/>
      <c r="B247" s="10"/>
    </row>
    <row r="248" spans="1:2" x14ac:dyDescent="0.25">
      <c r="A248" s="11"/>
      <c r="B248" s="10"/>
    </row>
    <row r="249" spans="1:2" x14ac:dyDescent="0.25">
      <c r="A249" s="11"/>
      <c r="B249" s="10"/>
    </row>
    <row r="250" spans="1:2" x14ac:dyDescent="0.25">
      <c r="A250" s="11"/>
      <c r="B250" s="10"/>
    </row>
    <row r="251" spans="1:2" x14ac:dyDescent="0.25">
      <c r="A251" s="11"/>
      <c r="B251" s="10"/>
    </row>
    <row r="252" spans="1:2" x14ac:dyDescent="0.25">
      <c r="A252" s="11"/>
      <c r="B252" s="10"/>
    </row>
    <row r="253" spans="1:2" x14ac:dyDescent="0.25">
      <c r="A253" s="11"/>
      <c r="B253" s="10"/>
    </row>
    <row r="254" spans="1:2" x14ac:dyDescent="0.25">
      <c r="A254" s="11"/>
      <c r="B254" s="10"/>
    </row>
    <row r="255" spans="1:2" x14ac:dyDescent="0.25">
      <c r="A255" s="11"/>
      <c r="B255" s="10"/>
    </row>
    <row r="256" spans="1:2" x14ac:dyDescent="0.25">
      <c r="A256" s="11"/>
      <c r="B256" s="10"/>
    </row>
    <row r="257" spans="1:2" x14ac:dyDescent="0.25">
      <c r="A257" s="11"/>
      <c r="B257" s="10"/>
    </row>
    <row r="258" spans="1:2" x14ac:dyDescent="0.25">
      <c r="A258" s="11"/>
      <c r="B258" s="10"/>
    </row>
    <row r="259" spans="1:2" x14ac:dyDescent="0.25">
      <c r="A259" s="11"/>
      <c r="B259" s="10"/>
    </row>
    <row r="260" spans="1:2" x14ac:dyDescent="0.25">
      <c r="A260" s="11"/>
      <c r="B260" s="10"/>
    </row>
    <row r="261" spans="1:2" x14ac:dyDescent="0.25">
      <c r="A261" s="11"/>
      <c r="B261" s="10"/>
    </row>
    <row r="262" spans="1:2" x14ac:dyDescent="0.25">
      <c r="A262" s="11"/>
      <c r="B262" s="10"/>
    </row>
    <row r="263" spans="1:2" x14ac:dyDescent="0.25">
      <c r="A263" s="11"/>
      <c r="B263" s="10"/>
    </row>
    <row r="264" spans="1:2" x14ac:dyDescent="0.25">
      <c r="A264" s="11"/>
      <c r="B264" s="10"/>
    </row>
    <row r="265" spans="1:2" x14ac:dyDescent="0.25">
      <c r="A265" s="11"/>
      <c r="B265" s="10"/>
    </row>
    <row r="266" spans="1:2" x14ac:dyDescent="0.25">
      <c r="A266" s="11"/>
      <c r="B266" s="10"/>
    </row>
    <row r="267" spans="1:2" x14ac:dyDescent="0.25">
      <c r="A267" s="11"/>
      <c r="B267" s="10"/>
    </row>
    <row r="268" spans="1:2" x14ac:dyDescent="0.25">
      <c r="A268" s="11"/>
      <c r="B268" s="10"/>
    </row>
    <row r="269" spans="1:2" x14ac:dyDescent="0.25">
      <c r="A269" s="11"/>
      <c r="B269" s="10"/>
    </row>
    <row r="270" spans="1:2" x14ac:dyDescent="0.25">
      <c r="A270" s="11"/>
      <c r="B270" s="10"/>
    </row>
    <row r="271" spans="1:2" x14ac:dyDescent="0.25">
      <c r="A271" s="11"/>
      <c r="B271" s="10"/>
    </row>
    <row r="272" spans="1:2" x14ac:dyDescent="0.25">
      <c r="A272" s="11"/>
      <c r="B272" s="10"/>
    </row>
    <row r="273" spans="1:2" x14ac:dyDescent="0.25">
      <c r="A273" s="11"/>
      <c r="B273" s="10"/>
    </row>
    <row r="274" spans="1:2" x14ac:dyDescent="0.25">
      <c r="A274" s="11"/>
      <c r="B274" s="10"/>
    </row>
    <row r="275" spans="1:2" x14ac:dyDescent="0.25">
      <c r="A275" s="11"/>
      <c r="B275" s="10"/>
    </row>
    <row r="276" spans="1:2" x14ac:dyDescent="0.25">
      <c r="A276" s="11"/>
      <c r="B276" s="10"/>
    </row>
    <row r="277" spans="1:2" x14ac:dyDescent="0.25">
      <c r="A277" s="11"/>
      <c r="B277" s="10"/>
    </row>
    <row r="278" spans="1:2" x14ac:dyDescent="0.25">
      <c r="A278" s="11"/>
      <c r="B278" s="10"/>
    </row>
    <row r="279" spans="1:2" x14ac:dyDescent="0.25">
      <c r="A279" s="11"/>
      <c r="B279" s="10"/>
    </row>
    <row r="280" spans="1:2" x14ac:dyDescent="0.25">
      <c r="A280" s="11"/>
      <c r="B280" s="10"/>
    </row>
    <row r="281" spans="1:2" x14ac:dyDescent="0.25">
      <c r="A281" s="11"/>
      <c r="B281" s="10"/>
    </row>
    <row r="282" spans="1:2" x14ac:dyDescent="0.25">
      <c r="A282" s="11"/>
      <c r="B282" s="10"/>
    </row>
    <row r="283" spans="1:2" x14ac:dyDescent="0.25">
      <c r="A283" s="11"/>
      <c r="B283" s="10"/>
    </row>
    <row r="284" spans="1:2" x14ac:dyDescent="0.25">
      <c r="A284" s="11"/>
      <c r="B284" s="10"/>
    </row>
    <row r="285" spans="1:2" x14ac:dyDescent="0.25">
      <c r="A285" s="11"/>
      <c r="B285" s="10"/>
    </row>
    <row r="286" spans="1:2" x14ac:dyDescent="0.25">
      <c r="A286" s="11"/>
      <c r="B286" s="10"/>
    </row>
    <row r="287" spans="1:2" x14ac:dyDescent="0.25">
      <c r="A287" s="11"/>
      <c r="B287" s="10"/>
    </row>
    <row r="288" spans="1:2" x14ac:dyDescent="0.25">
      <c r="A288" s="11"/>
      <c r="B288" s="10"/>
    </row>
    <row r="289" spans="1:2" x14ac:dyDescent="0.25">
      <c r="A289" s="11"/>
      <c r="B289" s="10"/>
    </row>
    <row r="290" spans="1:2" x14ac:dyDescent="0.25">
      <c r="A290" s="11"/>
      <c r="B290" s="10"/>
    </row>
    <row r="291" spans="1:2" x14ac:dyDescent="0.25">
      <c r="A291" s="11"/>
      <c r="B291" s="10"/>
    </row>
    <row r="292" spans="1:2" x14ac:dyDescent="0.25">
      <c r="A292" s="11"/>
      <c r="B292" s="10"/>
    </row>
    <row r="293" spans="1:2" x14ac:dyDescent="0.25">
      <c r="A293" s="11"/>
      <c r="B293" s="10"/>
    </row>
    <row r="294" spans="1:2" x14ac:dyDescent="0.25">
      <c r="A294" s="11"/>
      <c r="B294" s="10"/>
    </row>
    <row r="295" spans="1:2" x14ac:dyDescent="0.25">
      <c r="A295" s="11"/>
      <c r="B295" s="10"/>
    </row>
    <row r="296" spans="1:2" x14ac:dyDescent="0.25">
      <c r="A296" s="11"/>
      <c r="B296" s="10"/>
    </row>
    <row r="297" spans="1:2" x14ac:dyDescent="0.25">
      <c r="A297" s="11"/>
      <c r="B297" s="10"/>
    </row>
    <row r="298" spans="1:2" x14ac:dyDescent="0.25">
      <c r="A298" s="11"/>
      <c r="B298" s="10"/>
    </row>
    <row r="299" spans="1:2" x14ac:dyDescent="0.25">
      <c r="A299" s="11"/>
      <c r="B299" s="10"/>
    </row>
    <row r="300" spans="1:2" x14ac:dyDescent="0.25">
      <c r="A300" s="11"/>
      <c r="B300" s="10"/>
    </row>
    <row r="301" spans="1:2" x14ac:dyDescent="0.25">
      <c r="A301" s="11"/>
      <c r="B301" s="10"/>
    </row>
    <row r="302" spans="1:2" x14ac:dyDescent="0.25">
      <c r="A302" s="11"/>
      <c r="B302" s="10"/>
    </row>
    <row r="303" spans="1:2" x14ac:dyDescent="0.25">
      <c r="A303" s="11"/>
      <c r="B303" s="10"/>
    </row>
    <row r="304" spans="1:2" x14ac:dyDescent="0.25">
      <c r="A304" s="11"/>
      <c r="B304" s="10"/>
    </row>
    <row r="305" spans="1:2" x14ac:dyDescent="0.25">
      <c r="A305" s="11"/>
      <c r="B305" s="10"/>
    </row>
    <row r="306" spans="1:2" x14ac:dyDescent="0.25">
      <c r="A306" s="11"/>
      <c r="B306" s="10"/>
    </row>
    <row r="307" spans="1:2" x14ac:dyDescent="0.25">
      <c r="A307" s="11"/>
      <c r="B307" s="10"/>
    </row>
    <row r="308" spans="1:2" x14ac:dyDescent="0.25">
      <c r="A308" s="11"/>
      <c r="B308" s="10"/>
    </row>
    <row r="309" spans="1:2" x14ac:dyDescent="0.25">
      <c r="A309" s="11"/>
      <c r="B309" s="10"/>
    </row>
    <row r="310" spans="1:2" x14ac:dyDescent="0.25">
      <c r="A310" s="11"/>
      <c r="B310" s="10"/>
    </row>
    <row r="311" spans="1:2" x14ac:dyDescent="0.25">
      <c r="A311" s="11"/>
      <c r="B311" s="10"/>
    </row>
    <row r="312" spans="1:2" x14ac:dyDescent="0.25">
      <c r="A312" s="11"/>
      <c r="B312" s="10"/>
    </row>
    <row r="313" spans="1:2" x14ac:dyDescent="0.25">
      <c r="A313" s="11"/>
      <c r="B313" s="10"/>
    </row>
    <row r="314" spans="1:2" x14ac:dyDescent="0.25">
      <c r="A314" s="11"/>
      <c r="B314" s="10"/>
    </row>
    <row r="315" spans="1:2" x14ac:dyDescent="0.25">
      <c r="A315" s="11"/>
      <c r="B315" s="10"/>
    </row>
    <row r="316" spans="1:2" x14ac:dyDescent="0.25">
      <c r="A316" s="11"/>
      <c r="B316" s="10"/>
    </row>
    <row r="317" spans="1:2" x14ac:dyDescent="0.25">
      <c r="A317" s="11"/>
      <c r="B317" s="10"/>
    </row>
    <row r="318" spans="1:2" x14ac:dyDescent="0.25">
      <c r="A318" s="11"/>
      <c r="B318" s="10"/>
    </row>
    <row r="319" spans="1:2" x14ac:dyDescent="0.25">
      <c r="A319" s="11"/>
      <c r="B319" s="10"/>
    </row>
    <row r="320" spans="1:2" x14ac:dyDescent="0.25">
      <c r="A320" s="11"/>
      <c r="B320" s="10"/>
    </row>
    <row r="321" spans="1:2" x14ac:dyDescent="0.25">
      <c r="A321" s="11"/>
      <c r="B321" s="10"/>
    </row>
    <row r="322" spans="1:2" x14ac:dyDescent="0.25">
      <c r="A322" s="11"/>
      <c r="B322" s="10"/>
    </row>
    <row r="323" spans="1:2" x14ac:dyDescent="0.25">
      <c r="A323" s="11"/>
      <c r="B323" s="10"/>
    </row>
    <row r="324" spans="1:2" x14ac:dyDescent="0.25">
      <c r="A324" s="11"/>
      <c r="B324" s="10"/>
    </row>
    <row r="325" spans="1:2" x14ac:dyDescent="0.25">
      <c r="A325" s="11"/>
      <c r="B325" s="10"/>
    </row>
    <row r="326" spans="1:2" x14ac:dyDescent="0.25">
      <c r="A326" s="11"/>
      <c r="B326" s="10"/>
    </row>
    <row r="327" spans="1:2" x14ac:dyDescent="0.25">
      <c r="A327" s="11"/>
      <c r="B327" s="10"/>
    </row>
    <row r="328" spans="1:2" x14ac:dyDescent="0.25">
      <c r="A328" s="11"/>
      <c r="B328" s="10"/>
    </row>
    <row r="329" spans="1:2" x14ac:dyDescent="0.25">
      <c r="A329" s="11"/>
      <c r="B329" s="10"/>
    </row>
    <row r="330" spans="1:2" x14ac:dyDescent="0.25">
      <c r="A330" s="11"/>
      <c r="B330" s="10"/>
    </row>
    <row r="331" spans="1:2" x14ac:dyDescent="0.25">
      <c r="A331" s="11"/>
      <c r="B331" s="10"/>
    </row>
    <row r="332" spans="1:2" x14ac:dyDescent="0.25">
      <c r="A332" s="11"/>
      <c r="B332" s="10"/>
    </row>
    <row r="333" spans="1:2" x14ac:dyDescent="0.25">
      <c r="A333" s="11"/>
      <c r="B333" s="10"/>
    </row>
    <row r="334" spans="1:2" x14ac:dyDescent="0.25">
      <c r="A334" s="11"/>
      <c r="B334" s="10"/>
    </row>
    <row r="335" spans="1:2" x14ac:dyDescent="0.25">
      <c r="A335" s="11"/>
      <c r="B335" s="10"/>
    </row>
    <row r="336" spans="1:2" x14ac:dyDescent="0.25">
      <c r="A336" s="11"/>
      <c r="B336" s="10"/>
    </row>
    <row r="337" spans="1:2" x14ac:dyDescent="0.25">
      <c r="A337" s="11"/>
      <c r="B337" s="10"/>
    </row>
    <row r="338" spans="1:2" x14ac:dyDescent="0.25">
      <c r="A338" s="11"/>
      <c r="B338" s="10"/>
    </row>
    <row r="339" spans="1:2" x14ac:dyDescent="0.25">
      <c r="A339" s="11"/>
      <c r="B339" s="10"/>
    </row>
    <row r="340" spans="1:2" x14ac:dyDescent="0.25">
      <c r="A340" s="11"/>
      <c r="B340" s="10"/>
    </row>
    <row r="341" spans="1:2" x14ac:dyDescent="0.25">
      <c r="A341" s="11"/>
      <c r="B341" s="10"/>
    </row>
    <row r="342" spans="1:2" x14ac:dyDescent="0.25">
      <c r="A342" s="11"/>
      <c r="B342" s="10"/>
    </row>
    <row r="343" spans="1:2" x14ac:dyDescent="0.25">
      <c r="A343" s="11"/>
      <c r="B343" s="10"/>
    </row>
    <row r="344" spans="1:2" x14ac:dyDescent="0.25">
      <c r="A344" s="11"/>
      <c r="B344" s="10"/>
    </row>
    <row r="345" spans="1:2" x14ac:dyDescent="0.25">
      <c r="A345" s="11"/>
      <c r="B345" s="10"/>
    </row>
    <row r="346" spans="1:2" x14ac:dyDescent="0.25">
      <c r="A346" s="11"/>
      <c r="B346" s="10"/>
    </row>
    <row r="347" spans="1:2" x14ac:dyDescent="0.25">
      <c r="A347" s="11"/>
      <c r="B347" s="10"/>
    </row>
    <row r="348" spans="1:2" x14ac:dyDescent="0.25">
      <c r="A348" s="11"/>
      <c r="B348" s="10"/>
    </row>
    <row r="349" spans="1:2" x14ac:dyDescent="0.25">
      <c r="A349" s="11"/>
      <c r="B349" s="10"/>
    </row>
    <row r="350" spans="1:2" x14ac:dyDescent="0.25">
      <c r="A350" s="11"/>
      <c r="B350" s="10"/>
    </row>
    <row r="351" spans="1:2" x14ac:dyDescent="0.25">
      <c r="A351" s="11"/>
      <c r="B351" s="10"/>
    </row>
    <row r="352" spans="1:2" x14ac:dyDescent="0.25">
      <c r="A352" s="11"/>
      <c r="B352" s="10"/>
    </row>
    <row r="353" spans="1:2" x14ac:dyDescent="0.25">
      <c r="A353" s="11"/>
      <c r="B353" s="10"/>
    </row>
    <row r="354" spans="1:2" x14ac:dyDescent="0.25">
      <c r="A354" s="11"/>
      <c r="B354" s="10"/>
    </row>
    <row r="355" spans="1:2" x14ac:dyDescent="0.25">
      <c r="A355" s="11"/>
      <c r="B355" s="10"/>
    </row>
    <row r="356" spans="1:2" x14ac:dyDescent="0.25">
      <c r="A356" s="11"/>
      <c r="B356" s="10"/>
    </row>
    <row r="357" spans="1:2" x14ac:dyDescent="0.25">
      <c r="A357" s="11"/>
      <c r="B357" s="10"/>
    </row>
    <row r="358" spans="1:2" x14ac:dyDescent="0.25">
      <c r="A358" s="11"/>
      <c r="B358" s="10"/>
    </row>
    <row r="359" spans="1:2" x14ac:dyDescent="0.25">
      <c r="A359" s="11"/>
      <c r="B359" s="10"/>
    </row>
    <row r="360" spans="1:2" x14ac:dyDescent="0.25">
      <c r="A360" s="11"/>
      <c r="B360" s="10"/>
    </row>
    <row r="361" spans="1:2" x14ac:dyDescent="0.25">
      <c r="A361" s="11"/>
      <c r="B361" s="10"/>
    </row>
    <row r="362" spans="1:2" x14ac:dyDescent="0.25">
      <c r="A362" s="11"/>
      <c r="B362" s="10"/>
    </row>
    <row r="363" spans="1:2" x14ac:dyDescent="0.25">
      <c r="A363" s="11"/>
      <c r="B363" s="10"/>
    </row>
    <row r="364" spans="1:2" x14ac:dyDescent="0.25">
      <c r="A364" s="11"/>
      <c r="B364" s="10"/>
    </row>
    <row r="365" spans="1:2" x14ac:dyDescent="0.25">
      <c r="A365" s="11"/>
      <c r="B365" s="10"/>
    </row>
    <row r="366" spans="1:2" x14ac:dyDescent="0.25">
      <c r="A366" s="11"/>
      <c r="B366" s="10"/>
    </row>
    <row r="367" spans="1:2" x14ac:dyDescent="0.25">
      <c r="A367" s="11"/>
      <c r="B367" s="10"/>
    </row>
    <row r="368" spans="1:2" x14ac:dyDescent="0.25">
      <c r="A368" s="11"/>
      <c r="B368" s="10"/>
    </row>
    <row r="369" spans="1:2" x14ac:dyDescent="0.25">
      <c r="A369" s="11"/>
      <c r="B369" s="10"/>
    </row>
    <row r="370" spans="1:2" x14ac:dyDescent="0.25">
      <c r="A370" s="11"/>
      <c r="B370" s="10"/>
    </row>
    <row r="371" spans="1:2" x14ac:dyDescent="0.25">
      <c r="A371" s="11"/>
      <c r="B371" s="10"/>
    </row>
    <row r="372" spans="1:2" x14ac:dyDescent="0.25">
      <c r="A372" s="11"/>
      <c r="B372" s="10"/>
    </row>
    <row r="373" spans="1:2" x14ac:dyDescent="0.25">
      <c r="A373" s="11"/>
      <c r="B373" s="10"/>
    </row>
    <row r="374" spans="1:2" x14ac:dyDescent="0.25">
      <c r="A374" s="11"/>
      <c r="B374" s="10"/>
    </row>
    <row r="375" spans="1:2" x14ac:dyDescent="0.25">
      <c r="A375" s="11"/>
      <c r="B375" s="10"/>
    </row>
    <row r="376" spans="1:2" x14ac:dyDescent="0.25">
      <c r="A376" s="11"/>
      <c r="B376" s="10"/>
    </row>
    <row r="377" spans="1:2" x14ac:dyDescent="0.25">
      <c r="A377" s="11"/>
      <c r="B377" s="10"/>
    </row>
    <row r="378" spans="1:2" x14ac:dyDescent="0.25">
      <c r="A378" s="11"/>
      <c r="B378" s="10"/>
    </row>
    <row r="379" spans="1:2" x14ac:dyDescent="0.25">
      <c r="A379" s="11"/>
      <c r="B379" s="10"/>
    </row>
    <row r="380" spans="1:2" x14ac:dyDescent="0.25">
      <c r="A380" s="11"/>
      <c r="B380" s="10"/>
    </row>
    <row r="381" spans="1:2" x14ac:dyDescent="0.25">
      <c r="A381" s="11"/>
      <c r="B381" s="10"/>
    </row>
    <row r="382" spans="1:2" x14ac:dyDescent="0.25">
      <c r="A382" s="11"/>
      <c r="B382" s="10"/>
    </row>
    <row r="383" spans="1:2" x14ac:dyDescent="0.25">
      <c r="A383" s="11"/>
      <c r="B383" s="10"/>
    </row>
    <row r="384" spans="1:2" x14ac:dyDescent="0.25">
      <c r="A384" s="11"/>
      <c r="B384" s="10"/>
    </row>
    <row r="385" spans="1:2" x14ac:dyDescent="0.25">
      <c r="A385" s="11"/>
      <c r="B385" s="10"/>
    </row>
    <row r="386" spans="1:2" x14ac:dyDescent="0.25">
      <c r="A386" s="11"/>
      <c r="B386" s="10"/>
    </row>
    <row r="387" spans="1:2" x14ac:dyDescent="0.25">
      <c r="A387" s="11"/>
      <c r="B387" s="10"/>
    </row>
    <row r="388" spans="1:2" x14ac:dyDescent="0.25">
      <c r="A388" s="11"/>
      <c r="B388" s="10"/>
    </row>
    <row r="389" spans="1:2" x14ac:dyDescent="0.25">
      <c r="A389" s="11"/>
      <c r="B389" s="10"/>
    </row>
    <row r="390" spans="1:2" x14ac:dyDescent="0.25">
      <c r="A390" s="11"/>
      <c r="B390" s="10"/>
    </row>
    <row r="391" spans="1:2" x14ac:dyDescent="0.25">
      <c r="A391" s="11"/>
      <c r="B391" s="10"/>
    </row>
    <row r="392" spans="1:2" x14ac:dyDescent="0.25">
      <c r="A392" s="11"/>
      <c r="B392" s="10"/>
    </row>
    <row r="393" spans="1:2" x14ac:dyDescent="0.25">
      <c r="A393" s="11"/>
      <c r="B393" s="10"/>
    </row>
    <row r="394" spans="1:2" x14ac:dyDescent="0.25">
      <c r="A394" s="11"/>
      <c r="B394" s="10"/>
    </row>
    <row r="395" spans="1:2" x14ac:dyDescent="0.25">
      <c r="A395" s="11"/>
      <c r="B395" s="10"/>
    </row>
    <row r="396" spans="1:2" x14ac:dyDescent="0.25">
      <c r="A396" s="11"/>
      <c r="B396" s="10"/>
    </row>
    <row r="397" spans="1:2" x14ac:dyDescent="0.25">
      <c r="A397" s="11"/>
      <c r="B397" s="10"/>
    </row>
    <row r="398" spans="1:2" x14ac:dyDescent="0.25">
      <c r="A398" s="11"/>
      <c r="B398" s="10"/>
    </row>
    <row r="399" spans="1:2" x14ac:dyDescent="0.25">
      <c r="A399" s="11"/>
      <c r="B399" s="10"/>
    </row>
    <row r="400" spans="1:2" x14ac:dyDescent="0.25">
      <c r="A400" s="11"/>
      <c r="B400" s="10"/>
    </row>
    <row r="401" spans="1:2" x14ac:dyDescent="0.25">
      <c r="A401" s="11"/>
      <c r="B401" s="10"/>
    </row>
    <row r="402" spans="1:2" x14ac:dyDescent="0.25">
      <c r="A402" s="11"/>
      <c r="B402" s="10"/>
    </row>
    <row r="403" spans="1:2" x14ac:dyDescent="0.25">
      <c r="A403" s="11"/>
      <c r="B403" s="10"/>
    </row>
    <row r="404" spans="1:2" x14ac:dyDescent="0.25">
      <c r="A404" s="11"/>
      <c r="B404" s="10"/>
    </row>
    <row r="405" spans="1:2" x14ac:dyDescent="0.25">
      <c r="A405" s="11"/>
      <c r="B405" s="10"/>
    </row>
    <row r="406" spans="1:2" x14ac:dyDescent="0.25">
      <c r="A406" s="11"/>
      <c r="B406" s="10"/>
    </row>
    <row r="407" spans="1:2" x14ac:dyDescent="0.25">
      <c r="A407" s="11"/>
      <c r="B407" s="10"/>
    </row>
    <row r="408" spans="1:2" x14ac:dyDescent="0.25">
      <c r="A408" s="11"/>
      <c r="B408" s="10"/>
    </row>
    <row r="409" spans="1:2" x14ac:dyDescent="0.25">
      <c r="A409" s="11"/>
      <c r="B409" s="10"/>
    </row>
    <row r="410" spans="1:2" x14ac:dyDescent="0.25">
      <c r="A410" s="11"/>
      <c r="B410" s="10"/>
    </row>
    <row r="411" spans="1:2" x14ac:dyDescent="0.25">
      <c r="A411" s="11"/>
      <c r="B411" s="10"/>
    </row>
    <row r="412" spans="1:2" x14ac:dyDescent="0.25">
      <c r="A412" s="11"/>
      <c r="B412" s="10"/>
    </row>
    <row r="413" spans="1:2" x14ac:dyDescent="0.25">
      <c r="A413" s="11"/>
      <c r="B413" s="10"/>
    </row>
    <row r="414" spans="1:2" x14ac:dyDescent="0.25">
      <c r="A414" s="11"/>
      <c r="B414" s="10"/>
    </row>
    <row r="415" spans="1:2" x14ac:dyDescent="0.25">
      <c r="A415" s="11"/>
      <c r="B415" s="10"/>
    </row>
    <row r="416" spans="1:2" x14ac:dyDescent="0.25">
      <c r="A416" s="11"/>
      <c r="B416" s="10"/>
    </row>
    <row r="417" spans="1:2" x14ac:dyDescent="0.25">
      <c r="A417" s="11"/>
      <c r="B417" s="10"/>
    </row>
    <row r="418" spans="1:2" x14ac:dyDescent="0.25">
      <c r="A418" s="11"/>
      <c r="B418" s="10"/>
    </row>
    <row r="419" spans="1:2" x14ac:dyDescent="0.25">
      <c r="A419" s="11"/>
      <c r="B419" s="10"/>
    </row>
    <row r="420" spans="1:2" x14ac:dyDescent="0.25">
      <c r="A420" s="11"/>
      <c r="B420" s="10"/>
    </row>
    <row r="421" spans="1:2" x14ac:dyDescent="0.25">
      <c r="A421" s="11"/>
      <c r="B421" s="10"/>
    </row>
    <row r="422" spans="1:2" x14ac:dyDescent="0.25">
      <c r="A422" s="11"/>
      <c r="B422" s="10"/>
    </row>
    <row r="423" spans="1:2" x14ac:dyDescent="0.25">
      <c r="A423" s="11"/>
      <c r="B423" s="10"/>
    </row>
    <row r="424" spans="1:2" x14ac:dyDescent="0.25">
      <c r="A424" s="11"/>
      <c r="B424" s="10"/>
    </row>
    <row r="425" spans="1:2" x14ac:dyDescent="0.25">
      <c r="A425" s="11"/>
      <c r="B425" s="10"/>
    </row>
    <row r="426" spans="1:2" x14ac:dyDescent="0.25">
      <c r="A426" s="11"/>
      <c r="B426" s="10"/>
    </row>
    <row r="427" spans="1:2" x14ac:dyDescent="0.25">
      <c r="A427" s="11"/>
      <c r="B427" s="10"/>
    </row>
    <row r="428" spans="1:2" x14ac:dyDescent="0.25">
      <c r="A428" s="11"/>
      <c r="B428" s="10"/>
    </row>
    <row r="429" spans="1:2" x14ac:dyDescent="0.25">
      <c r="A429" s="11"/>
      <c r="B429" s="10"/>
    </row>
    <row r="430" spans="1:2" x14ac:dyDescent="0.25">
      <c r="A430" s="11"/>
      <c r="B430" s="10"/>
    </row>
    <row r="431" spans="1:2" x14ac:dyDescent="0.25">
      <c r="A431" s="11"/>
      <c r="B431" s="10"/>
    </row>
    <row r="432" spans="1:2" x14ac:dyDescent="0.25">
      <c r="A432" s="11"/>
      <c r="B432" s="10"/>
    </row>
    <row r="433" spans="1:2" x14ac:dyDescent="0.25">
      <c r="A433" s="11"/>
      <c r="B433" s="10"/>
    </row>
    <row r="434" spans="1:2" x14ac:dyDescent="0.25">
      <c r="A434" s="11"/>
      <c r="B434" s="10"/>
    </row>
    <row r="435" spans="1:2" x14ac:dyDescent="0.25">
      <c r="A435" s="11"/>
      <c r="B435" s="10"/>
    </row>
    <row r="436" spans="1:2" x14ac:dyDescent="0.25">
      <c r="A436" s="11"/>
      <c r="B436" s="10"/>
    </row>
    <row r="437" spans="1:2" x14ac:dyDescent="0.25">
      <c r="A437" s="11"/>
      <c r="B437" s="10"/>
    </row>
    <row r="438" spans="1:2" x14ac:dyDescent="0.25">
      <c r="A438" s="11"/>
      <c r="B438" s="10"/>
    </row>
    <row r="439" spans="1:2" x14ac:dyDescent="0.25">
      <c r="A439" s="11"/>
      <c r="B439" s="10"/>
    </row>
    <row r="440" spans="1:2" x14ac:dyDescent="0.25">
      <c r="A440" s="11"/>
      <c r="B440" s="10"/>
    </row>
    <row r="441" spans="1:2" x14ac:dyDescent="0.25">
      <c r="A441" s="11"/>
      <c r="B441" s="10"/>
    </row>
    <row r="442" spans="1:2" x14ac:dyDescent="0.25">
      <c r="A442" s="11"/>
      <c r="B442" s="10"/>
    </row>
    <row r="443" spans="1:2" x14ac:dyDescent="0.25">
      <c r="A443" s="11"/>
      <c r="B443" s="10"/>
    </row>
    <row r="444" spans="1:2" x14ac:dyDescent="0.25">
      <c r="A444" s="11"/>
      <c r="B444" s="10"/>
    </row>
    <row r="445" spans="1:2" x14ac:dyDescent="0.25">
      <c r="A445" s="11"/>
      <c r="B445" s="10"/>
    </row>
    <row r="446" spans="1:2" x14ac:dyDescent="0.25">
      <c r="A446" s="11"/>
      <c r="B446" s="10"/>
    </row>
    <row r="447" spans="1:2" x14ac:dyDescent="0.25">
      <c r="A447" s="11"/>
      <c r="B447" s="10"/>
    </row>
    <row r="448" spans="1:2" x14ac:dyDescent="0.25">
      <c r="A448" s="11"/>
      <c r="B448" s="10"/>
    </row>
    <row r="449" spans="1:2" x14ac:dyDescent="0.25">
      <c r="A449" s="11"/>
      <c r="B449" s="10"/>
    </row>
    <row r="450" spans="1:2" x14ac:dyDescent="0.25">
      <c r="A450" s="11"/>
      <c r="B450" s="10"/>
    </row>
    <row r="451" spans="1:2" x14ac:dyDescent="0.25">
      <c r="A451" s="11"/>
      <c r="B451" s="10"/>
    </row>
    <row r="452" spans="1:2" x14ac:dyDescent="0.25">
      <c r="A452" s="11"/>
      <c r="B452" s="10"/>
    </row>
    <row r="453" spans="1:2" x14ac:dyDescent="0.25">
      <c r="A453" s="11"/>
      <c r="B453" s="10"/>
    </row>
    <row r="454" spans="1:2" x14ac:dyDescent="0.25">
      <c r="A454" s="11"/>
      <c r="B454" s="10"/>
    </row>
    <row r="455" spans="1:2" x14ac:dyDescent="0.25">
      <c r="A455" s="11"/>
      <c r="B455" s="10"/>
    </row>
    <row r="456" spans="1:2" x14ac:dyDescent="0.25">
      <c r="A456" s="11"/>
      <c r="B456" s="10"/>
    </row>
    <row r="457" spans="1:2" x14ac:dyDescent="0.25">
      <c r="A457" s="11"/>
      <c r="B457" s="10"/>
    </row>
    <row r="458" spans="1:2" x14ac:dyDescent="0.25">
      <c r="A458" s="11"/>
      <c r="B458" s="10"/>
    </row>
    <row r="459" spans="1:2" x14ac:dyDescent="0.25">
      <c r="A459" s="11"/>
      <c r="B459" s="10"/>
    </row>
    <row r="460" spans="1:2" x14ac:dyDescent="0.25">
      <c r="A460" s="11"/>
      <c r="B460" s="10"/>
    </row>
    <row r="461" spans="1:2" x14ac:dyDescent="0.25">
      <c r="A461" s="11"/>
      <c r="B461" s="10"/>
    </row>
    <row r="462" spans="1:2" x14ac:dyDescent="0.25">
      <c r="A462" s="11"/>
      <c r="B462" s="10"/>
    </row>
    <row r="463" spans="1:2" x14ac:dyDescent="0.25">
      <c r="A463" s="11"/>
      <c r="B463" s="10"/>
    </row>
    <row r="464" spans="1:2" x14ac:dyDescent="0.25">
      <c r="A464" s="11"/>
      <c r="B464" s="10"/>
    </row>
    <row r="465" spans="1:2" x14ac:dyDescent="0.25">
      <c r="A465" s="11"/>
      <c r="B465" s="10"/>
    </row>
    <row r="466" spans="1:2" x14ac:dyDescent="0.25">
      <c r="A466" s="11"/>
      <c r="B466" s="10"/>
    </row>
    <row r="467" spans="1:2" x14ac:dyDescent="0.25">
      <c r="A467" s="11"/>
      <c r="B467" s="10"/>
    </row>
    <row r="468" spans="1:2" x14ac:dyDescent="0.25">
      <c r="A468" s="11"/>
      <c r="B468" s="10"/>
    </row>
    <row r="469" spans="1:2" x14ac:dyDescent="0.25">
      <c r="A469" s="11"/>
      <c r="B469" s="10"/>
    </row>
    <row r="470" spans="1:2" x14ac:dyDescent="0.25">
      <c r="A470" s="11"/>
      <c r="B470" s="10"/>
    </row>
    <row r="471" spans="1:2" x14ac:dyDescent="0.25">
      <c r="A471" s="11"/>
      <c r="B471" s="10"/>
    </row>
    <row r="472" spans="1:2" x14ac:dyDescent="0.25">
      <c r="A472" s="11"/>
      <c r="B472" s="10"/>
    </row>
    <row r="473" spans="1:2" x14ac:dyDescent="0.25">
      <c r="A473" s="11"/>
      <c r="B473" s="10"/>
    </row>
    <row r="474" spans="1:2" x14ac:dyDescent="0.25">
      <c r="A474" s="11"/>
      <c r="B474" s="10"/>
    </row>
    <row r="475" spans="1:2" x14ac:dyDescent="0.25">
      <c r="A475" s="11"/>
      <c r="B475" s="10"/>
    </row>
    <row r="476" spans="1:2" x14ac:dyDescent="0.25">
      <c r="A476" s="11"/>
      <c r="B476" s="10"/>
    </row>
    <row r="477" spans="1:2" x14ac:dyDescent="0.25">
      <c r="A477" s="11"/>
      <c r="B477" s="10"/>
    </row>
    <row r="478" spans="1:2" x14ac:dyDescent="0.25">
      <c r="A478" s="11"/>
      <c r="B478" s="10"/>
    </row>
    <row r="479" spans="1:2" x14ac:dyDescent="0.25">
      <c r="A479" s="11"/>
      <c r="B479" s="10"/>
    </row>
    <row r="480" spans="1:2" x14ac:dyDescent="0.25">
      <c r="A480" s="11"/>
      <c r="B480" s="10"/>
    </row>
    <row r="481" spans="1:2" x14ac:dyDescent="0.25">
      <c r="A481" s="11"/>
      <c r="B481" s="10"/>
    </row>
    <row r="482" spans="1:2" x14ac:dyDescent="0.25">
      <c r="A482" s="11"/>
      <c r="B482" s="10"/>
    </row>
    <row r="483" spans="1:2" x14ac:dyDescent="0.25">
      <c r="A483" s="11"/>
      <c r="B483" s="10"/>
    </row>
    <row r="484" spans="1:2" x14ac:dyDescent="0.25">
      <c r="A484" s="11"/>
      <c r="B484" s="10"/>
    </row>
    <row r="485" spans="1:2" x14ac:dyDescent="0.25">
      <c r="A485" s="11"/>
      <c r="B485" s="10"/>
    </row>
    <row r="486" spans="1:2" x14ac:dyDescent="0.25">
      <c r="A486" s="11"/>
      <c r="B486" s="10"/>
    </row>
    <row r="487" spans="1:2" x14ac:dyDescent="0.25">
      <c r="A487" s="11"/>
      <c r="B487" s="10"/>
    </row>
    <row r="488" spans="1:2" x14ac:dyDescent="0.25">
      <c r="A488" s="11"/>
      <c r="B488" s="10"/>
    </row>
    <row r="489" spans="1:2" x14ac:dyDescent="0.25">
      <c r="A489" s="11"/>
      <c r="B489" s="10"/>
    </row>
    <row r="490" spans="1:2" x14ac:dyDescent="0.25">
      <c r="A490" s="11"/>
      <c r="B490" s="10"/>
    </row>
    <row r="491" spans="1:2" x14ac:dyDescent="0.25">
      <c r="A491" s="11"/>
      <c r="B491" s="10"/>
    </row>
    <row r="492" spans="1:2" x14ac:dyDescent="0.25">
      <c r="A492" s="11"/>
      <c r="B492" s="10"/>
    </row>
    <row r="493" spans="1:2" x14ac:dyDescent="0.25">
      <c r="A493" s="11"/>
      <c r="B493" s="10"/>
    </row>
    <row r="494" spans="1:2" x14ac:dyDescent="0.25">
      <c r="A494" s="11"/>
      <c r="B494" s="10"/>
    </row>
    <row r="495" spans="1:2" x14ac:dyDescent="0.25">
      <c r="A495" s="11"/>
      <c r="B495" s="10"/>
    </row>
    <row r="496" spans="1:2" x14ac:dyDescent="0.25">
      <c r="A496" s="11"/>
      <c r="B496" s="10"/>
    </row>
    <row r="497" spans="1:2" x14ac:dyDescent="0.25">
      <c r="A497" s="11"/>
      <c r="B497" s="10"/>
    </row>
    <row r="498" spans="1:2" x14ac:dyDescent="0.25">
      <c r="A498" s="11"/>
      <c r="B498" s="10"/>
    </row>
    <row r="499" spans="1:2" x14ac:dyDescent="0.25">
      <c r="A499" s="11"/>
      <c r="B499" s="10"/>
    </row>
    <row r="500" spans="1:2" x14ac:dyDescent="0.25">
      <c r="A500" s="11"/>
      <c r="B500" s="10"/>
    </row>
    <row r="501" spans="1:2" x14ac:dyDescent="0.25">
      <c r="A501" s="11"/>
      <c r="B501" s="10"/>
    </row>
    <row r="502" spans="1:2" x14ac:dyDescent="0.25">
      <c r="A502" s="11"/>
      <c r="B502" s="10"/>
    </row>
    <row r="503" spans="1:2" x14ac:dyDescent="0.25">
      <c r="A503" s="11"/>
      <c r="B503" s="10"/>
    </row>
    <row r="504" spans="1:2" x14ac:dyDescent="0.25">
      <c r="A504" s="11"/>
      <c r="B504" s="10"/>
    </row>
    <row r="505" spans="1:2" x14ac:dyDescent="0.25">
      <c r="A505" s="11"/>
      <c r="B505" s="10"/>
    </row>
    <row r="506" spans="1:2" x14ac:dyDescent="0.25">
      <c r="A506" s="11"/>
      <c r="B506" s="10"/>
    </row>
    <row r="507" spans="1:2" x14ac:dyDescent="0.25">
      <c r="A507" s="11"/>
      <c r="B507" s="10"/>
    </row>
    <row r="508" spans="1:2" x14ac:dyDescent="0.25">
      <c r="A508" s="11"/>
      <c r="B508" s="10"/>
    </row>
    <row r="509" spans="1:2" x14ac:dyDescent="0.25">
      <c r="A509" s="11"/>
      <c r="B509" s="10"/>
    </row>
    <row r="510" spans="1:2" x14ac:dyDescent="0.25">
      <c r="A510" s="11"/>
      <c r="B510" s="10"/>
    </row>
    <row r="511" spans="1:2" x14ac:dyDescent="0.25">
      <c r="A511" s="11"/>
      <c r="B511" s="10"/>
    </row>
    <row r="512" spans="1:2" x14ac:dyDescent="0.25">
      <c r="A512" s="11"/>
      <c r="B512" s="10"/>
    </row>
    <row r="513" spans="1:2" x14ac:dyDescent="0.25">
      <c r="A513" s="11"/>
      <c r="B513" s="10"/>
    </row>
    <row r="514" spans="1:2" x14ac:dyDescent="0.25">
      <c r="A514" s="11"/>
      <c r="B514" s="10"/>
    </row>
    <row r="515" spans="1:2" x14ac:dyDescent="0.25">
      <c r="A515" s="11"/>
      <c r="B515" s="10"/>
    </row>
    <row r="516" spans="1:2" x14ac:dyDescent="0.25">
      <c r="A516" s="11"/>
      <c r="B516" s="10"/>
    </row>
    <row r="517" spans="1:2" x14ac:dyDescent="0.25">
      <c r="A517" s="11"/>
      <c r="B517" s="10"/>
    </row>
    <row r="518" spans="1:2" x14ac:dyDescent="0.25">
      <c r="A518" s="11"/>
      <c r="B518" s="10"/>
    </row>
    <row r="519" spans="1:2" x14ac:dyDescent="0.25">
      <c r="A519" s="11"/>
      <c r="B519" s="10"/>
    </row>
    <row r="520" spans="1:2" x14ac:dyDescent="0.25">
      <c r="A520" s="11"/>
      <c r="B520" s="10"/>
    </row>
    <row r="521" spans="1:2" x14ac:dyDescent="0.25">
      <c r="A521" s="11"/>
      <c r="B521" s="10"/>
    </row>
    <row r="522" spans="1:2" x14ac:dyDescent="0.25">
      <c r="A522" s="11"/>
      <c r="B522" s="10"/>
    </row>
    <row r="523" spans="1:2" x14ac:dyDescent="0.25">
      <c r="A523" s="11"/>
      <c r="B523" s="10"/>
    </row>
    <row r="524" spans="1:2" x14ac:dyDescent="0.25">
      <c r="A524" s="11"/>
      <c r="B524" s="10"/>
    </row>
    <row r="525" spans="1:2" x14ac:dyDescent="0.25">
      <c r="A525" s="11"/>
      <c r="B525" s="10"/>
    </row>
    <row r="526" spans="1:2" x14ac:dyDescent="0.25">
      <c r="A526" s="11"/>
      <c r="B526" s="10"/>
    </row>
    <row r="527" spans="1:2" x14ac:dyDescent="0.25">
      <c r="A527" s="11"/>
      <c r="B527" s="10"/>
    </row>
    <row r="528" spans="1:2" x14ac:dyDescent="0.25">
      <c r="A528" s="11"/>
      <c r="B528" s="10"/>
    </row>
    <row r="529" spans="1:2" x14ac:dyDescent="0.25">
      <c r="A529" s="11"/>
      <c r="B529" s="10"/>
    </row>
    <row r="530" spans="1:2" x14ac:dyDescent="0.25">
      <c r="A530" s="11"/>
      <c r="B530" s="10"/>
    </row>
    <row r="531" spans="1:2" x14ac:dyDescent="0.25">
      <c r="A531" s="11"/>
      <c r="B531" s="10"/>
    </row>
    <row r="532" spans="1:2" x14ac:dyDescent="0.25">
      <c r="A532" s="11"/>
      <c r="B532" s="10"/>
    </row>
    <row r="533" spans="1:2" x14ac:dyDescent="0.25">
      <c r="A533" s="11"/>
      <c r="B533" s="10"/>
    </row>
    <row r="534" spans="1:2" x14ac:dyDescent="0.25">
      <c r="A534" s="11"/>
      <c r="B534" s="10"/>
    </row>
    <row r="535" spans="1:2" x14ac:dyDescent="0.25">
      <c r="A535" s="11"/>
      <c r="B535" s="10"/>
    </row>
    <row r="536" spans="1:2" x14ac:dyDescent="0.25">
      <c r="A536" s="11"/>
      <c r="B536" s="10"/>
    </row>
    <row r="537" spans="1:2" x14ac:dyDescent="0.25">
      <c r="A537" s="11"/>
      <c r="B537" s="10"/>
    </row>
    <row r="538" spans="1:2" x14ac:dyDescent="0.25">
      <c r="A538" s="11"/>
      <c r="B538" s="10"/>
    </row>
    <row r="539" spans="1:2" x14ac:dyDescent="0.25">
      <c r="A539" s="11"/>
      <c r="B539" s="10"/>
    </row>
    <row r="540" spans="1:2" x14ac:dyDescent="0.25">
      <c r="A540" s="11"/>
      <c r="B540" s="10"/>
    </row>
    <row r="541" spans="1:2" x14ac:dyDescent="0.25">
      <c r="A541" s="11"/>
      <c r="B541" s="10"/>
    </row>
    <row r="542" spans="1:2" x14ac:dyDescent="0.25">
      <c r="A542" s="11"/>
      <c r="B542" s="10"/>
    </row>
    <row r="543" spans="1:2" x14ac:dyDescent="0.25">
      <c r="A543" s="11"/>
      <c r="B543" s="10"/>
    </row>
    <row r="544" spans="1:2" x14ac:dyDescent="0.25">
      <c r="A544" s="11"/>
      <c r="B544" s="10"/>
    </row>
    <row r="545" spans="1:2" x14ac:dyDescent="0.25">
      <c r="A545" s="11"/>
      <c r="B545" s="10"/>
    </row>
    <row r="546" spans="1:2" x14ac:dyDescent="0.25">
      <c r="A546" s="11"/>
      <c r="B546" s="10"/>
    </row>
    <row r="547" spans="1:2" x14ac:dyDescent="0.25">
      <c r="A547" s="11"/>
      <c r="B547" s="10"/>
    </row>
    <row r="548" spans="1:2" x14ac:dyDescent="0.25">
      <c r="A548" s="11"/>
      <c r="B548" s="10"/>
    </row>
    <row r="549" spans="1:2" x14ac:dyDescent="0.25">
      <c r="A549" s="11"/>
      <c r="B549" s="10"/>
    </row>
    <row r="550" spans="1:2" x14ac:dyDescent="0.25">
      <c r="A550" s="11"/>
      <c r="B550" s="10"/>
    </row>
    <row r="551" spans="1:2" x14ac:dyDescent="0.25">
      <c r="A551" s="11"/>
      <c r="B551" s="10"/>
    </row>
    <row r="552" spans="1:2" x14ac:dyDescent="0.25">
      <c r="A552" s="11"/>
      <c r="B552" s="10"/>
    </row>
    <row r="553" spans="1:2" x14ac:dyDescent="0.25">
      <c r="A553" s="11"/>
      <c r="B553" s="10"/>
    </row>
    <row r="554" spans="1:2" x14ac:dyDescent="0.25">
      <c r="A554" s="11"/>
      <c r="B554" s="10"/>
    </row>
    <row r="555" spans="1:2" x14ac:dyDescent="0.25">
      <c r="A555" s="11"/>
      <c r="B555" s="10"/>
    </row>
    <row r="556" spans="1:2" x14ac:dyDescent="0.25">
      <c r="A556" s="11"/>
      <c r="B556" s="10"/>
    </row>
    <row r="557" spans="1:2" x14ac:dyDescent="0.25">
      <c r="A557" s="11"/>
      <c r="B557" s="10"/>
    </row>
    <row r="558" spans="1:2" x14ac:dyDescent="0.25">
      <c r="A558" s="11"/>
      <c r="B558" s="10"/>
    </row>
    <row r="559" spans="1:2" x14ac:dyDescent="0.25">
      <c r="A559" s="11"/>
      <c r="B559" s="10"/>
    </row>
    <row r="560" spans="1:2" x14ac:dyDescent="0.25">
      <c r="A560" s="11"/>
      <c r="B560" s="10"/>
    </row>
    <row r="561" spans="1:2" x14ac:dyDescent="0.25">
      <c r="A561" s="11"/>
      <c r="B561" s="10"/>
    </row>
    <row r="562" spans="1:2" x14ac:dyDescent="0.25">
      <c r="A562" s="11"/>
      <c r="B562" s="10"/>
    </row>
    <row r="563" spans="1:2" x14ac:dyDescent="0.25">
      <c r="A563" s="11"/>
      <c r="B563" s="10"/>
    </row>
    <row r="564" spans="1:2" x14ac:dyDescent="0.25">
      <c r="A564" s="11"/>
      <c r="B564" s="10"/>
    </row>
    <row r="565" spans="1:2" x14ac:dyDescent="0.25">
      <c r="A565" s="11"/>
      <c r="B565" s="10"/>
    </row>
    <row r="566" spans="1:2" x14ac:dyDescent="0.25">
      <c r="A566" s="11"/>
      <c r="B566" s="10"/>
    </row>
    <row r="567" spans="1:2" x14ac:dyDescent="0.25">
      <c r="A567" s="11"/>
      <c r="B567" s="10"/>
    </row>
    <row r="568" spans="1:2" x14ac:dyDescent="0.25">
      <c r="A568" s="11"/>
      <c r="B568" s="10"/>
    </row>
    <row r="569" spans="1:2" x14ac:dyDescent="0.25">
      <c r="A569" s="11"/>
      <c r="B569" s="10"/>
    </row>
    <row r="570" spans="1:2" x14ac:dyDescent="0.25">
      <c r="A570" s="11"/>
      <c r="B570" s="10"/>
    </row>
    <row r="571" spans="1:2" x14ac:dyDescent="0.25">
      <c r="A571" s="11"/>
      <c r="B571" s="10"/>
    </row>
    <row r="572" spans="1:2" x14ac:dyDescent="0.25">
      <c r="A572" s="11"/>
      <c r="B572" s="10"/>
    </row>
    <row r="573" spans="1:2" x14ac:dyDescent="0.25">
      <c r="A573" s="11"/>
      <c r="B573" s="10"/>
    </row>
    <row r="574" spans="1:2" x14ac:dyDescent="0.25">
      <c r="A574" s="11"/>
      <c r="B574" s="10"/>
    </row>
    <row r="575" spans="1:2" x14ac:dyDescent="0.25">
      <c r="A575" s="11"/>
      <c r="B575" s="10"/>
    </row>
    <row r="576" spans="1:2" x14ac:dyDescent="0.25">
      <c r="A576" s="11"/>
      <c r="B576" s="10"/>
    </row>
    <row r="577" spans="1:2" x14ac:dyDescent="0.25">
      <c r="A577" s="11"/>
      <c r="B577" s="10"/>
    </row>
    <row r="578" spans="1:2" x14ac:dyDescent="0.25">
      <c r="A578" s="11"/>
      <c r="B578" s="10"/>
    </row>
    <row r="579" spans="1:2" x14ac:dyDescent="0.25">
      <c r="A579" s="11"/>
      <c r="B579" s="10"/>
    </row>
    <row r="580" spans="1:2" x14ac:dyDescent="0.25">
      <c r="A580" s="11"/>
      <c r="B580" s="10"/>
    </row>
    <row r="581" spans="1:2" x14ac:dyDescent="0.25">
      <c r="A581" s="11"/>
      <c r="B581" s="10"/>
    </row>
    <row r="582" spans="1:2" x14ac:dyDescent="0.25">
      <c r="A582" s="11"/>
      <c r="B582" s="10"/>
    </row>
    <row r="583" spans="1:2" x14ac:dyDescent="0.25">
      <c r="A583" s="11"/>
      <c r="B583" s="10"/>
    </row>
    <row r="584" spans="1:2" x14ac:dyDescent="0.25">
      <c r="A584" s="11"/>
      <c r="B584" s="10"/>
    </row>
    <row r="585" spans="1:2" x14ac:dyDescent="0.25">
      <c r="A585" s="11"/>
      <c r="B585" s="10"/>
    </row>
    <row r="586" spans="1:2" x14ac:dyDescent="0.25">
      <c r="A586" s="11"/>
      <c r="B586" s="10"/>
    </row>
    <row r="587" spans="1:2" x14ac:dyDescent="0.25">
      <c r="A587" s="11"/>
      <c r="B587" s="10"/>
    </row>
    <row r="588" spans="1:2" x14ac:dyDescent="0.25">
      <c r="A588" s="11"/>
      <c r="B588" s="10"/>
    </row>
    <row r="589" spans="1:2" x14ac:dyDescent="0.25">
      <c r="A589" s="11"/>
      <c r="B589" s="10"/>
    </row>
    <row r="590" spans="1:2" x14ac:dyDescent="0.25">
      <c r="A590" s="11"/>
      <c r="B590" s="10"/>
    </row>
    <row r="591" spans="1:2" x14ac:dyDescent="0.25">
      <c r="A591" s="11"/>
      <c r="B591" s="10"/>
    </row>
    <row r="592" spans="1:2" x14ac:dyDescent="0.25">
      <c r="A592" s="11"/>
      <c r="B592" s="10"/>
    </row>
    <row r="593" spans="1:2" x14ac:dyDescent="0.25">
      <c r="A593" s="11"/>
      <c r="B593" s="10"/>
    </row>
    <row r="594" spans="1:2" x14ac:dyDescent="0.25">
      <c r="A594" s="11"/>
      <c r="B594" s="10"/>
    </row>
    <row r="595" spans="1:2" x14ac:dyDescent="0.25">
      <c r="A595" s="11"/>
      <c r="B595" s="10"/>
    </row>
    <row r="596" spans="1:2" x14ac:dyDescent="0.25">
      <c r="A596" s="11"/>
      <c r="B596" s="10"/>
    </row>
    <row r="597" spans="1:2" x14ac:dyDescent="0.25">
      <c r="A597" s="11"/>
      <c r="B597" s="10"/>
    </row>
    <row r="598" spans="1:2" x14ac:dyDescent="0.25">
      <c r="A598" s="11"/>
      <c r="B598" s="10"/>
    </row>
    <row r="599" spans="1:2" x14ac:dyDescent="0.25">
      <c r="A599" s="11"/>
      <c r="B599" s="10"/>
    </row>
    <row r="600" spans="1:2" x14ac:dyDescent="0.25">
      <c r="A600" s="11"/>
      <c r="B600" s="10"/>
    </row>
    <row r="601" spans="1:2" x14ac:dyDescent="0.25">
      <c r="A601" s="11"/>
      <c r="B601" s="10"/>
    </row>
    <row r="602" spans="1:2" x14ac:dyDescent="0.25">
      <c r="A602" s="11"/>
      <c r="B602" s="10"/>
    </row>
    <row r="603" spans="1:2" x14ac:dyDescent="0.25">
      <c r="A603" s="11"/>
      <c r="B603" s="10"/>
    </row>
    <row r="604" spans="1:2" x14ac:dyDescent="0.25">
      <c r="A604" s="11"/>
      <c r="B604" s="10"/>
    </row>
    <row r="605" spans="1:2" x14ac:dyDescent="0.25">
      <c r="A605" s="11"/>
      <c r="B605" s="10"/>
    </row>
    <row r="606" spans="1:2" x14ac:dyDescent="0.25">
      <c r="A606" s="11"/>
      <c r="B606" s="10"/>
    </row>
    <row r="607" spans="1:2" x14ac:dyDescent="0.25">
      <c r="A607" s="11"/>
      <c r="B607" s="10"/>
    </row>
    <row r="608" spans="1:2" x14ac:dyDescent="0.25">
      <c r="A608" s="11"/>
      <c r="B608" s="10"/>
    </row>
    <row r="609" spans="1:2" x14ac:dyDescent="0.25">
      <c r="A609" s="11"/>
      <c r="B609" s="10"/>
    </row>
    <row r="610" spans="1:2" x14ac:dyDescent="0.25">
      <c r="A610" s="11"/>
      <c r="B610" s="10"/>
    </row>
    <row r="611" spans="1:2" x14ac:dyDescent="0.25">
      <c r="A611" s="11"/>
      <c r="B611" s="10"/>
    </row>
    <row r="612" spans="1:2" x14ac:dyDescent="0.25">
      <c r="A612" s="11"/>
      <c r="B612" s="10"/>
    </row>
    <row r="613" spans="1:2" x14ac:dyDescent="0.25">
      <c r="A613" s="11"/>
      <c r="B613" s="10"/>
    </row>
    <row r="614" spans="1:2" x14ac:dyDescent="0.25">
      <c r="A614" s="11"/>
      <c r="B614" s="10"/>
    </row>
    <row r="615" spans="1:2" x14ac:dyDescent="0.25">
      <c r="A615" s="11"/>
      <c r="B615" s="10"/>
    </row>
    <row r="616" spans="1:2" x14ac:dyDescent="0.25">
      <c r="A616" s="11"/>
      <c r="B616" s="10"/>
    </row>
    <row r="617" spans="1:2" x14ac:dyDescent="0.25">
      <c r="A617" s="11"/>
      <c r="B617" s="10"/>
    </row>
    <row r="618" spans="1:2" x14ac:dyDescent="0.25">
      <c r="A618" s="11"/>
      <c r="B618" s="10"/>
    </row>
    <row r="619" spans="1:2" x14ac:dyDescent="0.25">
      <c r="A619" s="11"/>
      <c r="B619" s="10"/>
    </row>
    <row r="620" spans="1:2" x14ac:dyDescent="0.25">
      <c r="A620" s="11"/>
      <c r="B620" s="10"/>
    </row>
    <row r="621" spans="1:2" x14ac:dyDescent="0.25">
      <c r="A621" s="11"/>
      <c r="B621" s="10"/>
    </row>
    <row r="622" spans="1:2" x14ac:dyDescent="0.25">
      <c r="A622" s="11"/>
      <c r="B622" s="10"/>
    </row>
    <row r="623" spans="1:2" x14ac:dyDescent="0.25">
      <c r="A623" s="11"/>
      <c r="B623" s="10"/>
    </row>
    <row r="624" spans="1:2" x14ac:dyDescent="0.25">
      <c r="A624" s="11"/>
      <c r="B624" s="10"/>
    </row>
    <row r="625" spans="1:2" x14ac:dyDescent="0.25">
      <c r="A625" s="11"/>
      <c r="B625" s="10"/>
    </row>
    <row r="626" spans="1:2" x14ac:dyDescent="0.25">
      <c r="A626" s="11"/>
      <c r="B626" s="10"/>
    </row>
    <row r="627" spans="1:2" x14ac:dyDescent="0.25">
      <c r="A627" s="11"/>
      <c r="B627" s="10"/>
    </row>
    <row r="628" spans="1:2" x14ac:dyDescent="0.25">
      <c r="A628" s="11"/>
      <c r="B628" s="10"/>
    </row>
    <row r="629" spans="1:2" x14ac:dyDescent="0.25">
      <c r="A629" s="11"/>
      <c r="B629" s="10"/>
    </row>
    <row r="630" spans="1:2" x14ac:dyDescent="0.25">
      <c r="A630" s="11"/>
      <c r="B630" s="10"/>
    </row>
    <row r="631" spans="1:2" x14ac:dyDescent="0.25">
      <c r="A631" s="11"/>
      <c r="B631" s="10"/>
    </row>
    <row r="632" spans="1:2" x14ac:dyDescent="0.25">
      <c r="A632" s="11"/>
      <c r="B632" s="10"/>
    </row>
    <row r="633" spans="1:2" x14ac:dyDescent="0.25">
      <c r="A633" s="11"/>
      <c r="B633" s="10"/>
    </row>
    <row r="634" spans="1:2" x14ac:dyDescent="0.25">
      <c r="A634" s="11"/>
      <c r="B634" s="10"/>
    </row>
    <row r="635" spans="1:2" x14ac:dyDescent="0.25">
      <c r="A635" s="11"/>
      <c r="B635" s="10"/>
    </row>
    <row r="636" spans="1:2" x14ac:dyDescent="0.25">
      <c r="A636" s="11"/>
      <c r="B636" s="10"/>
    </row>
    <row r="637" spans="1:2" x14ac:dyDescent="0.25">
      <c r="A637" s="11"/>
      <c r="B637" s="10"/>
    </row>
    <row r="638" spans="1:2" x14ac:dyDescent="0.25">
      <c r="A638" s="11"/>
      <c r="B638" s="10"/>
    </row>
    <row r="639" spans="1:2" x14ac:dyDescent="0.25">
      <c r="A639" s="11"/>
      <c r="B639" s="10"/>
    </row>
    <row r="640" spans="1:2" x14ac:dyDescent="0.25">
      <c r="A640" s="11"/>
      <c r="B640" s="10"/>
    </row>
    <row r="641" spans="1:2" x14ac:dyDescent="0.25">
      <c r="A641" s="11"/>
      <c r="B641" s="10"/>
    </row>
    <row r="642" spans="1:2" x14ac:dyDescent="0.25">
      <c r="A642" s="11"/>
      <c r="B642" s="10"/>
    </row>
    <row r="643" spans="1:2" x14ac:dyDescent="0.25">
      <c r="A643" s="11"/>
      <c r="B643" s="10"/>
    </row>
    <row r="644" spans="1:2" x14ac:dyDescent="0.25">
      <c r="A644" s="11"/>
      <c r="B644" s="10"/>
    </row>
    <row r="645" spans="1:2" x14ac:dyDescent="0.25">
      <c r="A645" s="11"/>
      <c r="B645" s="10"/>
    </row>
    <row r="646" spans="1:2" x14ac:dyDescent="0.25">
      <c r="A646" s="11"/>
      <c r="B646" s="10"/>
    </row>
    <row r="647" spans="1:2" x14ac:dyDescent="0.25">
      <c r="A647" s="11"/>
      <c r="B647" s="10"/>
    </row>
    <row r="648" spans="1:2" x14ac:dyDescent="0.25">
      <c r="A648" s="11"/>
      <c r="B648" s="10"/>
    </row>
    <row r="649" spans="1:2" x14ac:dyDescent="0.25">
      <c r="A649" s="11"/>
      <c r="B649" s="10"/>
    </row>
    <row r="650" spans="1:2" x14ac:dyDescent="0.25">
      <c r="A650" s="11"/>
      <c r="B650" s="10"/>
    </row>
    <row r="651" spans="1:2" x14ac:dyDescent="0.25">
      <c r="A651" s="11"/>
      <c r="B651" s="10"/>
    </row>
    <row r="652" spans="1:2" x14ac:dyDescent="0.25">
      <c r="A652" s="11"/>
      <c r="B652" s="10"/>
    </row>
    <row r="653" spans="1:2" x14ac:dyDescent="0.25">
      <c r="A653" s="11"/>
      <c r="B653" s="10"/>
    </row>
    <row r="654" spans="1:2" x14ac:dyDescent="0.25">
      <c r="A654" s="11"/>
      <c r="B654" s="10"/>
    </row>
    <row r="655" spans="1:2" x14ac:dyDescent="0.25">
      <c r="A655" s="11"/>
      <c r="B655" s="10"/>
    </row>
    <row r="656" spans="1:2" x14ac:dyDescent="0.25">
      <c r="A656" s="11"/>
      <c r="B656" s="10"/>
    </row>
    <row r="657" spans="1:2" x14ac:dyDescent="0.25">
      <c r="A657" s="11"/>
      <c r="B657" s="10"/>
    </row>
    <row r="658" spans="1:2" x14ac:dyDescent="0.25">
      <c r="A658" s="11"/>
      <c r="B658" s="10"/>
    </row>
    <row r="659" spans="1:2" x14ac:dyDescent="0.25">
      <c r="A659" s="11"/>
      <c r="B659" s="10"/>
    </row>
    <row r="660" spans="1:2" x14ac:dyDescent="0.25">
      <c r="A660" s="11"/>
      <c r="B660" s="10"/>
    </row>
    <row r="661" spans="1:2" x14ac:dyDescent="0.25">
      <c r="A661" s="11"/>
      <c r="B661" s="10"/>
    </row>
    <row r="662" spans="1:2" x14ac:dyDescent="0.25">
      <c r="A662" s="11"/>
      <c r="B662" s="10"/>
    </row>
    <row r="663" spans="1:2" x14ac:dyDescent="0.25">
      <c r="A663" s="11"/>
      <c r="B663" s="10"/>
    </row>
    <row r="664" spans="1:2" x14ac:dyDescent="0.25">
      <c r="A664" s="11"/>
      <c r="B664" s="10"/>
    </row>
    <row r="665" spans="1:2" x14ac:dyDescent="0.25">
      <c r="A665" s="11"/>
      <c r="B665" s="10"/>
    </row>
    <row r="666" spans="1:2" x14ac:dyDescent="0.25">
      <c r="A666" s="11"/>
      <c r="B666" s="10"/>
    </row>
    <row r="667" spans="1:2" x14ac:dyDescent="0.25">
      <c r="A667" s="11"/>
      <c r="B667" s="10"/>
    </row>
    <row r="668" spans="1:2" x14ac:dyDescent="0.25">
      <c r="A668" s="11"/>
      <c r="B668" s="10"/>
    </row>
    <row r="669" spans="1:2" x14ac:dyDescent="0.25">
      <c r="A669" s="11"/>
      <c r="B669" s="10"/>
    </row>
    <row r="670" spans="1:2" x14ac:dyDescent="0.25">
      <c r="A670" s="11"/>
      <c r="B670" s="10"/>
    </row>
    <row r="671" spans="1:2" x14ac:dyDescent="0.25">
      <c r="A671" s="11"/>
      <c r="B671" s="10"/>
    </row>
    <row r="672" spans="1:2" x14ac:dyDescent="0.25">
      <c r="A672" s="11"/>
      <c r="B672" s="10"/>
    </row>
    <row r="673" spans="1:2" x14ac:dyDescent="0.25">
      <c r="A673" s="11"/>
      <c r="B673" s="10"/>
    </row>
    <row r="674" spans="1:2" x14ac:dyDescent="0.25">
      <c r="A674" s="11"/>
      <c r="B674" s="10"/>
    </row>
    <row r="675" spans="1:2" x14ac:dyDescent="0.25">
      <c r="A675" s="11"/>
      <c r="B675" s="10"/>
    </row>
    <row r="676" spans="1:2" x14ac:dyDescent="0.25">
      <c r="A676" s="11"/>
      <c r="B676" s="10"/>
    </row>
    <row r="677" spans="1:2" x14ac:dyDescent="0.25">
      <c r="A677" s="11"/>
      <c r="B677" s="10"/>
    </row>
    <row r="678" spans="1:2" x14ac:dyDescent="0.25">
      <c r="A678" s="11"/>
      <c r="B678" s="10"/>
    </row>
    <row r="679" spans="1:2" x14ac:dyDescent="0.25">
      <c r="A679" s="11"/>
      <c r="B679" s="10"/>
    </row>
    <row r="680" spans="1:2" x14ac:dyDescent="0.25">
      <c r="A680" s="11"/>
      <c r="B680" s="10"/>
    </row>
    <row r="681" spans="1:2" x14ac:dyDescent="0.25">
      <c r="A681" s="11"/>
      <c r="B681" s="10"/>
    </row>
    <row r="682" spans="1:2" x14ac:dyDescent="0.25">
      <c r="A682" s="11"/>
      <c r="B682" s="10"/>
    </row>
    <row r="683" spans="1:2" x14ac:dyDescent="0.25">
      <c r="A683" s="11"/>
      <c r="B683" s="10"/>
    </row>
    <row r="684" spans="1:2" x14ac:dyDescent="0.25">
      <c r="A684" s="11"/>
      <c r="B684" s="10"/>
    </row>
    <row r="685" spans="1:2" x14ac:dyDescent="0.25">
      <c r="A685" s="11"/>
      <c r="B685" s="10"/>
    </row>
    <row r="686" spans="1:2" x14ac:dyDescent="0.25">
      <c r="A686" s="11"/>
      <c r="B686" s="10"/>
    </row>
    <row r="687" spans="1:2" x14ac:dyDescent="0.25">
      <c r="A687" s="11"/>
      <c r="B687" s="10"/>
    </row>
    <row r="688" spans="1:2" x14ac:dyDescent="0.25">
      <c r="A688" s="11"/>
      <c r="B688" s="10"/>
    </row>
    <row r="689" spans="1:2" x14ac:dyDescent="0.25">
      <c r="A689" s="11"/>
      <c r="B689" s="10"/>
    </row>
    <row r="690" spans="1:2" x14ac:dyDescent="0.25">
      <c r="A690" s="11"/>
      <c r="B690" s="10"/>
    </row>
    <row r="691" spans="1:2" x14ac:dyDescent="0.25">
      <c r="A691" s="11"/>
      <c r="B691" s="10"/>
    </row>
    <row r="692" spans="1:2" x14ac:dyDescent="0.25">
      <c r="A692" s="11"/>
      <c r="B692" s="10"/>
    </row>
    <row r="693" spans="1:2" x14ac:dyDescent="0.25">
      <c r="A693" s="11"/>
      <c r="B693" s="10"/>
    </row>
    <row r="694" spans="1:2" x14ac:dyDescent="0.25">
      <c r="A694" s="11"/>
      <c r="B694" s="10"/>
    </row>
    <row r="695" spans="1:2" x14ac:dyDescent="0.25">
      <c r="A695" s="11"/>
      <c r="B695" s="10"/>
    </row>
    <row r="696" spans="1:2" x14ac:dyDescent="0.25">
      <c r="A696" s="11"/>
      <c r="B696" s="10"/>
    </row>
    <row r="697" spans="1:2" x14ac:dyDescent="0.25">
      <c r="A697" s="11"/>
      <c r="B697" s="10"/>
    </row>
    <row r="698" spans="1:2" x14ac:dyDescent="0.25">
      <c r="A698" s="11"/>
      <c r="B698" s="10"/>
    </row>
    <row r="699" spans="1:2" x14ac:dyDescent="0.25">
      <c r="A699" s="11"/>
      <c r="B699" s="10"/>
    </row>
    <row r="700" spans="1:2" x14ac:dyDescent="0.25">
      <c r="A700" s="11"/>
      <c r="B700" s="10"/>
    </row>
    <row r="701" spans="1:2" x14ac:dyDescent="0.25">
      <c r="A701" s="11"/>
      <c r="B701" s="10"/>
    </row>
    <row r="702" spans="1:2" x14ac:dyDescent="0.25">
      <c r="A702" s="11"/>
      <c r="B702" s="10"/>
    </row>
    <row r="703" spans="1:2" x14ac:dyDescent="0.25">
      <c r="A703" s="11"/>
      <c r="B703" s="10"/>
    </row>
    <row r="704" spans="1:2" x14ac:dyDescent="0.25">
      <c r="A704" s="11"/>
      <c r="B704" s="10"/>
    </row>
    <row r="705" spans="1:2" x14ac:dyDescent="0.25">
      <c r="A705" s="11"/>
      <c r="B705" s="10"/>
    </row>
    <row r="706" spans="1:2" x14ac:dyDescent="0.25">
      <c r="A706" s="11"/>
      <c r="B706" s="10"/>
    </row>
    <row r="707" spans="1:2" x14ac:dyDescent="0.25">
      <c r="A707" s="11"/>
      <c r="B707" s="10"/>
    </row>
    <row r="708" spans="1:2" x14ac:dyDescent="0.25">
      <c r="A708" s="11"/>
      <c r="B708" s="10"/>
    </row>
    <row r="709" spans="1:2" x14ac:dyDescent="0.25">
      <c r="A709" s="11"/>
      <c r="B709" s="10"/>
    </row>
    <row r="710" spans="1:2" x14ac:dyDescent="0.25">
      <c r="A710" s="11"/>
      <c r="B710" s="10"/>
    </row>
    <row r="711" spans="1:2" x14ac:dyDescent="0.25">
      <c r="A711" s="11"/>
      <c r="B711" s="10"/>
    </row>
    <row r="712" spans="1:2" x14ac:dyDescent="0.25">
      <c r="A712" s="11"/>
      <c r="B712" s="10"/>
    </row>
    <row r="713" spans="1:2" x14ac:dyDescent="0.25">
      <c r="A713" s="11"/>
      <c r="B713" s="10"/>
    </row>
    <row r="714" spans="1:2" x14ac:dyDescent="0.25">
      <c r="A714" s="11"/>
      <c r="B714" s="10"/>
    </row>
    <row r="715" spans="1:2" x14ac:dyDescent="0.25">
      <c r="A715" s="11"/>
      <c r="B715" s="10"/>
    </row>
    <row r="716" spans="1:2" x14ac:dyDescent="0.25">
      <c r="A716" s="11"/>
      <c r="B716" s="10"/>
    </row>
    <row r="717" spans="1:2" x14ac:dyDescent="0.25">
      <c r="A717" s="11"/>
      <c r="B717" s="10"/>
    </row>
    <row r="718" spans="1:2" x14ac:dyDescent="0.25">
      <c r="A718" s="11"/>
      <c r="B718" s="10"/>
    </row>
    <row r="719" spans="1:2" x14ac:dyDescent="0.25">
      <c r="A719" s="11"/>
      <c r="B719" s="10"/>
    </row>
    <row r="720" spans="1:2" x14ac:dyDescent="0.25">
      <c r="A720" s="11"/>
      <c r="B720" s="10"/>
    </row>
    <row r="721" spans="1:2" x14ac:dyDescent="0.25">
      <c r="A721" s="11"/>
      <c r="B721" s="10"/>
    </row>
    <row r="722" spans="1:2" x14ac:dyDescent="0.25">
      <c r="A722" s="11"/>
      <c r="B722" s="10"/>
    </row>
    <row r="723" spans="1:2" x14ac:dyDescent="0.25">
      <c r="A723" s="11"/>
      <c r="B723" s="10"/>
    </row>
    <row r="724" spans="1:2" x14ac:dyDescent="0.25">
      <c r="A724" s="11"/>
      <c r="B724" s="10"/>
    </row>
    <row r="725" spans="1:2" x14ac:dyDescent="0.25">
      <c r="A725" s="11"/>
      <c r="B725" s="10"/>
    </row>
    <row r="726" spans="1:2" x14ac:dyDescent="0.25">
      <c r="A726" s="11"/>
      <c r="B726" s="10"/>
    </row>
    <row r="727" spans="1:2" x14ac:dyDescent="0.25">
      <c r="A727" s="11"/>
      <c r="B727" s="10"/>
    </row>
    <row r="728" spans="1:2" x14ac:dyDescent="0.25">
      <c r="A728" s="11"/>
      <c r="B728" s="10"/>
    </row>
    <row r="729" spans="1:2" x14ac:dyDescent="0.25">
      <c r="A729" s="11"/>
      <c r="B729" s="10"/>
    </row>
    <row r="730" spans="1:2" x14ac:dyDescent="0.25">
      <c r="A730" s="11"/>
      <c r="B730" s="10"/>
    </row>
    <row r="731" spans="1:2" x14ac:dyDescent="0.25">
      <c r="A731" s="11"/>
      <c r="B731" s="10"/>
    </row>
    <row r="732" spans="1:2" x14ac:dyDescent="0.25">
      <c r="A732" s="11"/>
      <c r="B732" s="10"/>
    </row>
    <row r="733" spans="1:2" x14ac:dyDescent="0.25">
      <c r="A733" s="11"/>
      <c r="B733" s="10"/>
    </row>
    <row r="734" spans="1:2" x14ac:dyDescent="0.25">
      <c r="A734" s="11"/>
      <c r="B734" s="10"/>
    </row>
    <row r="735" spans="1:2" x14ac:dyDescent="0.25">
      <c r="A735" s="11"/>
      <c r="B735" s="10"/>
    </row>
    <row r="736" spans="1:2" x14ac:dyDescent="0.25">
      <c r="A736" s="11"/>
      <c r="B736" s="10"/>
    </row>
    <row r="737" spans="1:2" x14ac:dyDescent="0.25">
      <c r="A737" s="11"/>
      <c r="B737" s="10"/>
    </row>
    <row r="738" spans="1:2" x14ac:dyDescent="0.25">
      <c r="A738" s="11"/>
      <c r="B738" s="10"/>
    </row>
    <row r="739" spans="1:2" x14ac:dyDescent="0.25">
      <c r="A739" s="11"/>
      <c r="B739" s="10"/>
    </row>
    <row r="740" spans="1:2" x14ac:dyDescent="0.25">
      <c r="A740" s="11"/>
      <c r="B740" s="10"/>
    </row>
    <row r="741" spans="1:2" x14ac:dyDescent="0.25">
      <c r="A741" s="11"/>
      <c r="B741" s="10"/>
    </row>
    <row r="742" spans="1:2" x14ac:dyDescent="0.25">
      <c r="A742" s="11"/>
      <c r="B742" s="10"/>
    </row>
    <row r="743" spans="1:2" x14ac:dyDescent="0.25">
      <c r="A743" s="11"/>
      <c r="B743" s="10"/>
    </row>
    <row r="744" spans="1:2" x14ac:dyDescent="0.25">
      <c r="A744" s="11"/>
      <c r="B744" s="10"/>
    </row>
    <row r="745" spans="1:2" x14ac:dyDescent="0.25">
      <c r="A745" s="11"/>
      <c r="B745" s="10"/>
    </row>
    <row r="746" spans="1:2" x14ac:dyDescent="0.25">
      <c r="A746" s="11"/>
      <c r="B746" s="10"/>
    </row>
    <row r="747" spans="1:2" x14ac:dyDescent="0.25">
      <c r="A747" s="11"/>
      <c r="B747" s="10"/>
    </row>
    <row r="748" spans="1:2" x14ac:dyDescent="0.25">
      <c r="A748" s="11"/>
      <c r="B748" s="10"/>
    </row>
    <row r="749" spans="1:2" x14ac:dyDescent="0.25">
      <c r="A749" s="11"/>
      <c r="B749" s="10"/>
    </row>
    <row r="750" spans="1:2" x14ac:dyDescent="0.25">
      <c r="A750" s="11"/>
      <c r="B750" s="10"/>
    </row>
    <row r="751" spans="1:2" x14ac:dyDescent="0.25">
      <c r="A751" s="11"/>
      <c r="B751" s="10"/>
    </row>
    <row r="752" spans="1:2" x14ac:dyDescent="0.25">
      <c r="A752" s="11"/>
      <c r="B752" s="10"/>
    </row>
    <row r="753" spans="1:2" x14ac:dyDescent="0.25">
      <c r="A753" s="11"/>
      <c r="B753" s="10"/>
    </row>
    <row r="754" spans="1:2" x14ac:dyDescent="0.25">
      <c r="A754" s="11"/>
      <c r="B754" s="10"/>
    </row>
    <row r="755" spans="1:2" x14ac:dyDescent="0.25">
      <c r="A755" s="11"/>
      <c r="B755" s="10"/>
    </row>
    <row r="756" spans="1:2" x14ac:dyDescent="0.25">
      <c r="A756" s="11"/>
      <c r="B756" s="10"/>
    </row>
    <row r="757" spans="1:2" x14ac:dyDescent="0.25">
      <c r="A757" s="11"/>
      <c r="B757" s="10"/>
    </row>
    <row r="758" spans="1:2" x14ac:dyDescent="0.25">
      <c r="A758" s="11"/>
      <c r="B758" s="10"/>
    </row>
    <row r="759" spans="1:2" x14ac:dyDescent="0.25">
      <c r="A759" s="11"/>
      <c r="B759" s="10"/>
    </row>
    <row r="760" spans="1:2" x14ac:dyDescent="0.25">
      <c r="A760" s="11"/>
      <c r="B760" s="10"/>
    </row>
    <row r="761" spans="1:2" x14ac:dyDescent="0.25">
      <c r="A761" s="11"/>
      <c r="B761" s="10"/>
    </row>
    <row r="762" spans="1:2" x14ac:dyDescent="0.25">
      <c r="A762" s="11"/>
      <c r="B762" s="10"/>
    </row>
    <row r="763" spans="1:2" x14ac:dyDescent="0.25">
      <c r="A763" s="11"/>
      <c r="B763" s="10"/>
    </row>
    <row r="764" spans="1:2" x14ac:dyDescent="0.25">
      <c r="A764" s="11"/>
      <c r="B764" s="10"/>
    </row>
    <row r="765" spans="1:2" x14ac:dyDescent="0.25">
      <c r="A765" s="11"/>
      <c r="B765" s="10"/>
    </row>
    <row r="766" spans="1:2" x14ac:dyDescent="0.25">
      <c r="A766" s="11"/>
      <c r="B766" s="10"/>
    </row>
    <row r="767" spans="1:2" x14ac:dyDescent="0.25">
      <c r="A767" s="11"/>
      <c r="B767" s="10"/>
    </row>
    <row r="768" spans="1:2" x14ac:dyDescent="0.25">
      <c r="A768" s="11"/>
      <c r="B768" s="10"/>
    </row>
    <row r="769" spans="1:2" x14ac:dyDescent="0.25">
      <c r="A769" s="11"/>
      <c r="B769" s="10"/>
    </row>
    <row r="770" spans="1:2" x14ac:dyDescent="0.25">
      <c r="A770" s="11"/>
      <c r="B770" s="10"/>
    </row>
    <row r="771" spans="1:2" x14ac:dyDescent="0.25">
      <c r="A771" s="11"/>
      <c r="B771" s="10"/>
    </row>
    <row r="772" spans="1:2" x14ac:dyDescent="0.25">
      <c r="A772" s="11"/>
      <c r="B772" s="10"/>
    </row>
    <row r="773" spans="1:2" x14ac:dyDescent="0.25">
      <c r="A773" s="11"/>
      <c r="B773" s="10"/>
    </row>
    <row r="774" spans="1:2" x14ac:dyDescent="0.25">
      <c r="A774" s="11"/>
      <c r="B774" s="10"/>
    </row>
    <row r="775" spans="1:2" x14ac:dyDescent="0.25">
      <c r="A775" s="11"/>
      <c r="B775" s="10"/>
    </row>
    <row r="776" spans="1:2" x14ac:dyDescent="0.25">
      <c r="A776" s="11"/>
      <c r="B776" s="10"/>
    </row>
    <row r="777" spans="1:2" x14ac:dyDescent="0.25">
      <c r="A777" s="11"/>
      <c r="B777" s="10"/>
    </row>
    <row r="778" spans="1:2" x14ac:dyDescent="0.25">
      <c r="A778" s="11"/>
      <c r="B778" s="10"/>
    </row>
    <row r="779" spans="1:2" x14ac:dyDescent="0.25">
      <c r="A779" s="11"/>
      <c r="B779" s="10"/>
    </row>
    <row r="780" spans="1:2" x14ac:dyDescent="0.25">
      <c r="A780" s="11"/>
      <c r="B780" s="10"/>
    </row>
    <row r="781" spans="1:2" x14ac:dyDescent="0.25">
      <c r="A781" s="11"/>
      <c r="B781" s="10"/>
    </row>
    <row r="782" spans="1:2" x14ac:dyDescent="0.25">
      <c r="A782" s="11"/>
      <c r="B782" s="10"/>
    </row>
    <row r="783" spans="1:2" x14ac:dyDescent="0.25">
      <c r="A783" s="11"/>
      <c r="B783" s="10"/>
    </row>
    <row r="784" spans="1:2" x14ac:dyDescent="0.25">
      <c r="A784" s="11"/>
      <c r="B784" s="10"/>
    </row>
    <row r="785" spans="1:2" x14ac:dyDescent="0.25">
      <c r="A785" s="11"/>
      <c r="B785" s="10"/>
    </row>
    <row r="786" spans="1:2" x14ac:dyDescent="0.25">
      <c r="A786" s="11"/>
      <c r="B786" s="10"/>
    </row>
    <row r="787" spans="1:2" x14ac:dyDescent="0.25">
      <c r="A787" s="11"/>
      <c r="B787" s="10"/>
    </row>
    <row r="788" spans="1:2" x14ac:dyDescent="0.25">
      <c r="A788" s="11"/>
      <c r="B788" s="10"/>
    </row>
    <row r="789" spans="1:2" x14ac:dyDescent="0.25">
      <c r="A789" s="11"/>
      <c r="B789" s="10"/>
    </row>
    <row r="790" spans="1:2" x14ac:dyDescent="0.25">
      <c r="A790" s="11"/>
      <c r="B790" s="10"/>
    </row>
    <row r="791" spans="1:2" x14ac:dyDescent="0.25">
      <c r="A791" s="11"/>
      <c r="B791" s="10"/>
    </row>
    <row r="792" spans="1:2" x14ac:dyDescent="0.25">
      <c r="A792" s="11"/>
      <c r="B792" s="10"/>
    </row>
    <row r="793" spans="1:2" x14ac:dyDescent="0.25">
      <c r="A793" s="11"/>
      <c r="B793" s="10"/>
    </row>
    <row r="794" spans="1:2" x14ac:dyDescent="0.25">
      <c r="A794" s="11"/>
      <c r="B794" s="10"/>
    </row>
    <row r="795" spans="1:2" x14ac:dyDescent="0.25">
      <c r="A795" s="11"/>
      <c r="B795" s="10"/>
    </row>
    <row r="796" spans="1:2" x14ac:dyDescent="0.25">
      <c r="A796" s="11"/>
      <c r="B796" s="10"/>
    </row>
    <row r="797" spans="1:2" x14ac:dyDescent="0.25">
      <c r="A797" s="11"/>
      <c r="B797" s="10"/>
    </row>
    <row r="798" spans="1:2" x14ac:dyDescent="0.25">
      <c r="A798" s="11"/>
      <c r="B798" s="10"/>
    </row>
    <row r="799" spans="1:2" x14ac:dyDescent="0.25">
      <c r="A799" s="11"/>
      <c r="B799" s="10"/>
    </row>
    <row r="800" spans="1:2" x14ac:dyDescent="0.25">
      <c r="A800" s="11"/>
      <c r="B800" s="10"/>
    </row>
    <row r="801" spans="1:2" x14ac:dyDescent="0.25">
      <c r="A801" s="11"/>
      <c r="B801" s="10"/>
    </row>
    <row r="802" spans="1:2" x14ac:dyDescent="0.25">
      <c r="A802" s="11"/>
      <c r="B802" s="10"/>
    </row>
    <row r="803" spans="1:2" x14ac:dyDescent="0.25">
      <c r="A803" s="11"/>
      <c r="B803" s="10"/>
    </row>
    <row r="804" spans="1:2" x14ac:dyDescent="0.25">
      <c r="A804" s="11"/>
      <c r="B804" s="10"/>
    </row>
    <row r="805" spans="1:2" x14ac:dyDescent="0.25">
      <c r="A805" s="11"/>
      <c r="B805" s="10"/>
    </row>
    <row r="806" spans="1:2" x14ac:dyDescent="0.25">
      <c r="A806" s="11"/>
      <c r="B806" s="10"/>
    </row>
    <row r="807" spans="1:2" x14ac:dyDescent="0.25">
      <c r="A807" s="11"/>
      <c r="B807" s="10"/>
    </row>
    <row r="808" spans="1:2" x14ac:dyDescent="0.25">
      <c r="A808" s="11"/>
      <c r="B808" s="10"/>
    </row>
    <row r="809" spans="1:2" x14ac:dyDescent="0.25">
      <c r="A809" s="11"/>
      <c r="B809" s="10"/>
    </row>
    <row r="810" spans="1:2" x14ac:dyDescent="0.25">
      <c r="A810" s="11"/>
      <c r="B810" s="10"/>
    </row>
    <row r="811" spans="1:2" x14ac:dyDescent="0.25">
      <c r="A811" s="11"/>
      <c r="B811" s="10"/>
    </row>
    <row r="812" spans="1:2" x14ac:dyDescent="0.25">
      <c r="A812" s="11"/>
      <c r="B812" s="10"/>
    </row>
    <row r="813" spans="1:2" x14ac:dyDescent="0.25">
      <c r="A813" s="11"/>
      <c r="B813" s="10"/>
    </row>
    <row r="814" spans="1:2" x14ac:dyDescent="0.25">
      <c r="A814" s="11"/>
      <c r="B814" s="10"/>
    </row>
    <row r="815" spans="1:2" x14ac:dyDescent="0.25">
      <c r="A815" s="11"/>
      <c r="B815" s="10"/>
    </row>
    <row r="816" spans="1:2" x14ac:dyDescent="0.25">
      <c r="A816" s="11"/>
      <c r="B816" s="10"/>
    </row>
    <row r="817" spans="1:2" x14ac:dyDescent="0.25">
      <c r="A817" s="11"/>
      <c r="B817" s="10"/>
    </row>
    <row r="818" spans="1:2" x14ac:dyDescent="0.25">
      <c r="A818" s="11"/>
      <c r="B818" s="10"/>
    </row>
    <row r="819" spans="1:2" x14ac:dyDescent="0.25">
      <c r="A819" s="11"/>
      <c r="B819" s="10"/>
    </row>
    <row r="820" spans="1:2" x14ac:dyDescent="0.25">
      <c r="A820" s="11"/>
      <c r="B820" s="10"/>
    </row>
    <row r="821" spans="1:2" x14ac:dyDescent="0.25">
      <c r="A821" s="11"/>
      <c r="B821" s="10"/>
    </row>
    <row r="822" spans="1:2" x14ac:dyDescent="0.25">
      <c r="A822" s="11"/>
      <c r="B822" s="10"/>
    </row>
    <row r="823" spans="1:2" x14ac:dyDescent="0.25">
      <c r="A823" s="11"/>
      <c r="B823" s="10"/>
    </row>
    <row r="824" spans="1:2" x14ac:dyDescent="0.25">
      <c r="A824" s="11"/>
      <c r="B824" s="10"/>
    </row>
    <row r="825" spans="1:2" x14ac:dyDescent="0.25">
      <c r="A825" s="11"/>
      <c r="B825" s="10"/>
    </row>
    <row r="826" spans="1:2" x14ac:dyDescent="0.25">
      <c r="A826" s="11"/>
      <c r="B826" s="10"/>
    </row>
    <row r="827" spans="1:2" x14ac:dyDescent="0.25">
      <c r="A827" s="11"/>
      <c r="B827" s="10"/>
    </row>
    <row r="828" spans="1:2" x14ac:dyDescent="0.25">
      <c r="A828" s="11"/>
      <c r="B828" s="10"/>
    </row>
    <row r="829" spans="1:2" x14ac:dyDescent="0.25">
      <c r="A829" s="11"/>
      <c r="B829" s="10"/>
    </row>
    <row r="830" spans="1:2" x14ac:dyDescent="0.25">
      <c r="A830" s="11"/>
      <c r="B830" s="10"/>
    </row>
    <row r="831" spans="1:2" x14ac:dyDescent="0.25">
      <c r="A831" s="11"/>
      <c r="B831" s="10"/>
    </row>
    <row r="832" spans="1:2" x14ac:dyDescent="0.25">
      <c r="A832" s="11"/>
      <c r="B832" s="10"/>
    </row>
    <row r="833" spans="1:2" x14ac:dyDescent="0.25">
      <c r="A833" s="11"/>
      <c r="B833" s="10"/>
    </row>
    <row r="834" spans="1:2" x14ac:dyDescent="0.25">
      <c r="A834" s="11"/>
      <c r="B834" s="10"/>
    </row>
    <row r="835" spans="1:2" x14ac:dyDescent="0.25">
      <c r="A835" s="11"/>
      <c r="B835" s="10"/>
    </row>
    <row r="836" spans="1:2" x14ac:dyDescent="0.25">
      <c r="A836" s="11"/>
      <c r="B836" s="10"/>
    </row>
    <row r="837" spans="1:2" x14ac:dyDescent="0.25">
      <c r="A837" s="11"/>
      <c r="B837" s="10"/>
    </row>
    <row r="838" spans="1:2" x14ac:dyDescent="0.25">
      <c r="A838" s="11"/>
      <c r="B838" s="10"/>
    </row>
    <row r="839" spans="1:2" x14ac:dyDescent="0.25">
      <c r="A839" s="11"/>
      <c r="B839" s="10"/>
    </row>
    <row r="840" spans="1:2" x14ac:dyDescent="0.25">
      <c r="A840" s="11"/>
      <c r="B840" s="10"/>
    </row>
    <row r="841" spans="1:2" x14ac:dyDescent="0.25">
      <c r="A841" s="11"/>
      <c r="B841" s="10"/>
    </row>
    <row r="842" spans="1:2" x14ac:dyDescent="0.25">
      <c r="A842" s="11" t="str">
        <f t="array" ref="A842">IF(ISERROR(INDEX(List,MATCH(0,COUNTIF(List,"&lt;"&amp;List)-SUM(COUNTIF(List,$A$31:A841)),0))),"",INDEX(List,MATCH(0,COUNTIF(List,"&lt;"&amp;List)-SUM(COUNTIF(List,$A$31:A841),0))))</f>
        <v>[Account (Name)]</v>
      </c>
      <c r="B842" s="10">
        <f>IF(A842="","",MAX(B$31:B841)+1)</f>
        <v>1</v>
      </c>
    </row>
    <row r="843" spans="1:2" x14ac:dyDescent="0.25">
      <c r="A843" s="11" t="str">
        <f t="array" ref="A843">IF(ISERROR(INDEX(List,MATCH(0,COUNTIF(List,"&lt;"&amp;List)-SUM(COUNTIF(List,$A$31:A842)),0))),"",INDEX(List,MATCH(0,COUNTIF(List,"&lt;"&amp;List)-SUM(COUNTIF(List,$A$31:A842),0))))</f>
        <v>[Account (Name)]</v>
      </c>
      <c r="B843" s="10">
        <f>IF(A843="","",MAX(B$31:B842)+1)</f>
        <v>2</v>
      </c>
    </row>
    <row r="844" spans="1:2" x14ac:dyDescent="0.25">
      <c r="A844" s="11" t="str">
        <f t="array" ref="A844">IF(ISERROR(INDEX(List,MATCH(0,COUNTIF(List,"&lt;"&amp;List)-SUM(COUNTIF(List,$A$31:A843)),0))),"",INDEX(List,MATCH(0,COUNTIF(List,"&lt;"&amp;List)-SUM(COUNTIF(List,$A$31:A843),0))))</f>
        <v>[Account (Name)]</v>
      </c>
      <c r="B844" s="10">
        <f>IF(A844="","",MAX(B$31:B843)+1)</f>
        <v>3</v>
      </c>
    </row>
    <row r="845" spans="1:2" x14ac:dyDescent="0.25">
      <c r="A845" s="11" t="str">
        <f t="array" ref="A845">IF(ISERROR(INDEX(List,MATCH(0,COUNTIF(List,"&lt;"&amp;List)-SUM(COUNTIF(List,$A$31:A844)),0))),"",INDEX(List,MATCH(0,COUNTIF(List,"&lt;"&amp;List)-SUM(COUNTIF(List,$A$31:A844),0))))</f>
        <v>AngloGold Ashanti (Ghana) Malaria Control Limited</v>
      </c>
      <c r="B845" s="10">
        <f>IF(A845="","",MAX(B$31:B844)+1)</f>
        <v>4</v>
      </c>
    </row>
  </sheetData>
  <sheetProtection selectLockedCells="1" selectUnlockedCells="1"/>
  <mergeCells count="2">
    <mergeCell ref="A1:D1"/>
    <mergeCell ref="A23:D23"/>
  </mergeCells>
  <dataValidations count="1">
    <dataValidation type="custom" allowBlank="1" showInputMessage="1" showErrorMessage="1" errorTitle="X-Author for Excel" error="Id and Lookup fields are not editable." promptTitle="X-Author for Excel" sqref="D3:D16 D25:D28" xr:uid="{00000000-0002-0000-0B00-000000000000}">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AR25"/>
  <sheetViews>
    <sheetView workbookViewId="0"/>
  </sheetViews>
  <sheetFormatPr defaultRowHeight="15.5" x14ac:dyDescent="0.35"/>
  <sheetData>
    <row r="1" spans="1:44" x14ac:dyDescent="0.35">
      <c r="A1" t="s">
        <v>314</v>
      </c>
      <c r="B1" t="s">
        <v>315</v>
      </c>
      <c r="Y1" s="356" t="s">
        <v>369</v>
      </c>
      <c r="Z1" s="356" t="s">
        <v>370</v>
      </c>
      <c r="AA1" t="s">
        <v>316</v>
      </c>
      <c r="AB1" t="s">
        <v>318</v>
      </c>
      <c r="AC1" t="s">
        <v>321</v>
      </c>
      <c r="AD1" t="s">
        <v>326</v>
      </c>
      <c r="AE1" t="s">
        <v>351</v>
      </c>
      <c r="AF1" t="s">
        <v>352</v>
      </c>
      <c r="AG1" t="s">
        <v>354</v>
      </c>
      <c r="AH1" t="s">
        <v>355</v>
      </c>
      <c r="AI1" t="s">
        <v>356</v>
      </c>
      <c r="AJ1" t="s">
        <v>357</v>
      </c>
      <c r="AK1" t="s">
        <v>358</v>
      </c>
      <c r="AL1" t="s">
        <v>359</v>
      </c>
      <c r="AM1" t="s">
        <v>360</v>
      </c>
      <c r="AN1" t="s">
        <v>361</v>
      </c>
      <c r="AO1" t="s">
        <v>362</v>
      </c>
      <c r="AP1" t="s">
        <v>363</v>
      </c>
      <c r="AQ1" t="s">
        <v>364</v>
      </c>
      <c r="AR1" t="s">
        <v>365</v>
      </c>
    </row>
    <row r="2" spans="1:44" x14ac:dyDescent="0.35">
      <c r="Y2" s="356"/>
      <c r="Z2" s="356"/>
      <c r="AA2" s="356" t="s">
        <v>317</v>
      </c>
      <c r="AB2" s="356" t="s">
        <v>319</v>
      </c>
      <c r="AC2" s="356" t="s">
        <v>322</v>
      </c>
      <c r="AD2" s="356" t="s">
        <v>327</v>
      </c>
      <c r="AE2" s="356" t="s">
        <v>317</v>
      </c>
      <c r="AF2" s="356" t="s">
        <v>353</v>
      </c>
      <c r="AG2" s="356" t="s">
        <v>327</v>
      </c>
      <c r="AH2" s="356" t="s">
        <v>327</v>
      </c>
      <c r="AI2" s="356" t="s">
        <v>317</v>
      </c>
      <c r="AJ2" s="356" t="s">
        <v>327</v>
      </c>
      <c r="AK2" s="356" t="s">
        <v>353</v>
      </c>
      <c r="AL2" s="356" t="s">
        <v>327</v>
      </c>
      <c r="AM2" s="356" t="s">
        <v>327</v>
      </c>
      <c r="AN2" s="356" t="s">
        <v>317</v>
      </c>
      <c r="AO2" s="356" t="s">
        <v>327</v>
      </c>
      <c r="AP2" s="356" t="s">
        <v>327</v>
      </c>
      <c r="AQ2" s="356" t="s">
        <v>353</v>
      </c>
      <c r="AR2" s="356" t="s">
        <v>366</v>
      </c>
    </row>
    <row r="3" spans="1:44" x14ac:dyDescent="0.35">
      <c r="AB3" s="356" t="s">
        <v>320</v>
      </c>
      <c r="AC3" s="356" t="s">
        <v>323</v>
      </c>
      <c r="AD3" s="356" t="s">
        <v>328</v>
      </c>
      <c r="AG3" s="356" t="s">
        <v>328</v>
      </c>
      <c r="AH3" s="356" t="s">
        <v>328</v>
      </c>
      <c r="AJ3" s="356" t="s">
        <v>328</v>
      </c>
      <c r="AL3" s="356" t="s">
        <v>328</v>
      </c>
      <c r="AM3" s="356" t="s">
        <v>328</v>
      </c>
      <c r="AO3" s="356" t="s">
        <v>328</v>
      </c>
      <c r="AP3" s="356" t="s">
        <v>328</v>
      </c>
      <c r="AR3" s="356" t="s">
        <v>367</v>
      </c>
    </row>
    <row r="4" spans="1:44" x14ac:dyDescent="0.35">
      <c r="AC4" s="356" t="s">
        <v>324</v>
      </c>
      <c r="AD4" s="356" t="s">
        <v>329</v>
      </c>
      <c r="AG4" s="356" t="s">
        <v>329</v>
      </c>
      <c r="AH4" s="356" t="s">
        <v>329</v>
      </c>
      <c r="AJ4" s="356" t="s">
        <v>329</v>
      </c>
      <c r="AL4" s="356" t="s">
        <v>329</v>
      </c>
      <c r="AM4" s="356" t="s">
        <v>329</v>
      </c>
      <c r="AO4" s="356" t="s">
        <v>329</v>
      </c>
      <c r="AP4" s="356" t="s">
        <v>329</v>
      </c>
      <c r="AR4" s="356" t="s">
        <v>371</v>
      </c>
    </row>
    <row r="5" spans="1:44" x14ac:dyDescent="0.35">
      <c r="AC5" s="356" t="s">
        <v>325</v>
      </c>
      <c r="AD5" s="356" t="s">
        <v>330</v>
      </c>
      <c r="AG5" s="356" t="s">
        <v>330</v>
      </c>
      <c r="AH5" s="356" t="s">
        <v>330</v>
      </c>
      <c r="AJ5" s="356" t="s">
        <v>330</v>
      </c>
      <c r="AL5" s="356" t="s">
        <v>330</v>
      </c>
      <c r="AM5" s="356" t="s">
        <v>330</v>
      </c>
      <c r="AO5" s="356" t="s">
        <v>330</v>
      </c>
      <c r="AP5" s="356" t="s">
        <v>330</v>
      </c>
      <c r="AR5" s="356" t="s">
        <v>368</v>
      </c>
    </row>
    <row r="6" spans="1:44" x14ac:dyDescent="0.35">
      <c r="AD6" s="356" t="s">
        <v>331</v>
      </c>
      <c r="AG6" s="356" t="s">
        <v>331</v>
      </c>
      <c r="AH6" s="356" t="s">
        <v>331</v>
      </c>
      <c r="AJ6" s="356" t="s">
        <v>331</v>
      </c>
      <c r="AL6" s="356" t="s">
        <v>331</v>
      </c>
      <c r="AM6" s="356" t="s">
        <v>331</v>
      </c>
      <c r="AO6" s="356" t="s">
        <v>331</v>
      </c>
      <c r="AP6" s="356" t="s">
        <v>331</v>
      </c>
    </row>
    <row r="7" spans="1:44" x14ac:dyDescent="0.35">
      <c r="AD7" s="356" t="s">
        <v>332</v>
      </c>
      <c r="AG7" s="356" t="s">
        <v>332</v>
      </c>
      <c r="AH7" s="356" t="s">
        <v>332</v>
      </c>
      <c r="AJ7" s="356" t="s">
        <v>332</v>
      </c>
      <c r="AL7" s="356" t="s">
        <v>332</v>
      </c>
      <c r="AM7" s="356" t="s">
        <v>332</v>
      </c>
      <c r="AO7" s="356" t="s">
        <v>332</v>
      </c>
      <c r="AP7" s="356" t="s">
        <v>332</v>
      </c>
    </row>
    <row r="8" spans="1:44" x14ac:dyDescent="0.35">
      <c r="AD8" s="356" t="s">
        <v>333</v>
      </c>
      <c r="AG8" s="356" t="s">
        <v>333</v>
      </c>
      <c r="AH8" s="356" t="s">
        <v>333</v>
      </c>
      <c r="AJ8" s="356" t="s">
        <v>333</v>
      </c>
      <c r="AL8" s="356" t="s">
        <v>333</v>
      </c>
      <c r="AM8" s="356" t="s">
        <v>333</v>
      </c>
      <c r="AO8" s="356" t="s">
        <v>333</v>
      </c>
      <c r="AP8" s="356" t="s">
        <v>333</v>
      </c>
    </row>
    <row r="9" spans="1:44" x14ac:dyDescent="0.35">
      <c r="AD9" s="356" t="s">
        <v>334</v>
      </c>
      <c r="AG9" s="356" t="s">
        <v>334</v>
      </c>
      <c r="AH9" s="356" t="s">
        <v>334</v>
      </c>
      <c r="AJ9" s="356" t="s">
        <v>334</v>
      </c>
      <c r="AL9" s="356" t="s">
        <v>334</v>
      </c>
      <c r="AM9" s="356" t="s">
        <v>334</v>
      </c>
      <c r="AO9" s="356" t="s">
        <v>334</v>
      </c>
      <c r="AP9" s="356" t="s">
        <v>334</v>
      </c>
    </row>
    <row r="10" spans="1:44" x14ac:dyDescent="0.35">
      <c r="AD10" s="356" t="s">
        <v>335</v>
      </c>
      <c r="AG10" s="356" t="s">
        <v>335</v>
      </c>
      <c r="AH10" s="356" t="s">
        <v>335</v>
      </c>
      <c r="AJ10" s="356" t="s">
        <v>335</v>
      </c>
      <c r="AL10" s="356" t="s">
        <v>335</v>
      </c>
      <c r="AM10" s="356" t="s">
        <v>335</v>
      </c>
      <c r="AO10" s="356" t="s">
        <v>335</v>
      </c>
      <c r="AP10" s="356" t="s">
        <v>335</v>
      </c>
    </row>
    <row r="11" spans="1:44" x14ac:dyDescent="0.35">
      <c r="AD11" s="356" t="s">
        <v>336</v>
      </c>
      <c r="AG11" s="356" t="s">
        <v>336</v>
      </c>
      <c r="AH11" s="356" t="s">
        <v>336</v>
      </c>
      <c r="AJ11" s="356" t="s">
        <v>336</v>
      </c>
      <c r="AL11" s="356" t="s">
        <v>336</v>
      </c>
      <c r="AM11" s="356" t="s">
        <v>336</v>
      </c>
      <c r="AO11" s="356" t="s">
        <v>336</v>
      </c>
      <c r="AP11" s="356" t="s">
        <v>336</v>
      </c>
    </row>
    <row r="12" spans="1:44" x14ac:dyDescent="0.35">
      <c r="AD12" s="356" t="s">
        <v>337</v>
      </c>
      <c r="AG12" s="356" t="s">
        <v>337</v>
      </c>
      <c r="AH12" s="356" t="s">
        <v>337</v>
      </c>
      <c r="AJ12" s="356" t="s">
        <v>337</v>
      </c>
      <c r="AL12" s="356" t="s">
        <v>337</v>
      </c>
      <c r="AM12" s="356" t="s">
        <v>337</v>
      </c>
      <c r="AO12" s="356" t="s">
        <v>337</v>
      </c>
      <c r="AP12" s="356" t="s">
        <v>337</v>
      </c>
    </row>
    <row r="13" spans="1:44" x14ac:dyDescent="0.35">
      <c r="AD13" s="356" t="s">
        <v>338</v>
      </c>
      <c r="AG13" s="356" t="s">
        <v>338</v>
      </c>
      <c r="AH13" s="356" t="s">
        <v>338</v>
      </c>
      <c r="AJ13" s="356" t="s">
        <v>338</v>
      </c>
      <c r="AL13" s="356" t="s">
        <v>338</v>
      </c>
      <c r="AM13" s="356" t="s">
        <v>338</v>
      </c>
      <c r="AO13" s="356" t="s">
        <v>338</v>
      </c>
      <c r="AP13" s="356" t="s">
        <v>338</v>
      </c>
    </row>
    <row r="14" spans="1:44" x14ac:dyDescent="0.35">
      <c r="AD14" s="356" t="s">
        <v>339</v>
      </c>
      <c r="AG14" s="356" t="s">
        <v>339</v>
      </c>
      <c r="AH14" s="356" t="s">
        <v>339</v>
      </c>
      <c r="AJ14" s="356" t="s">
        <v>339</v>
      </c>
      <c r="AL14" s="356" t="s">
        <v>339</v>
      </c>
      <c r="AM14" s="356" t="s">
        <v>339</v>
      </c>
      <c r="AO14" s="356" t="s">
        <v>339</v>
      </c>
      <c r="AP14" s="356" t="s">
        <v>339</v>
      </c>
    </row>
    <row r="15" spans="1:44" x14ac:dyDescent="0.35">
      <c r="AD15" s="356" t="s">
        <v>340</v>
      </c>
      <c r="AG15" s="356" t="s">
        <v>340</v>
      </c>
      <c r="AH15" s="356" t="s">
        <v>340</v>
      </c>
      <c r="AJ15" s="356" t="s">
        <v>340</v>
      </c>
      <c r="AL15" s="356" t="s">
        <v>340</v>
      </c>
      <c r="AM15" s="356" t="s">
        <v>340</v>
      </c>
      <c r="AO15" s="356" t="s">
        <v>340</v>
      </c>
      <c r="AP15" s="356" t="s">
        <v>340</v>
      </c>
    </row>
    <row r="16" spans="1:44" x14ac:dyDescent="0.35">
      <c r="AD16" s="356" t="s">
        <v>341</v>
      </c>
      <c r="AG16" s="356" t="s">
        <v>341</v>
      </c>
      <c r="AH16" s="356" t="s">
        <v>341</v>
      </c>
      <c r="AJ16" s="356" t="s">
        <v>341</v>
      </c>
      <c r="AL16" s="356" t="s">
        <v>341</v>
      </c>
      <c r="AM16" s="356" t="s">
        <v>341</v>
      </c>
      <c r="AO16" s="356" t="s">
        <v>341</v>
      </c>
      <c r="AP16" s="356" t="s">
        <v>341</v>
      </c>
    </row>
    <row r="17" spans="30:42" x14ac:dyDescent="0.35">
      <c r="AD17" s="356" t="s">
        <v>342</v>
      </c>
      <c r="AG17" s="356" t="s">
        <v>342</v>
      </c>
      <c r="AH17" s="356" t="s">
        <v>342</v>
      </c>
      <c r="AJ17" s="356" t="s">
        <v>342</v>
      </c>
      <c r="AL17" s="356" t="s">
        <v>342</v>
      </c>
      <c r="AM17" s="356" t="s">
        <v>342</v>
      </c>
      <c r="AO17" s="356" t="s">
        <v>342</v>
      </c>
      <c r="AP17" s="356" t="s">
        <v>342</v>
      </c>
    </row>
    <row r="18" spans="30:42" x14ac:dyDescent="0.35">
      <c r="AD18" s="356" t="s">
        <v>343</v>
      </c>
      <c r="AG18" s="356" t="s">
        <v>343</v>
      </c>
      <c r="AH18" s="356" t="s">
        <v>343</v>
      </c>
      <c r="AJ18" s="356" t="s">
        <v>343</v>
      </c>
      <c r="AL18" s="356" t="s">
        <v>343</v>
      </c>
      <c r="AM18" s="356" t="s">
        <v>343</v>
      </c>
      <c r="AO18" s="356" t="s">
        <v>343</v>
      </c>
      <c r="AP18" s="356" t="s">
        <v>343</v>
      </c>
    </row>
    <row r="19" spans="30:42" x14ac:dyDescent="0.35">
      <c r="AD19" s="356" t="s">
        <v>344</v>
      </c>
      <c r="AG19" s="356" t="s">
        <v>344</v>
      </c>
      <c r="AH19" s="356" t="s">
        <v>344</v>
      </c>
      <c r="AJ19" s="356" t="s">
        <v>344</v>
      </c>
      <c r="AL19" s="356" t="s">
        <v>344</v>
      </c>
      <c r="AM19" s="356" t="s">
        <v>344</v>
      </c>
      <c r="AO19" s="356" t="s">
        <v>344</v>
      </c>
      <c r="AP19" s="356" t="s">
        <v>344</v>
      </c>
    </row>
    <row r="20" spans="30:42" x14ac:dyDescent="0.35">
      <c r="AD20" s="356" t="s">
        <v>345</v>
      </c>
      <c r="AG20" s="356" t="s">
        <v>345</v>
      </c>
      <c r="AH20" s="356" t="s">
        <v>345</v>
      </c>
      <c r="AJ20" s="356" t="s">
        <v>345</v>
      </c>
      <c r="AL20" s="356" t="s">
        <v>345</v>
      </c>
      <c r="AM20" s="356" t="s">
        <v>345</v>
      </c>
      <c r="AO20" s="356" t="s">
        <v>345</v>
      </c>
      <c r="AP20" s="356" t="s">
        <v>345</v>
      </c>
    </row>
    <row r="21" spans="30:42" x14ac:dyDescent="0.35">
      <c r="AD21" s="356" t="s">
        <v>346</v>
      </c>
      <c r="AG21" s="356" t="s">
        <v>346</v>
      </c>
      <c r="AH21" s="356" t="s">
        <v>346</v>
      </c>
      <c r="AJ21" s="356" t="s">
        <v>346</v>
      </c>
      <c r="AL21" s="356" t="s">
        <v>346</v>
      </c>
      <c r="AM21" s="356" t="s">
        <v>346</v>
      </c>
      <c r="AO21" s="356" t="s">
        <v>346</v>
      </c>
      <c r="AP21" s="356" t="s">
        <v>346</v>
      </c>
    </row>
    <row r="22" spans="30:42" x14ac:dyDescent="0.35">
      <c r="AD22" s="356" t="s">
        <v>347</v>
      </c>
      <c r="AG22" s="356" t="s">
        <v>347</v>
      </c>
      <c r="AH22" s="356" t="s">
        <v>347</v>
      </c>
      <c r="AJ22" s="356" t="s">
        <v>347</v>
      </c>
      <c r="AL22" s="356" t="s">
        <v>347</v>
      </c>
      <c r="AM22" s="356" t="s">
        <v>347</v>
      </c>
      <c r="AO22" s="356" t="s">
        <v>347</v>
      </c>
      <c r="AP22" s="356" t="s">
        <v>347</v>
      </c>
    </row>
    <row r="23" spans="30:42" x14ac:dyDescent="0.35">
      <c r="AD23" s="356" t="s">
        <v>348</v>
      </c>
      <c r="AG23" s="356" t="s">
        <v>348</v>
      </c>
      <c r="AH23" s="356" t="s">
        <v>348</v>
      </c>
      <c r="AJ23" s="356" t="s">
        <v>348</v>
      </c>
      <c r="AL23" s="356" t="s">
        <v>348</v>
      </c>
      <c r="AM23" s="356" t="s">
        <v>348</v>
      </c>
      <c r="AO23" s="356" t="s">
        <v>348</v>
      </c>
      <c r="AP23" s="356" t="s">
        <v>348</v>
      </c>
    </row>
    <row r="24" spans="30:42" x14ac:dyDescent="0.35">
      <c r="AD24" s="356" t="s">
        <v>349</v>
      </c>
      <c r="AG24" s="356" t="s">
        <v>349</v>
      </c>
      <c r="AH24" s="356" t="s">
        <v>349</v>
      </c>
      <c r="AJ24" s="356" t="s">
        <v>349</v>
      </c>
      <c r="AL24" s="356" t="s">
        <v>349</v>
      </c>
      <c r="AM24" s="356" t="s">
        <v>349</v>
      </c>
      <c r="AO24" s="356" t="s">
        <v>349</v>
      </c>
      <c r="AP24" s="356" t="s">
        <v>349</v>
      </c>
    </row>
    <row r="25" spans="30:42" x14ac:dyDescent="0.35">
      <c r="AD25" s="356" t="s">
        <v>350</v>
      </c>
      <c r="AG25" s="356" t="s">
        <v>350</v>
      </c>
      <c r="AH25" s="356" t="s">
        <v>350</v>
      </c>
      <c r="AJ25" s="356" t="s">
        <v>350</v>
      </c>
      <c r="AL25" s="356" t="s">
        <v>350</v>
      </c>
      <c r="AM25" s="356" t="s">
        <v>350</v>
      </c>
      <c r="AO25" s="356" t="s">
        <v>350</v>
      </c>
      <c r="AP25" s="356" t="s">
        <v>350</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412750</xdr:colOff>
                <xdr:row>2</xdr:row>
                <xdr:rowOff>127000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94" r:id="rId6">
          <objectPr defaultSize="0" r:id="rId7">
            <anchor moveWithCells="1">
              <from>
                <xdr:col>0</xdr:col>
                <xdr:colOff>0</xdr:colOff>
                <xdr:row>0</xdr:row>
                <xdr:rowOff>0</xdr:rowOff>
              </from>
              <to>
                <xdr:col>0</xdr:col>
                <xdr:colOff>584200</xdr:colOff>
                <xdr:row>2</xdr:row>
                <xdr:rowOff>127000</xdr:rowOff>
              </to>
            </anchor>
          </objectPr>
        </oleObject>
      </mc:Choice>
      <mc:Fallback>
        <oleObject progId="Packager Shell Object" dvAspect="DVASPECT_ICON" shapeId="11294" r:id="rId6"/>
      </mc:Fallback>
    </mc:AlternateContent>
    <mc:AlternateContent xmlns:mc="http://schemas.openxmlformats.org/markup-compatibility/2006">
      <mc:Choice Requires="x14">
        <oleObject progId="Packager Shell Object" dvAspect="DVASPECT_ICON" shapeId="11295" r:id="rId8">
          <objectPr defaultSize="0" r:id="rId9">
            <anchor moveWithCells="1">
              <from>
                <xdr:col>0</xdr:col>
                <xdr:colOff>0</xdr:colOff>
                <xdr:row>0</xdr:row>
                <xdr:rowOff>0</xdr:rowOff>
              </from>
              <to>
                <xdr:col>1</xdr:col>
                <xdr:colOff>361950</xdr:colOff>
                <xdr:row>2</xdr:row>
                <xdr:rowOff>127000</xdr:rowOff>
              </to>
            </anchor>
          </objectPr>
        </oleObject>
      </mc:Choice>
      <mc:Fallback>
        <oleObject progId="Packager Shell Object" dvAspect="DVASPECT_ICON" shapeId="11295"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S125"/>
  <sheetViews>
    <sheetView showGridLines="0" zoomScale="90" zoomScaleNormal="90" zoomScaleSheetLayoutView="75" workbookViewId="0">
      <selection activeCell="R16" sqref="R16"/>
    </sheetView>
  </sheetViews>
  <sheetFormatPr defaultColWidth="11" defaultRowHeight="12" x14ac:dyDescent="0.3"/>
  <cols>
    <col min="1" max="1" width="11.75" style="15" customWidth="1"/>
    <col min="2" max="2" width="40" style="15" customWidth="1"/>
    <col min="3" max="3" width="30.58203125" style="15" customWidth="1"/>
    <col min="4" max="4" width="33.75" style="15" customWidth="1"/>
    <col min="5" max="5" width="23.5" style="15" customWidth="1"/>
    <col min="6" max="6" width="19.58203125" style="15" customWidth="1"/>
    <col min="7" max="7" width="20.08203125" style="15" customWidth="1"/>
    <col min="8" max="8" width="21.75" style="15" customWidth="1"/>
    <col min="9" max="9" width="22.58203125" style="15" hidden="1" customWidth="1"/>
    <col min="10" max="10" width="23.75" style="15" hidden="1" customWidth="1"/>
    <col min="11" max="11" width="25.25" style="15" hidden="1" customWidth="1"/>
    <col min="12" max="12" width="22" style="15" hidden="1" customWidth="1"/>
    <col min="13" max="13" width="23.25" style="15" hidden="1" customWidth="1"/>
    <col min="14" max="14" width="15.58203125" style="15" hidden="1" customWidth="1"/>
    <col min="15" max="15" width="7.5" style="15" hidden="1" customWidth="1"/>
    <col min="16" max="16" width="0.25" style="15" customWidth="1"/>
    <col min="17" max="17" width="26.08203125" style="15" customWidth="1"/>
    <col min="18" max="18" width="93.75" style="15" customWidth="1"/>
    <col min="19" max="29" width="10.08203125" style="15" hidden="1" customWidth="1"/>
    <col min="30" max="30" width="27.83203125" style="15" customWidth="1"/>
    <col min="31" max="31" width="0.25" style="15" customWidth="1"/>
    <col min="32" max="32" width="10.08203125" style="15" customWidth="1"/>
    <col min="33" max="33" width="26.58203125" style="15" customWidth="1"/>
    <col min="34" max="34" width="0.75" style="15" customWidth="1"/>
    <col min="35" max="35" width="13.58203125" style="15" customWidth="1"/>
    <col min="36" max="36" width="12" style="16" customWidth="1"/>
    <col min="37" max="37" width="18.25" style="16" customWidth="1"/>
    <col min="38" max="39" width="15.75" style="16" customWidth="1"/>
    <col min="40" max="41" width="11" style="16" customWidth="1"/>
    <col min="42" max="45" width="11" style="16"/>
    <col min="46" max="16384" width="11" style="15"/>
  </cols>
  <sheetData>
    <row r="1" spans="1:33" ht="21" customHeight="1" x14ac:dyDescent="0.3">
      <c r="A1" s="530" t="s">
        <v>44</v>
      </c>
      <c r="B1" s="531"/>
      <c r="C1" s="531"/>
      <c r="D1" s="531"/>
      <c r="E1" s="531"/>
      <c r="F1" s="531"/>
      <c r="G1" s="531"/>
      <c r="H1" s="531"/>
      <c r="I1" s="531"/>
      <c r="J1" s="531"/>
      <c r="K1" s="531"/>
      <c r="L1" s="531"/>
      <c r="M1" s="531"/>
      <c r="N1" s="531"/>
      <c r="O1" s="531"/>
      <c r="P1" s="531"/>
      <c r="Q1" s="532"/>
      <c r="R1" s="20"/>
      <c r="S1" s="19"/>
      <c r="T1" s="19"/>
      <c r="U1" s="19"/>
      <c r="V1" s="19"/>
      <c r="W1" s="19"/>
      <c r="X1" s="19"/>
      <c r="Y1" s="19"/>
      <c r="Z1" s="19"/>
      <c r="AA1" s="19"/>
      <c r="AB1" s="19"/>
      <c r="AC1" s="19"/>
      <c r="AD1" s="19"/>
    </row>
    <row r="2" spans="1:33" ht="41.25" customHeight="1" thickBot="1" x14ac:dyDescent="0.35">
      <c r="A2" s="533"/>
      <c r="B2" s="534"/>
      <c r="C2" s="534"/>
      <c r="D2" s="534"/>
      <c r="E2" s="534"/>
      <c r="F2" s="534"/>
      <c r="G2" s="534"/>
      <c r="H2" s="534"/>
      <c r="I2" s="534"/>
      <c r="J2" s="534"/>
      <c r="K2" s="534"/>
      <c r="L2" s="534"/>
      <c r="M2" s="534"/>
      <c r="N2" s="534"/>
      <c r="O2" s="534"/>
      <c r="P2" s="534"/>
      <c r="Q2" s="535"/>
      <c r="R2" s="19"/>
      <c r="S2" s="19"/>
      <c r="T2" s="19"/>
      <c r="U2" s="19"/>
      <c r="V2" s="19"/>
      <c r="W2" s="19"/>
      <c r="X2" s="19"/>
      <c r="Y2" s="19"/>
      <c r="Z2" s="19"/>
      <c r="AA2" s="19"/>
      <c r="AB2" s="19"/>
      <c r="AC2" s="19"/>
      <c r="AD2" s="19"/>
    </row>
    <row r="3" spans="1:33" ht="12.5" thickBot="1" x14ac:dyDescent="0.35"/>
    <row r="4" spans="1:33" ht="51" customHeight="1" thickBot="1" x14ac:dyDescent="0.35">
      <c r="A4" s="43" t="s">
        <v>37</v>
      </c>
      <c r="B4" s="33" t="s">
        <v>15</v>
      </c>
      <c r="C4" s="42" t="s">
        <v>28</v>
      </c>
      <c r="Q4" s="16"/>
    </row>
    <row r="5" spans="1:33" x14ac:dyDescent="0.3">
      <c r="Q5" s="16"/>
    </row>
    <row r="6" spans="1:33" ht="12.5" thickBot="1" x14ac:dyDescent="0.35">
      <c r="Q6" s="16"/>
    </row>
    <row r="7" spans="1:33" ht="28.5" customHeight="1" thickBot="1" x14ac:dyDescent="0.35">
      <c r="A7" s="516" t="s">
        <v>15</v>
      </c>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286"/>
    </row>
    <row r="8" spans="1:33" ht="50.25" customHeight="1" x14ac:dyDescent="0.3">
      <c r="A8" s="361" t="s">
        <v>21</v>
      </c>
      <c r="B8" s="361" t="s">
        <v>77</v>
      </c>
      <c r="C8" s="361" t="s">
        <v>10</v>
      </c>
      <c r="D8" s="361" t="s">
        <v>32</v>
      </c>
      <c r="E8" s="361" t="s">
        <v>33</v>
      </c>
      <c r="F8" s="361" t="s">
        <v>18</v>
      </c>
      <c r="G8" s="361" t="s">
        <v>19</v>
      </c>
      <c r="H8" s="362" t="s">
        <v>261</v>
      </c>
      <c r="I8" s="363" t="s">
        <v>265</v>
      </c>
      <c r="J8" s="361"/>
      <c r="K8" s="361"/>
      <c r="L8" s="361"/>
      <c r="M8" s="361"/>
      <c r="N8" s="361"/>
      <c r="O8" s="362"/>
      <c r="P8" s="362"/>
      <c r="Q8" s="362" t="s">
        <v>11</v>
      </c>
      <c r="R8" s="362" t="s">
        <v>9</v>
      </c>
      <c r="S8" s="364" t="s">
        <v>151</v>
      </c>
      <c r="T8" s="364" t="s">
        <v>60</v>
      </c>
      <c r="U8" s="364" t="s">
        <v>261</v>
      </c>
      <c r="V8" s="365" t="s">
        <v>152</v>
      </c>
      <c r="W8" s="365" t="s">
        <v>62</v>
      </c>
      <c r="X8" s="365" t="s">
        <v>163</v>
      </c>
      <c r="Y8" s="366" t="s">
        <v>178</v>
      </c>
      <c r="Z8" s="366" t="s">
        <v>200</v>
      </c>
      <c r="AA8" s="366" t="s">
        <v>48</v>
      </c>
      <c r="AB8" s="366" t="s">
        <v>263</v>
      </c>
      <c r="AC8" s="366" t="s">
        <v>279</v>
      </c>
      <c r="AD8" s="362" t="s">
        <v>296</v>
      </c>
      <c r="AE8" s="132"/>
      <c r="AF8" s="138"/>
      <c r="AG8" s="139"/>
    </row>
    <row r="9" spans="1:33" ht="47.15" hidden="1" customHeight="1" x14ac:dyDescent="0.3">
      <c r="A9" s="367" t="s">
        <v>82</v>
      </c>
      <c r="B9" s="368" t="str">
        <f>IFERROR(VLOOKUP(Z9,'Reference records(soft deleted)'!$B$6:$D$39,3,FALSE),"")</f>
        <v/>
      </c>
      <c r="C9" s="369" t="s">
        <v>49</v>
      </c>
      <c r="D9" s="370" t="s">
        <v>50</v>
      </c>
      <c r="E9" s="370" t="s">
        <v>51</v>
      </c>
      <c r="F9" s="370" t="s">
        <v>52</v>
      </c>
      <c r="G9" s="371" t="str">
        <f t="array" ref="G9">IFERROR(IF(INDEX('Reference Records'!$D$4:$D$29,MATCH(LEFT(B9,255),LEFT('Reference Records'!$C$4:$C$29,255),0))=0,"",INDEX('Reference Records'!$D$4:$D$29,MATCH(LEFT(B9,255),LEFT('Reference Records'!$C$4:$C$29,255),0))),"")</f>
        <v/>
      </c>
      <c r="H9" s="372" t="str">
        <f>IF('Overview - Section A'!$AN$5="Funding Request",IF(I9="Funding Request Place Holder","",I9),"")</f>
        <v/>
      </c>
      <c r="I9" s="373" t="str">
        <f>IFERROR(IF(AB9="","",VLOOKUP(AB9,'Overview - Section A'!$P$31:$Q$32,2,FALSE)),"")</f>
        <v/>
      </c>
      <c r="J9" s="372"/>
      <c r="K9" s="372"/>
      <c r="L9" s="372"/>
      <c r="M9" s="372"/>
      <c r="N9" s="372"/>
      <c r="O9" s="374"/>
      <c r="P9" s="375"/>
      <c r="Q9" s="374" t="str">
        <f>IFERROR(IF(AA9="","",AA9),"")</f>
        <v>[Country (Name)]</v>
      </c>
      <c r="R9" s="376" t="s">
        <v>53</v>
      </c>
      <c r="S9" s="364" t="str">
        <f>IF(G9&lt;&gt;"",B9&amp;C9,"")</f>
        <v/>
      </c>
      <c r="T9" s="364" t="b">
        <f>IFERROR(IF(OR(B9&lt;&gt;"",C9&lt;&gt;""),TRUE,FALSE),FALSE)</f>
        <v>1</v>
      </c>
      <c r="U9" s="364" t="str">
        <f>IFERROR(IF('Overview - Section A'!$AN$5="Funding Request",VLOOKUP(H9,'Overview - Section A'!$M$31:$P$32,4,FALSE),IF(AB9="","",AB9)),"")</f>
        <v>[Responsible PR]</v>
      </c>
      <c r="V9" s="365" t="str">
        <f>B9&amp;C9</f>
        <v>[Custom Impact Indicator]</v>
      </c>
      <c r="W9" s="365" t="s">
        <v>61</v>
      </c>
      <c r="X9" s="365" t="str">
        <f t="array" ref="X9">IFERROR(IF(INDEX('Reference Records'!$G$4:$G$29,MATCH(LEFT(B9,255),LEFT('Reference Records'!$C$4:$C$29,255),0))=0,"",INDEX('Reference Records'!$G$4:$G$29,MATCH(LEFT(B9,255),LEFT('Reference Records'!$C$4:$C$29,255),0))),"")</f>
        <v/>
      </c>
      <c r="Y9" s="365" t="str">
        <f>IFERROR(IF('Overview - Section A'!$AN$5="Funding Request",IF('Reference Records'!$B$343&lt;&gt;"",VLOOKUP(Q9,'Reference Records'!$B$343:$C$344,2,FALSE),VLOOKUP(Q9,'Reference Records'!$A$356:$C$357,3,FALSE)),VLOOKUP(Q9,'Reference Records'!$A$360:$C$362,3,FALSE)),"")</f>
        <v>[Record ID]</v>
      </c>
      <c r="Z9" s="365" t="s">
        <v>199</v>
      </c>
      <c r="AA9" s="365" t="s">
        <v>201</v>
      </c>
      <c r="AB9" s="377" t="s">
        <v>260</v>
      </c>
      <c r="AC9" s="365" t="s">
        <v>61</v>
      </c>
      <c r="AD9" s="378" t="s">
        <v>295</v>
      </c>
      <c r="AE9" s="132"/>
      <c r="AF9" s="138"/>
      <c r="AG9" s="139"/>
    </row>
    <row r="10" spans="1:33" ht="47.15" customHeight="1" x14ac:dyDescent="0.3">
      <c r="A10" s="367">
        <v>1</v>
      </c>
      <c r="B10" s="368" t="s">
        <v>2455</v>
      </c>
      <c r="C10" s="369"/>
      <c r="D10" s="370" t="s">
        <v>378</v>
      </c>
      <c r="E10" s="370" t="s">
        <v>341</v>
      </c>
      <c r="F10" s="370" t="s">
        <v>379</v>
      </c>
      <c r="G10" s="371" t="str">
        <f t="array" ref="G10">IFERROR(IF(INDEX('Reference Records'!$D$4:$D$29,MATCH(LEFT(B10,255),LEFT('Reference Records'!$C$4:$C$29,255),0))=0,"",INDEX('Reference Records'!$D$4:$D$29,MATCH(LEFT(B10,255),LEFT('Reference Records'!$C$4:$C$29,255),0))),"")</f>
        <v/>
      </c>
      <c r="H10" s="372" t="str">
        <f>IF('Overview - Section A'!$AN$5="Funding Request",IF(I10="Funding Request Place Holder","",I10),"")</f>
        <v/>
      </c>
      <c r="I10" s="373" t="str">
        <f>IFERROR(IF(AB10="","",VLOOKUP(AB10,'Overview - Section A'!$P$31:$Q$32,2,FALSE)),"")</f>
        <v/>
      </c>
      <c r="J10" s="372"/>
      <c r="K10" s="372"/>
      <c r="L10" s="372"/>
      <c r="M10" s="372"/>
      <c r="N10" s="372"/>
      <c r="O10" s="374"/>
      <c r="P10" s="375"/>
      <c r="Q10" s="374" t="str">
        <f t="shared" ref="Q10:Q24" si="0">IFERROR(IF(AA10="","",AA10),"")</f>
        <v>Ghana</v>
      </c>
      <c r="R10" s="376" t="s">
        <v>4207</v>
      </c>
      <c r="S10" s="364" t="str">
        <f t="shared" ref="S10:S24" si="1">IF(G10&lt;&gt;"",B10&amp;C10,"")</f>
        <v/>
      </c>
      <c r="T10" s="364" t="b">
        <f t="shared" ref="T10:T24" si="2">IFERROR(IF(OR(B10&lt;&gt;"",C10&lt;&gt;""),TRUE,FALSE),FALSE)</f>
        <v>1</v>
      </c>
      <c r="U10" s="364" t="str">
        <f>IFERROR(IF('Overview - Section A'!$AN$5="Funding Request",VLOOKUP(H10,'Overview - Section A'!$M$31:$P$32,4,FALSE),IF(AB10="","",AB10)),"")</f>
        <v>a1236000008Hb5UAAS</v>
      </c>
      <c r="V10" s="365" t="str">
        <f t="shared" ref="V10:V24" si="3">B10&amp;C10</f>
        <v>HIV I-6: Estimated percentage of child HIV infections from HIV-positive women delivering in the past 12 months</v>
      </c>
      <c r="W10" s="365" t="s">
        <v>380</v>
      </c>
      <c r="X10" s="365" t="str">
        <f t="array" ref="X10">IFERROR(IF(INDEX('Reference Records'!$G$4:$G$29,MATCH(LEFT(B10,255),LEFT('Reference Records'!$C$4:$C$29,255),0))=0,"",INDEX('Reference Records'!$G$4:$G$29,MATCH(LEFT(B10,255),LEFT('Reference Records'!$C$4:$C$29,255),0))),"")</f>
        <v>a1J36000002m4EVEAY</v>
      </c>
      <c r="Y10" s="365" t="str">
        <f>IFERROR(IF('Overview - Section A'!$AN$5="Funding Request",IF('Reference Records'!$B$343&lt;&gt;"",VLOOKUP(Q10,'Reference Records'!$B$343:$C$344,2,FALSE),VLOOKUP(Q10,'Reference Records'!$A$356:$C$357,3,FALSE)),VLOOKUP(Q10,'Reference Records'!$A$360:$C$362,3,FALSE)),"")</f>
        <v>a1A360000013M3HEAU</v>
      </c>
      <c r="Z10" s="365" t="s">
        <v>382</v>
      </c>
      <c r="AA10" s="365" t="s">
        <v>375</v>
      </c>
      <c r="AB10" s="377" t="s">
        <v>383</v>
      </c>
      <c r="AC10" s="365" t="s">
        <v>373</v>
      </c>
      <c r="AD10" s="378"/>
      <c r="AE10" s="132"/>
      <c r="AF10" s="138"/>
      <c r="AG10" s="139"/>
    </row>
    <row r="11" spans="1:33" ht="47.15" customHeight="1" x14ac:dyDescent="0.3">
      <c r="A11" s="367">
        <v>2</v>
      </c>
      <c r="B11" s="368" t="s">
        <v>2139</v>
      </c>
      <c r="C11" s="369"/>
      <c r="D11" s="370" t="s">
        <v>384</v>
      </c>
      <c r="E11" s="370" t="s">
        <v>336</v>
      </c>
      <c r="F11" s="370" t="s">
        <v>385</v>
      </c>
      <c r="G11" s="371" t="str">
        <f t="array" ref="G11">IFERROR(IF(INDEX('Reference Records'!$D$4:$D$29,MATCH(LEFT(B11,255),LEFT('Reference Records'!$C$4:$C$29,255),0))=0,"",INDEX('Reference Records'!$D$4:$D$29,MATCH(LEFT(B11,255),LEFT('Reference Records'!$C$4:$C$29,255),0))),"")</f>
        <v>Age</v>
      </c>
      <c r="H11" s="372" t="str">
        <f>IF('Overview - Section A'!$AN$5="Funding Request",IF(I11="Funding Request Place Holder","",I11),"")</f>
        <v/>
      </c>
      <c r="I11" s="373" t="str">
        <f>IFERROR(IF(AB11="","",VLOOKUP(AB11,'Overview - Section A'!$P$31:$Q$32,2,FALSE)),"")</f>
        <v/>
      </c>
      <c r="J11" s="372"/>
      <c r="K11" s="372"/>
      <c r="L11" s="372"/>
      <c r="M11" s="372"/>
      <c r="N11" s="372"/>
      <c r="O11" s="374"/>
      <c r="P11" s="375"/>
      <c r="Q11" s="374" t="str">
        <f t="shared" si="0"/>
        <v>Ghana</v>
      </c>
      <c r="R11" s="376" t="s">
        <v>4218</v>
      </c>
      <c r="S11" s="364" t="str">
        <f t="shared" si="1"/>
        <v>HIV I-9a(M): Percentage of men who have sex with men who are living with HIV</v>
      </c>
      <c r="T11" s="364" t="b">
        <f t="shared" si="2"/>
        <v>1</v>
      </c>
      <c r="U11" s="364" t="str">
        <f>IFERROR(IF('Overview - Section A'!$AN$5="Funding Request",VLOOKUP(H11,'Overview - Section A'!$M$31:$P$32,4,FALSE),IF(AB11="","",AB11)),"")</f>
        <v>a1236000008Hb5VAAS</v>
      </c>
      <c r="V11" s="365" t="str">
        <f t="shared" si="3"/>
        <v>HIV I-9a(M): Percentage of men who have sex with men who are living with HIV</v>
      </c>
      <c r="W11" s="365" t="s">
        <v>386</v>
      </c>
      <c r="X11" s="365" t="str">
        <f t="array" ref="X11">IFERROR(IF(INDEX('Reference Records'!$G$4:$G$29,MATCH(LEFT(B11,255),LEFT('Reference Records'!$C$4:$C$29,255),0))=0,"",INDEX('Reference Records'!$G$4:$G$29,MATCH(LEFT(B11,255),LEFT('Reference Records'!$C$4:$C$29,255),0))),"")</f>
        <v>a1J36000002m4EWEAY</v>
      </c>
      <c r="Y11" s="365" t="str">
        <f>IFERROR(IF('Overview - Section A'!$AN$5="Funding Request",IF('Reference Records'!$B$343&lt;&gt;"",VLOOKUP(Q11,'Reference Records'!$B$343:$C$344,2,FALSE),VLOOKUP(Q11,'Reference Records'!$A$356:$C$357,3,FALSE)),VLOOKUP(Q11,'Reference Records'!$A$360:$C$362,3,FALSE)),"")</f>
        <v>a1A360000013M3HEAU</v>
      </c>
      <c r="Z11" s="365" t="s">
        <v>388</v>
      </c>
      <c r="AA11" s="365" t="s">
        <v>375</v>
      </c>
      <c r="AB11" s="377" t="s">
        <v>389</v>
      </c>
      <c r="AC11" s="365" t="s">
        <v>373</v>
      </c>
      <c r="AD11" s="378"/>
      <c r="AE11" s="132"/>
      <c r="AF11" s="138"/>
      <c r="AG11" s="139"/>
    </row>
    <row r="12" spans="1:33" ht="47.15" customHeight="1" x14ac:dyDescent="0.3">
      <c r="A12" s="367">
        <v>3</v>
      </c>
      <c r="B12" s="368" t="s">
        <v>2149</v>
      </c>
      <c r="C12" s="369"/>
      <c r="D12" s="370" t="s">
        <v>390</v>
      </c>
      <c r="E12" s="370" t="s">
        <v>340</v>
      </c>
      <c r="F12" s="370" t="s">
        <v>385</v>
      </c>
      <c r="G12" s="371" t="str">
        <f t="array" ref="G12">IFERROR(IF(INDEX('Reference Records'!$D$4:$D$29,MATCH(LEFT(B12,255),LEFT('Reference Records'!$C$4:$C$29,255),0))=0,"",INDEX('Reference Records'!$D$4:$D$29,MATCH(LEFT(B12,255),LEFT('Reference Records'!$C$4:$C$29,255),0))),"")</f>
        <v>Age</v>
      </c>
      <c r="H12" s="372" t="str">
        <f>IF('Overview - Section A'!$AN$5="Funding Request",IF(I12="Funding Request Place Holder","",I12),"")</f>
        <v/>
      </c>
      <c r="I12" s="373" t="str">
        <f>IFERROR(IF(AB12="","",VLOOKUP(AB12,'Overview - Section A'!$P$31:$Q$32,2,FALSE)),"")</f>
        <v/>
      </c>
      <c r="J12" s="372"/>
      <c r="K12" s="372"/>
      <c r="L12" s="372"/>
      <c r="M12" s="372"/>
      <c r="N12" s="372"/>
      <c r="O12" s="374"/>
      <c r="P12" s="375"/>
      <c r="Q12" s="374" t="str">
        <f t="shared" si="0"/>
        <v>Ghana</v>
      </c>
      <c r="R12" s="376" t="s">
        <v>4217</v>
      </c>
      <c r="S12" s="364" t="str">
        <f t="shared" si="1"/>
        <v>HIV I-10(M): Percentage of sex workers who are living with HIV</v>
      </c>
      <c r="T12" s="364" t="b">
        <f t="shared" si="2"/>
        <v>1</v>
      </c>
      <c r="U12" s="364" t="str">
        <f>IFERROR(IF('Overview - Section A'!$AN$5="Funding Request",VLOOKUP(H12,'Overview - Section A'!$M$31:$P$32,4,FALSE),IF(AB12="","",AB12)),"")</f>
        <v>a1236000008Hb5VAAS</v>
      </c>
      <c r="V12" s="365" t="str">
        <f t="shared" si="3"/>
        <v>HIV I-10(M): Percentage of sex workers who are living with HIV</v>
      </c>
      <c r="W12" s="365" t="s">
        <v>391</v>
      </c>
      <c r="X12" s="365" t="str">
        <f t="array" ref="X12">IFERROR(IF(INDEX('Reference Records'!$G$4:$G$29,MATCH(LEFT(B12,255),LEFT('Reference Records'!$C$4:$C$29,255),0))=0,"",INDEX('Reference Records'!$G$4:$G$29,MATCH(LEFT(B12,255),LEFT('Reference Records'!$C$4:$C$29,255),0))),"")</f>
        <v>a1J36000002m4EYEAY</v>
      </c>
      <c r="Y12" s="365" t="str">
        <f>IFERROR(IF('Overview - Section A'!$AN$5="Funding Request",IF('Reference Records'!$B$343&lt;&gt;"",VLOOKUP(Q12,'Reference Records'!$B$343:$C$344,2,FALSE),VLOOKUP(Q12,'Reference Records'!$A$356:$C$357,3,FALSE)),VLOOKUP(Q12,'Reference Records'!$A$360:$C$362,3,FALSE)),"")</f>
        <v>a1A360000013M3HEAU</v>
      </c>
      <c r="Z12" s="365" t="s">
        <v>393</v>
      </c>
      <c r="AA12" s="365" t="s">
        <v>375</v>
      </c>
      <c r="AB12" s="377" t="s">
        <v>389</v>
      </c>
      <c r="AC12" s="365" t="s">
        <v>373</v>
      </c>
      <c r="AD12" s="378"/>
      <c r="AE12" s="132"/>
      <c r="AF12" s="138"/>
      <c r="AG12" s="139"/>
    </row>
    <row r="13" spans="1:33" ht="47.15" customHeight="1" x14ac:dyDescent="0.3">
      <c r="A13" s="367">
        <v>4</v>
      </c>
      <c r="B13" s="368" t="s">
        <v>2469</v>
      </c>
      <c r="C13" s="369"/>
      <c r="D13" s="370" t="s">
        <v>4178</v>
      </c>
      <c r="E13" s="370" t="s">
        <v>341</v>
      </c>
      <c r="F13" s="370" t="s">
        <v>4180</v>
      </c>
      <c r="G13" s="371" t="str">
        <f t="array" ref="G13">IFERROR(IF(INDEX('Reference Records'!$D$4:$D$29,MATCH(LEFT(B13,255),LEFT('Reference Records'!$C$4:$C$29,255),0))=0,"",INDEX('Reference Records'!$D$4:$D$29,MATCH(LEFT(B13,255),LEFT('Reference Records'!$C$4:$C$29,255),0))),"")</f>
        <v/>
      </c>
      <c r="H13" s="372" t="str">
        <f>IF('Overview - Section A'!$AN$5="Funding Request",IF(I13="Funding Request Place Holder","",I13),"")</f>
        <v/>
      </c>
      <c r="I13" s="373" t="str">
        <f>IFERROR(IF(AB13="","",VLOOKUP(AB13,'Overview - Section A'!$P$31:$Q$32,2,FALSE)),"")</f>
        <v/>
      </c>
      <c r="J13" s="372"/>
      <c r="K13" s="372"/>
      <c r="L13" s="372"/>
      <c r="M13" s="372"/>
      <c r="N13" s="372"/>
      <c r="O13" s="374"/>
      <c r="P13" s="375"/>
      <c r="Q13" s="374" t="str">
        <f t="shared" si="0"/>
        <v>Ghana</v>
      </c>
      <c r="R13" s="376" t="s">
        <v>4205</v>
      </c>
      <c r="S13" s="364" t="str">
        <f t="shared" si="1"/>
        <v/>
      </c>
      <c r="T13" s="364" t="b">
        <f t="shared" si="2"/>
        <v>1</v>
      </c>
      <c r="U13" s="364" t="str">
        <f>IFERROR(IF('Overview - Section A'!$AN$5="Funding Request",VLOOKUP(H13,'Overview - Section A'!$M$31:$P$32,4,FALSE),IF(AB13="","",AB13)),"")</f>
        <v>a1236000008Hb5UAAS</v>
      </c>
      <c r="V13" s="365" t="str">
        <f t="shared" si="3"/>
        <v>TB I-2: TB incidence rate per 100,000 population</v>
      </c>
      <c r="W13" s="365" t="s">
        <v>394</v>
      </c>
      <c r="X13" s="365" t="str">
        <f t="array" ref="X13">IFERROR(IF(INDEX('Reference Records'!$G$4:$G$29,MATCH(LEFT(B13,255),LEFT('Reference Records'!$C$4:$C$29,255),0))=0,"",INDEX('Reference Records'!$G$4:$G$29,MATCH(LEFT(B13,255),LEFT('Reference Records'!$C$4:$C$29,255),0))),"")</f>
        <v>a1J36000002m4EjEAI</v>
      </c>
      <c r="Y13" s="365" t="str">
        <f>IFERROR(IF('Overview - Section A'!$AN$5="Funding Request",IF('Reference Records'!$B$343&lt;&gt;"",VLOOKUP(Q13,'Reference Records'!$B$343:$C$344,2,FALSE),VLOOKUP(Q13,'Reference Records'!$A$356:$C$357,3,FALSE)),VLOOKUP(Q13,'Reference Records'!$A$360:$C$362,3,FALSE)),"")</f>
        <v>a1A360000013M3HEAU</v>
      </c>
      <c r="Z13" s="365" t="s">
        <v>396</v>
      </c>
      <c r="AA13" s="365" t="s">
        <v>375</v>
      </c>
      <c r="AB13" s="377" t="s">
        <v>383</v>
      </c>
      <c r="AC13" s="365" t="s">
        <v>373</v>
      </c>
      <c r="AD13" s="378"/>
      <c r="AE13" s="132"/>
      <c r="AF13" s="138"/>
      <c r="AG13" s="139"/>
    </row>
    <row r="14" spans="1:33" ht="47.15" customHeight="1" x14ac:dyDescent="0.3">
      <c r="A14" s="367">
        <v>5</v>
      </c>
      <c r="B14" s="368" t="s">
        <v>2470</v>
      </c>
      <c r="C14" s="369"/>
      <c r="D14" s="370" t="s">
        <v>4179</v>
      </c>
      <c r="E14" s="370" t="s">
        <v>341</v>
      </c>
      <c r="F14" s="370" t="s">
        <v>4180</v>
      </c>
      <c r="G14" s="371" t="str">
        <f t="array" ref="G14">IFERROR(IF(INDEX('Reference Records'!$D$4:$D$29,MATCH(LEFT(B14,255),LEFT('Reference Records'!$C$4:$C$29,255),0))=0,"",INDEX('Reference Records'!$D$4:$D$29,MATCH(LEFT(B14,255),LEFT('Reference Records'!$C$4:$C$29,255),0))),"")</f>
        <v/>
      </c>
      <c r="H14" s="372" t="str">
        <f>IF('Overview - Section A'!$AN$5="Funding Request",IF(I14="Funding Request Place Holder","",I14),"")</f>
        <v/>
      </c>
      <c r="I14" s="373" t="str">
        <f>IFERROR(IF(AB14="","",VLOOKUP(AB14,'Overview - Section A'!$P$31:$Q$32,2,FALSE)),"")</f>
        <v/>
      </c>
      <c r="J14" s="372"/>
      <c r="K14" s="372"/>
      <c r="L14" s="372"/>
      <c r="M14" s="372"/>
      <c r="N14" s="372"/>
      <c r="O14" s="374"/>
      <c r="P14" s="375"/>
      <c r="Q14" s="374" t="str">
        <f t="shared" si="0"/>
        <v>Ghana</v>
      </c>
      <c r="R14" s="376" t="s">
        <v>4206</v>
      </c>
      <c r="S14" s="364" t="str">
        <f t="shared" si="1"/>
        <v/>
      </c>
      <c r="T14" s="364" t="b">
        <f t="shared" si="2"/>
        <v>1</v>
      </c>
      <c r="U14" s="364" t="str">
        <f>IFERROR(IF('Overview - Section A'!$AN$5="Funding Request",VLOOKUP(H14,'Overview - Section A'!$M$31:$P$32,4,FALSE),IF(AB14="","",AB14)),"")</f>
        <v>a1236000008Hb5UAAS</v>
      </c>
      <c r="V14" s="365" t="str">
        <f t="shared" si="3"/>
        <v>TB I-3(M): TB mortality rate per 100,000 population</v>
      </c>
      <c r="W14" s="365" t="s">
        <v>397</v>
      </c>
      <c r="X14" s="365" t="str">
        <f t="array" ref="X14">IFERROR(IF(INDEX('Reference Records'!$G$4:$G$29,MATCH(LEFT(B14,255),LEFT('Reference Records'!$C$4:$C$29,255),0))=0,"",INDEX('Reference Records'!$G$4:$G$29,MATCH(LEFT(B14,255),LEFT('Reference Records'!$C$4:$C$29,255),0))),"")</f>
        <v>a1J36000002m4EkEAI</v>
      </c>
      <c r="Y14" s="365" t="str">
        <f>IFERROR(IF('Overview - Section A'!$AN$5="Funding Request",IF('Reference Records'!$B$343&lt;&gt;"",VLOOKUP(Q14,'Reference Records'!$B$343:$C$344,2,FALSE),VLOOKUP(Q14,'Reference Records'!$A$356:$C$357,3,FALSE)),VLOOKUP(Q14,'Reference Records'!$A$360:$C$362,3,FALSE)),"")</f>
        <v>a1A360000013M3HEAU</v>
      </c>
      <c r="Z14" s="365" t="s">
        <v>399</v>
      </c>
      <c r="AA14" s="365" t="s">
        <v>375</v>
      </c>
      <c r="AB14" s="377" t="s">
        <v>383</v>
      </c>
      <c r="AC14" s="365" t="s">
        <v>373</v>
      </c>
      <c r="AD14" s="378"/>
      <c r="AE14" s="132"/>
      <c r="AF14" s="138"/>
      <c r="AG14" s="139"/>
    </row>
    <row r="15" spans="1:33" ht="47.15" customHeight="1" x14ac:dyDescent="0.3">
      <c r="A15" s="367">
        <v>6</v>
      </c>
      <c r="B15" s="368" t="s">
        <v>2471</v>
      </c>
      <c r="C15" s="369"/>
      <c r="D15" s="370" t="s">
        <v>4181</v>
      </c>
      <c r="E15" s="370" t="s">
        <v>341</v>
      </c>
      <c r="F15" s="370" t="s">
        <v>4180</v>
      </c>
      <c r="G15" s="371" t="str">
        <f t="array" ref="G15">IFERROR(IF(INDEX('Reference Records'!$D$4:$D$29,MATCH(LEFT(B15,255),LEFT('Reference Records'!$C$4:$C$29,255),0))=0,"",INDEX('Reference Records'!$D$4:$D$29,MATCH(LEFT(B15,255),LEFT('Reference Records'!$C$4:$C$29,255),0))),"")</f>
        <v/>
      </c>
      <c r="H15" s="372" t="str">
        <f>IF('Overview - Section A'!$AN$5="Funding Request",IF(I15="Funding Request Place Holder","",I15),"")</f>
        <v/>
      </c>
      <c r="I15" s="373" t="str">
        <f>IFERROR(IF(AB15="","",VLOOKUP(AB15,'Overview - Section A'!$P$31:$Q$32,2,FALSE)),"")</f>
        <v/>
      </c>
      <c r="J15" s="372"/>
      <c r="K15" s="372"/>
      <c r="L15" s="372"/>
      <c r="M15" s="372"/>
      <c r="N15" s="372"/>
      <c r="O15" s="374"/>
      <c r="P15" s="375"/>
      <c r="Q15" s="374" t="str">
        <f t="shared" si="0"/>
        <v>Ghana</v>
      </c>
      <c r="R15" s="376" t="s">
        <v>4202</v>
      </c>
      <c r="S15" s="364" t="str">
        <f t="shared" si="1"/>
        <v/>
      </c>
      <c r="T15" s="364" t="b">
        <f t="shared" si="2"/>
        <v>1</v>
      </c>
      <c r="U15" s="364" t="str">
        <f>IFERROR(IF('Overview - Section A'!$AN$5="Funding Request",VLOOKUP(H15,'Overview - Section A'!$M$31:$P$32,4,FALSE),IF(AB15="","",AB15)),"")</f>
        <v>a1236000008Hb5UAAS</v>
      </c>
      <c r="V15" s="365" t="str">
        <f t="shared" si="3"/>
        <v>TB/HIV I-1: TB/HIV mortality rate per 100,000 population</v>
      </c>
      <c r="W15" s="365" t="s">
        <v>400</v>
      </c>
      <c r="X15" s="365" t="str">
        <f t="array" ref="X15">IFERROR(IF(INDEX('Reference Records'!$G$4:$G$29,MATCH(LEFT(B15,255),LEFT('Reference Records'!$C$4:$C$29,255),0))=0,"",INDEX('Reference Records'!$G$4:$G$29,MATCH(LEFT(B15,255),LEFT('Reference Records'!$C$4:$C$29,255),0))),"")</f>
        <v>a1J36000002m4EnEAI</v>
      </c>
      <c r="Y15" s="365" t="str">
        <f>IFERROR(IF('Overview - Section A'!$AN$5="Funding Request",IF('Reference Records'!$B$343&lt;&gt;"",VLOOKUP(Q15,'Reference Records'!$B$343:$C$344,2,FALSE),VLOOKUP(Q15,'Reference Records'!$A$356:$C$357,3,FALSE)),VLOOKUP(Q15,'Reference Records'!$A$360:$C$362,3,FALSE)),"")</f>
        <v>a1A360000013M3HEAU</v>
      </c>
      <c r="Z15" s="365" t="s">
        <v>402</v>
      </c>
      <c r="AA15" s="365" t="s">
        <v>375</v>
      </c>
      <c r="AB15" s="377" t="s">
        <v>383</v>
      </c>
      <c r="AC15" s="365" t="s">
        <v>373</v>
      </c>
      <c r="AD15" s="378"/>
      <c r="AE15" s="132"/>
      <c r="AF15" s="138"/>
      <c r="AG15" s="139"/>
    </row>
    <row r="16" spans="1:33" ht="47.15" customHeight="1" x14ac:dyDescent="0.3">
      <c r="A16" s="367">
        <v>7</v>
      </c>
      <c r="B16" s="368" t="str">
        <f>IFERROR(VLOOKUP(Z16,'Reference records(soft deleted)'!$B$6:$D$39,3,FALSE),"")</f>
        <v/>
      </c>
      <c r="C16" s="369"/>
      <c r="D16" s="370"/>
      <c r="E16" s="370"/>
      <c r="F16" s="370"/>
      <c r="G16" s="371" t="str">
        <f t="array" ref="G16">IFERROR(IF(INDEX('Reference Records'!$D$4:$D$29,MATCH(LEFT(B16,255),LEFT('Reference Records'!$C$4:$C$29,255),0))=0,"",INDEX('Reference Records'!$D$4:$D$29,MATCH(LEFT(B16,255),LEFT('Reference Records'!$C$4:$C$29,255),0))),"")</f>
        <v/>
      </c>
      <c r="H16" s="372" t="str">
        <f>IF('Overview - Section A'!$AN$5="Funding Request",IF(I16="Funding Request Place Holder","",I16),"")</f>
        <v/>
      </c>
      <c r="I16" s="373" t="str">
        <f>IFERROR(IF(AB16="","",VLOOKUP(AB16,'Overview - Section A'!$P$31:$Q$32,2,FALSE)),"")</f>
        <v/>
      </c>
      <c r="J16" s="372"/>
      <c r="K16" s="372"/>
      <c r="L16" s="372"/>
      <c r="M16" s="372"/>
      <c r="N16" s="372"/>
      <c r="O16" s="374"/>
      <c r="P16" s="375"/>
      <c r="Q16" s="374" t="str">
        <f t="shared" si="0"/>
        <v/>
      </c>
      <c r="R16" s="376"/>
      <c r="S16" s="364" t="str">
        <f t="shared" si="1"/>
        <v/>
      </c>
      <c r="T16" s="364" t="b">
        <f t="shared" si="2"/>
        <v>0</v>
      </c>
      <c r="U16" s="364" t="str">
        <f>IFERROR(IF('Overview - Section A'!$AN$5="Funding Request",VLOOKUP(H16,'Overview - Section A'!$M$31:$P$32,4,FALSE),IF(AB16="","",AB16)),"")</f>
        <v/>
      </c>
      <c r="V16" s="365" t="str">
        <f t="shared" si="3"/>
        <v/>
      </c>
      <c r="W16" s="365" t="s">
        <v>403</v>
      </c>
      <c r="X16" s="365" t="str">
        <f t="array" ref="X16">IFERROR(IF(INDEX('Reference Records'!$G$4:$G$29,MATCH(LEFT(B16,255),LEFT('Reference Records'!$C$4:$C$29,255),0))=0,"",INDEX('Reference Records'!$G$4:$G$29,MATCH(LEFT(B16,255),LEFT('Reference Records'!$C$4:$C$29,255),0))),"")</f>
        <v/>
      </c>
      <c r="Y16" s="365" t="str">
        <f>IFERROR(IF('Overview - Section A'!$AN$5="Funding Request",IF('Reference Records'!$B$343&lt;&gt;"",VLOOKUP(Q16,'Reference Records'!$B$343:$C$344,2,FALSE),VLOOKUP(Q16,'Reference Records'!$A$356:$C$357,3,FALSE)),VLOOKUP(Q16,'Reference Records'!$A$360:$C$362,3,FALSE)),"")</f>
        <v/>
      </c>
      <c r="Z16" s="365"/>
      <c r="AA16" s="365"/>
      <c r="AB16" s="377"/>
      <c r="AC16" s="365" t="s">
        <v>373</v>
      </c>
      <c r="AD16" s="378"/>
      <c r="AE16" s="132"/>
      <c r="AF16" s="138"/>
      <c r="AG16" s="139"/>
    </row>
    <row r="17" spans="1:33" ht="47.15" customHeight="1" x14ac:dyDescent="0.3">
      <c r="A17" s="367">
        <v>8</v>
      </c>
      <c r="B17" s="368" t="str">
        <f>IFERROR(VLOOKUP(Z17,'Reference records(soft deleted)'!$B$6:$D$39,3,FALSE),"")</f>
        <v/>
      </c>
      <c r="C17" s="369"/>
      <c r="D17" s="370"/>
      <c r="E17" s="370"/>
      <c r="F17" s="370"/>
      <c r="G17" s="371" t="str">
        <f t="array" ref="G17">IFERROR(IF(INDEX('Reference Records'!$D$4:$D$29,MATCH(LEFT(B17,255),LEFT('Reference Records'!$C$4:$C$29,255),0))=0,"",INDEX('Reference Records'!$D$4:$D$29,MATCH(LEFT(B17,255),LEFT('Reference Records'!$C$4:$C$29,255),0))),"")</f>
        <v/>
      </c>
      <c r="H17" s="372" t="str">
        <f>IF('Overview - Section A'!$AN$5="Funding Request",IF(I17="Funding Request Place Holder","",I17),"")</f>
        <v/>
      </c>
      <c r="I17" s="373" t="str">
        <f>IFERROR(IF(AB17="","",VLOOKUP(AB17,'Overview - Section A'!$P$31:$Q$32,2,FALSE)),"")</f>
        <v/>
      </c>
      <c r="J17" s="372"/>
      <c r="K17" s="372"/>
      <c r="L17" s="372"/>
      <c r="M17" s="372"/>
      <c r="N17" s="372"/>
      <c r="O17" s="374"/>
      <c r="P17" s="375"/>
      <c r="Q17" s="374" t="str">
        <f t="shared" si="0"/>
        <v/>
      </c>
      <c r="R17" s="376"/>
      <c r="S17" s="364" t="str">
        <f t="shared" si="1"/>
        <v/>
      </c>
      <c r="T17" s="364" t="b">
        <f t="shared" si="2"/>
        <v>0</v>
      </c>
      <c r="U17" s="364" t="str">
        <f>IFERROR(IF('Overview - Section A'!$AN$5="Funding Request",VLOOKUP(H17,'Overview - Section A'!$M$31:$P$32,4,FALSE),IF(AB17="","",AB17)),"")</f>
        <v/>
      </c>
      <c r="V17" s="365" t="str">
        <f t="shared" si="3"/>
        <v/>
      </c>
      <c r="W17" s="365" t="s">
        <v>404</v>
      </c>
      <c r="X17" s="365" t="str">
        <f t="array" ref="X17">IFERROR(IF(INDEX('Reference Records'!$G$4:$G$29,MATCH(LEFT(B17,255),LEFT('Reference Records'!$C$4:$C$29,255),0))=0,"",INDEX('Reference Records'!$G$4:$G$29,MATCH(LEFT(B17,255),LEFT('Reference Records'!$C$4:$C$29,255),0))),"")</f>
        <v/>
      </c>
      <c r="Y17" s="365" t="str">
        <f>IFERROR(IF('Overview - Section A'!$AN$5="Funding Request",IF('Reference Records'!$B$343&lt;&gt;"",VLOOKUP(Q17,'Reference Records'!$B$343:$C$344,2,FALSE),VLOOKUP(Q17,'Reference Records'!$A$356:$C$357,3,FALSE)),VLOOKUP(Q17,'Reference Records'!$A$360:$C$362,3,FALSE)),"")</f>
        <v/>
      </c>
      <c r="Z17" s="365"/>
      <c r="AA17" s="365"/>
      <c r="AB17" s="377"/>
      <c r="AC17" s="365" t="s">
        <v>373</v>
      </c>
      <c r="AD17" s="378"/>
      <c r="AE17" s="132"/>
      <c r="AF17" s="138"/>
      <c r="AG17" s="139"/>
    </row>
    <row r="18" spans="1:33" ht="47.15" customHeight="1" x14ac:dyDescent="0.3">
      <c r="A18" s="367">
        <v>9</v>
      </c>
      <c r="B18" s="368" t="str">
        <f>IFERROR(VLOOKUP(Z18,'Reference records(soft deleted)'!$B$6:$D$39,3,FALSE),"")</f>
        <v/>
      </c>
      <c r="C18" s="369"/>
      <c r="D18" s="370"/>
      <c r="E18" s="370"/>
      <c r="F18" s="370"/>
      <c r="G18" s="371" t="str">
        <f t="array" ref="G18">IFERROR(IF(INDEX('Reference Records'!$D$4:$D$29,MATCH(LEFT(B18,255),LEFT('Reference Records'!$C$4:$C$29,255),0))=0,"",INDEX('Reference Records'!$D$4:$D$29,MATCH(LEFT(B18,255),LEFT('Reference Records'!$C$4:$C$29,255),0))),"")</f>
        <v/>
      </c>
      <c r="H18" s="372" t="str">
        <f>IF('Overview - Section A'!$AN$5="Funding Request",IF(I18="Funding Request Place Holder","",I18),"")</f>
        <v/>
      </c>
      <c r="I18" s="373" t="str">
        <f>IFERROR(IF(AB18="","",VLOOKUP(AB18,'Overview - Section A'!$P$31:$Q$32,2,FALSE)),"")</f>
        <v/>
      </c>
      <c r="J18" s="372"/>
      <c r="K18" s="372"/>
      <c r="L18" s="372"/>
      <c r="M18" s="372"/>
      <c r="N18" s="372"/>
      <c r="O18" s="374"/>
      <c r="P18" s="375"/>
      <c r="Q18" s="374" t="str">
        <f t="shared" si="0"/>
        <v/>
      </c>
      <c r="R18" s="376"/>
      <c r="S18" s="364" t="str">
        <f t="shared" si="1"/>
        <v/>
      </c>
      <c r="T18" s="364" t="b">
        <f t="shared" si="2"/>
        <v>0</v>
      </c>
      <c r="U18" s="364" t="str">
        <f>IFERROR(IF('Overview - Section A'!$AN$5="Funding Request",VLOOKUP(H18,'Overview - Section A'!$M$31:$P$32,4,FALSE),IF(AB18="","",AB18)),"")</f>
        <v/>
      </c>
      <c r="V18" s="365" t="str">
        <f t="shared" si="3"/>
        <v/>
      </c>
      <c r="W18" s="365" t="s">
        <v>405</v>
      </c>
      <c r="X18" s="365" t="str">
        <f t="array" ref="X18">IFERROR(IF(INDEX('Reference Records'!$G$4:$G$29,MATCH(LEFT(B18,255),LEFT('Reference Records'!$C$4:$C$29,255),0))=0,"",INDEX('Reference Records'!$G$4:$G$29,MATCH(LEFT(B18,255),LEFT('Reference Records'!$C$4:$C$29,255),0))),"")</f>
        <v/>
      </c>
      <c r="Y18" s="365" t="str">
        <f>IFERROR(IF('Overview - Section A'!$AN$5="Funding Request",IF('Reference Records'!$B$343&lt;&gt;"",VLOOKUP(Q18,'Reference Records'!$B$343:$C$344,2,FALSE),VLOOKUP(Q18,'Reference Records'!$A$356:$C$357,3,FALSE)),VLOOKUP(Q18,'Reference Records'!$A$360:$C$362,3,FALSE)),"")</f>
        <v/>
      </c>
      <c r="Z18" s="365"/>
      <c r="AA18" s="365"/>
      <c r="AB18" s="377"/>
      <c r="AC18" s="365" t="s">
        <v>373</v>
      </c>
      <c r="AD18" s="378"/>
      <c r="AE18" s="132"/>
      <c r="AF18" s="138"/>
      <c r="AG18" s="139"/>
    </row>
    <row r="19" spans="1:33" ht="47.15" customHeight="1" x14ac:dyDescent="0.3">
      <c r="A19" s="367">
        <v>10</v>
      </c>
      <c r="B19" s="368" t="str">
        <f>IFERROR(VLOOKUP(Z19,'Reference records(soft deleted)'!$B$6:$D$39,3,FALSE),"")</f>
        <v/>
      </c>
      <c r="C19" s="369"/>
      <c r="D19" s="370"/>
      <c r="E19" s="370"/>
      <c r="F19" s="370"/>
      <c r="G19" s="371" t="str">
        <f t="array" ref="G19">IFERROR(IF(INDEX('Reference Records'!$D$4:$D$29,MATCH(LEFT(B19,255),LEFT('Reference Records'!$C$4:$C$29,255),0))=0,"",INDEX('Reference Records'!$D$4:$D$29,MATCH(LEFT(B19,255),LEFT('Reference Records'!$C$4:$C$29,255),0))),"")</f>
        <v/>
      </c>
      <c r="H19" s="372" t="str">
        <f>IF('Overview - Section A'!$AN$5="Funding Request",IF(I19="Funding Request Place Holder","",I19),"")</f>
        <v/>
      </c>
      <c r="I19" s="373" t="str">
        <f>IFERROR(IF(AB19="","",VLOOKUP(AB19,'Overview - Section A'!$P$31:$Q$32,2,FALSE)),"")</f>
        <v/>
      </c>
      <c r="J19" s="372"/>
      <c r="K19" s="372"/>
      <c r="L19" s="372"/>
      <c r="M19" s="372"/>
      <c r="N19" s="372"/>
      <c r="O19" s="374"/>
      <c r="P19" s="375"/>
      <c r="Q19" s="374" t="str">
        <f t="shared" si="0"/>
        <v/>
      </c>
      <c r="R19" s="376"/>
      <c r="S19" s="364" t="str">
        <f t="shared" si="1"/>
        <v/>
      </c>
      <c r="T19" s="364" t="b">
        <f t="shared" si="2"/>
        <v>0</v>
      </c>
      <c r="U19" s="364" t="str">
        <f>IFERROR(IF('Overview - Section A'!$AN$5="Funding Request",VLOOKUP(H19,'Overview - Section A'!$M$31:$P$32,4,FALSE),IF(AB19="","",AB19)),"")</f>
        <v/>
      </c>
      <c r="V19" s="365" t="str">
        <f t="shared" si="3"/>
        <v/>
      </c>
      <c r="W19" s="365" t="s">
        <v>406</v>
      </c>
      <c r="X19" s="365" t="str">
        <f t="array" ref="X19">IFERROR(IF(INDEX('Reference Records'!$G$4:$G$29,MATCH(LEFT(B19,255),LEFT('Reference Records'!$C$4:$C$29,255),0))=0,"",INDEX('Reference Records'!$G$4:$G$29,MATCH(LEFT(B19,255),LEFT('Reference Records'!$C$4:$C$29,255),0))),"")</f>
        <v/>
      </c>
      <c r="Y19" s="365" t="str">
        <f>IFERROR(IF('Overview - Section A'!$AN$5="Funding Request",IF('Reference Records'!$B$343&lt;&gt;"",VLOOKUP(Q19,'Reference Records'!$B$343:$C$344,2,FALSE),VLOOKUP(Q19,'Reference Records'!$A$356:$C$357,3,FALSE)),VLOOKUP(Q19,'Reference Records'!$A$360:$C$362,3,FALSE)),"")</f>
        <v/>
      </c>
      <c r="Z19" s="365"/>
      <c r="AA19" s="365"/>
      <c r="AB19" s="377"/>
      <c r="AC19" s="365" t="s">
        <v>373</v>
      </c>
      <c r="AD19" s="378"/>
      <c r="AE19" s="132"/>
      <c r="AF19" s="138"/>
      <c r="AG19" s="139"/>
    </row>
    <row r="20" spans="1:33" ht="47.15" customHeight="1" x14ac:dyDescent="0.3">
      <c r="A20" s="367">
        <v>11</v>
      </c>
      <c r="B20" s="368" t="str">
        <f>IFERROR(VLOOKUP(Z20,'Reference records(soft deleted)'!$B$6:$D$39,3,FALSE),"")</f>
        <v/>
      </c>
      <c r="C20" s="369"/>
      <c r="D20" s="370"/>
      <c r="E20" s="370"/>
      <c r="F20" s="370"/>
      <c r="G20" s="371" t="str">
        <f t="array" ref="G20">IFERROR(IF(INDEX('Reference Records'!$D$4:$D$29,MATCH(LEFT(B20,255),LEFT('Reference Records'!$C$4:$C$29,255),0))=0,"",INDEX('Reference Records'!$D$4:$D$29,MATCH(LEFT(B20,255),LEFT('Reference Records'!$C$4:$C$29,255),0))),"")</f>
        <v/>
      </c>
      <c r="H20" s="372" t="str">
        <f>IF('Overview - Section A'!$AN$5="Funding Request",IF(I20="Funding Request Place Holder","",I20),"")</f>
        <v/>
      </c>
      <c r="I20" s="373" t="str">
        <f>IFERROR(IF(AB20="","",VLOOKUP(AB20,'Overview - Section A'!$P$31:$Q$32,2,FALSE)),"")</f>
        <v/>
      </c>
      <c r="J20" s="372"/>
      <c r="K20" s="372"/>
      <c r="L20" s="372"/>
      <c r="M20" s="372"/>
      <c r="N20" s="372"/>
      <c r="O20" s="374"/>
      <c r="P20" s="375"/>
      <c r="Q20" s="374" t="str">
        <f t="shared" si="0"/>
        <v/>
      </c>
      <c r="R20" s="376"/>
      <c r="S20" s="364" t="str">
        <f t="shared" si="1"/>
        <v/>
      </c>
      <c r="T20" s="364" t="b">
        <f t="shared" si="2"/>
        <v>0</v>
      </c>
      <c r="U20" s="364" t="str">
        <f>IFERROR(IF('Overview - Section A'!$AN$5="Funding Request",VLOOKUP(H20,'Overview - Section A'!$M$31:$P$32,4,FALSE),IF(AB20="","",AB20)),"")</f>
        <v/>
      </c>
      <c r="V20" s="365" t="str">
        <f t="shared" si="3"/>
        <v/>
      </c>
      <c r="W20" s="365" t="s">
        <v>407</v>
      </c>
      <c r="X20" s="365" t="str">
        <f t="array" ref="X20">IFERROR(IF(INDEX('Reference Records'!$G$4:$G$29,MATCH(LEFT(B20,255),LEFT('Reference Records'!$C$4:$C$29,255),0))=0,"",INDEX('Reference Records'!$G$4:$G$29,MATCH(LEFT(B20,255),LEFT('Reference Records'!$C$4:$C$29,255),0))),"")</f>
        <v/>
      </c>
      <c r="Y20" s="365" t="str">
        <f>IFERROR(IF('Overview - Section A'!$AN$5="Funding Request",IF('Reference Records'!$B$343&lt;&gt;"",VLOOKUP(Q20,'Reference Records'!$B$343:$C$344,2,FALSE),VLOOKUP(Q20,'Reference Records'!$A$356:$C$357,3,FALSE)),VLOOKUP(Q20,'Reference Records'!$A$360:$C$362,3,FALSE)),"")</f>
        <v/>
      </c>
      <c r="Z20" s="365"/>
      <c r="AA20" s="365"/>
      <c r="AB20" s="377"/>
      <c r="AC20" s="365" t="s">
        <v>373</v>
      </c>
      <c r="AD20" s="378"/>
      <c r="AE20" s="132"/>
      <c r="AF20" s="138"/>
      <c r="AG20" s="139"/>
    </row>
    <row r="21" spans="1:33" ht="47.15" customHeight="1" x14ac:dyDescent="0.3">
      <c r="A21" s="367">
        <v>12</v>
      </c>
      <c r="B21" s="368" t="str">
        <f>IFERROR(VLOOKUP(Z21,'Reference records(soft deleted)'!$B$6:$D$39,3,FALSE),"")</f>
        <v/>
      </c>
      <c r="C21" s="369"/>
      <c r="D21" s="370"/>
      <c r="E21" s="370"/>
      <c r="F21" s="370"/>
      <c r="G21" s="371" t="str">
        <f t="array" ref="G21">IFERROR(IF(INDEX('Reference Records'!$D$4:$D$29,MATCH(LEFT(B21,255),LEFT('Reference Records'!$C$4:$C$29,255),0))=0,"",INDEX('Reference Records'!$D$4:$D$29,MATCH(LEFT(B21,255),LEFT('Reference Records'!$C$4:$C$29,255),0))),"")</f>
        <v/>
      </c>
      <c r="H21" s="372" t="str">
        <f>IF('Overview - Section A'!$AN$5="Funding Request",IF(I21="Funding Request Place Holder","",I21),"")</f>
        <v/>
      </c>
      <c r="I21" s="373" t="str">
        <f>IFERROR(IF(AB21="","",VLOOKUP(AB21,'Overview - Section A'!$P$31:$Q$32,2,FALSE)),"")</f>
        <v/>
      </c>
      <c r="J21" s="372"/>
      <c r="K21" s="372"/>
      <c r="L21" s="372"/>
      <c r="M21" s="372"/>
      <c r="N21" s="372"/>
      <c r="O21" s="374"/>
      <c r="P21" s="375"/>
      <c r="Q21" s="374" t="str">
        <f t="shared" si="0"/>
        <v/>
      </c>
      <c r="R21" s="376"/>
      <c r="S21" s="364" t="str">
        <f t="shared" si="1"/>
        <v/>
      </c>
      <c r="T21" s="364" t="b">
        <f t="shared" si="2"/>
        <v>0</v>
      </c>
      <c r="U21" s="364" t="str">
        <f>IFERROR(IF('Overview - Section A'!$AN$5="Funding Request",VLOOKUP(H21,'Overview - Section A'!$M$31:$P$32,4,FALSE),IF(AB21="","",AB21)),"")</f>
        <v/>
      </c>
      <c r="V21" s="365" t="str">
        <f t="shared" si="3"/>
        <v/>
      </c>
      <c r="W21" s="365" t="s">
        <v>408</v>
      </c>
      <c r="X21" s="365" t="str">
        <f t="array" ref="X21">IFERROR(IF(INDEX('Reference Records'!$G$4:$G$29,MATCH(LEFT(B21,255),LEFT('Reference Records'!$C$4:$C$29,255),0))=0,"",INDEX('Reference Records'!$G$4:$G$29,MATCH(LEFT(B21,255),LEFT('Reference Records'!$C$4:$C$29,255),0))),"")</f>
        <v/>
      </c>
      <c r="Y21" s="365" t="str">
        <f>IFERROR(IF('Overview - Section A'!$AN$5="Funding Request",IF('Reference Records'!$B$343&lt;&gt;"",VLOOKUP(Q21,'Reference Records'!$B$343:$C$344,2,FALSE),VLOOKUP(Q21,'Reference Records'!$A$356:$C$357,3,FALSE)),VLOOKUP(Q21,'Reference Records'!$A$360:$C$362,3,FALSE)),"")</f>
        <v/>
      </c>
      <c r="Z21" s="365"/>
      <c r="AA21" s="365"/>
      <c r="AB21" s="377"/>
      <c r="AC21" s="365" t="s">
        <v>373</v>
      </c>
      <c r="AD21" s="378"/>
      <c r="AE21" s="132"/>
      <c r="AF21" s="138"/>
      <c r="AG21" s="139"/>
    </row>
    <row r="22" spans="1:33" ht="47.15" customHeight="1" x14ac:dyDescent="0.3">
      <c r="A22" s="367">
        <v>13</v>
      </c>
      <c r="B22" s="368" t="str">
        <f>IFERROR(VLOOKUP(Z22,'Reference records(soft deleted)'!$B$6:$D$39,3,FALSE),"")</f>
        <v/>
      </c>
      <c r="C22" s="369"/>
      <c r="D22" s="370"/>
      <c r="E22" s="370"/>
      <c r="F22" s="370"/>
      <c r="G22" s="371" t="str">
        <f t="array" ref="G22">IFERROR(IF(INDEX('Reference Records'!$D$4:$D$29,MATCH(LEFT(B22,255),LEFT('Reference Records'!$C$4:$C$29,255),0))=0,"",INDEX('Reference Records'!$D$4:$D$29,MATCH(LEFT(B22,255),LEFT('Reference Records'!$C$4:$C$29,255),0))),"")</f>
        <v/>
      </c>
      <c r="H22" s="372" t="str">
        <f>IF('Overview - Section A'!$AN$5="Funding Request",IF(I22="Funding Request Place Holder","",I22),"")</f>
        <v/>
      </c>
      <c r="I22" s="373" t="str">
        <f>IFERROR(IF(AB22="","",VLOOKUP(AB22,'Overview - Section A'!$P$31:$Q$32,2,FALSE)),"")</f>
        <v/>
      </c>
      <c r="J22" s="372"/>
      <c r="K22" s="372"/>
      <c r="L22" s="372"/>
      <c r="M22" s="372"/>
      <c r="N22" s="372"/>
      <c r="O22" s="374"/>
      <c r="P22" s="375"/>
      <c r="Q22" s="374" t="str">
        <f t="shared" si="0"/>
        <v/>
      </c>
      <c r="R22" s="376"/>
      <c r="S22" s="364" t="str">
        <f t="shared" si="1"/>
        <v/>
      </c>
      <c r="T22" s="364" t="b">
        <f t="shared" si="2"/>
        <v>0</v>
      </c>
      <c r="U22" s="364" t="str">
        <f>IFERROR(IF('Overview - Section A'!$AN$5="Funding Request",VLOOKUP(H22,'Overview - Section A'!$M$31:$P$32,4,FALSE),IF(AB22="","",AB22)),"")</f>
        <v/>
      </c>
      <c r="V22" s="365" t="str">
        <f t="shared" si="3"/>
        <v/>
      </c>
      <c r="W22" s="365" t="s">
        <v>409</v>
      </c>
      <c r="X22" s="365" t="str">
        <f t="array" ref="X22">IFERROR(IF(INDEX('Reference Records'!$G$4:$G$29,MATCH(LEFT(B22,255),LEFT('Reference Records'!$C$4:$C$29,255),0))=0,"",INDEX('Reference Records'!$G$4:$G$29,MATCH(LEFT(B22,255),LEFT('Reference Records'!$C$4:$C$29,255),0))),"")</f>
        <v/>
      </c>
      <c r="Y22" s="365" t="str">
        <f>IFERROR(IF('Overview - Section A'!$AN$5="Funding Request",IF('Reference Records'!$B$343&lt;&gt;"",VLOOKUP(Q22,'Reference Records'!$B$343:$C$344,2,FALSE),VLOOKUP(Q22,'Reference Records'!$A$356:$C$357,3,FALSE)),VLOOKUP(Q22,'Reference Records'!$A$360:$C$362,3,FALSE)),"")</f>
        <v/>
      </c>
      <c r="Z22" s="365"/>
      <c r="AA22" s="365"/>
      <c r="AB22" s="377"/>
      <c r="AC22" s="365" t="s">
        <v>373</v>
      </c>
      <c r="AD22" s="378"/>
      <c r="AE22" s="132"/>
      <c r="AF22" s="138"/>
      <c r="AG22" s="139"/>
    </row>
    <row r="23" spans="1:33" ht="47.15" customHeight="1" x14ac:dyDescent="0.3">
      <c r="A23" s="367">
        <v>14</v>
      </c>
      <c r="B23" s="368" t="str">
        <f>IFERROR(VLOOKUP(Z23,'Reference records(soft deleted)'!$B$6:$D$39,3,FALSE),"")</f>
        <v/>
      </c>
      <c r="C23" s="369"/>
      <c r="D23" s="370"/>
      <c r="E23" s="370"/>
      <c r="F23" s="370"/>
      <c r="G23" s="371" t="str">
        <f t="array" ref="G23">IFERROR(IF(INDEX('Reference Records'!$D$4:$D$29,MATCH(LEFT(B23,255),LEFT('Reference Records'!$C$4:$C$29,255),0))=0,"",INDEX('Reference Records'!$D$4:$D$29,MATCH(LEFT(B23,255),LEFT('Reference Records'!$C$4:$C$29,255),0))),"")</f>
        <v/>
      </c>
      <c r="H23" s="372" t="str">
        <f>IF('Overview - Section A'!$AN$5="Funding Request",IF(I23="Funding Request Place Holder","",I23),"")</f>
        <v/>
      </c>
      <c r="I23" s="373" t="str">
        <f>IFERROR(IF(AB23="","",VLOOKUP(AB23,'Overview - Section A'!$P$31:$Q$32,2,FALSE)),"")</f>
        <v/>
      </c>
      <c r="J23" s="372"/>
      <c r="K23" s="372"/>
      <c r="L23" s="372"/>
      <c r="M23" s="372"/>
      <c r="N23" s="372"/>
      <c r="O23" s="374"/>
      <c r="P23" s="375"/>
      <c r="Q23" s="374" t="str">
        <f t="shared" si="0"/>
        <v/>
      </c>
      <c r="R23" s="376"/>
      <c r="S23" s="364" t="str">
        <f t="shared" si="1"/>
        <v/>
      </c>
      <c r="T23" s="364" t="b">
        <f t="shared" si="2"/>
        <v>0</v>
      </c>
      <c r="U23" s="364" t="str">
        <f>IFERROR(IF('Overview - Section A'!$AN$5="Funding Request",VLOOKUP(H23,'Overview - Section A'!$M$31:$P$32,4,FALSE),IF(AB23="","",AB23)),"")</f>
        <v/>
      </c>
      <c r="V23" s="365" t="str">
        <f t="shared" si="3"/>
        <v/>
      </c>
      <c r="W23" s="365" t="s">
        <v>410</v>
      </c>
      <c r="X23" s="365" t="str">
        <f t="array" ref="X23">IFERROR(IF(INDEX('Reference Records'!$G$4:$G$29,MATCH(LEFT(B23,255),LEFT('Reference Records'!$C$4:$C$29,255),0))=0,"",INDEX('Reference Records'!$G$4:$G$29,MATCH(LEFT(B23,255),LEFT('Reference Records'!$C$4:$C$29,255),0))),"")</f>
        <v/>
      </c>
      <c r="Y23" s="365" t="str">
        <f>IFERROR(IF('Overview - Section A'!$AN$5="Funding Request",IF('Reference Records'!$B$343&lt;&gt;"",VLOOKUP(Q23,'Reference Records'!$B$343:$C$344,2,FALSE),VLOOKUP(Q23,'Reference Records'!$A$356:$C$357,3,FALSE)),VLOOKUP(Q23,'Reference Records'!$A$360:$C$362,3,FALSE)),"")</f>
        <v/>
      </c>
      <c r="Z23" s="365"/>
      <c r="AA23" s="365"/>
      <c r="AB23" s="377"/>
      <c r="AC23" s="365" t="s">
        <v>373</v>
      </c>
      <c r="AD23" s="378"/>
      <c r="AE23" s="132"/>
      <c r="AF23" s="138"/>
      <c r="AG23" s="139"/>
    </row>
    <row r="24" spans="1:33" ht="47.15" customHeight="1" x14ac:dyDescent="0.3">
      <c r="A24" s="367">
        <v>15</v>
      </c>
      <c r="B24" s="368" t="str">
        <f>IFERROR(VLOOKUP(Z24,'Reference records(soft deleted)'!$B$6:$D$39,3,FALSE),"")</f>
        <v/>
      </c>
      <c r="C24" s="369"/>
      <c r="D24" s="370"/>
      <c r="E24" s="370"/>
      <c r="F24" s="370"/>
      <c r="G24" s="371" t="str">
        <f t="array" ref="G24">IFERROR(IF(INDEX('Reference Records'!$D$4:$D$29,MATCH(LEFT(B24,255),LEFT('Reference Records'!$C$4:$C$29,255),0))=0,"",INDEX('Reference Records'!$D$4:$D$29,MATCH(LEFT(B24,255),LEFT('Reference Records'!$C$4:$C$29,255),0))),"")</f>
        <v/>
      </c>
      <c r="H24" s="372" t="str">
        <f>IF('Overview - Section A'!$AN$5="Funding Request",IF(I24="Funding Request Place Holder","",I24),"")</f>
        <v/>
      </c>
      <c r="I24" s="373" t="str">
        <f>IFERROR(IF(AB24="","",VLOOKUP(AB24,'Overview - Section A'!$P$31:$Q$32,2,FALSE)),"")</f>
        <v/>
      </c>
      <c r="J24" s="372"/>
      <c r="K24" s="372"/>
      <c r="L24" s="372"/>
      <c r="M24" s="372"/>
      <c r="N24" s="372"/>
      <c r="O24" s="374"/>
      <c r="P24" s="375"/>
      <c r="Q24" s="374" t="str">
        <f t="shared" si="0"/>
        <v/>
      </c>
      <c r="R24" s="376"/>
      <c r="S24" s="364" t="str">
        <f t="shared" si="1"/>
        <v/>
      </c>
      <c r="T24" s="364" t="b">
        <f t="shared" si="2"/>
        <v>0</v>
      </c>
      <c r="U24" s="364" t="str">
        <f>IFERROR(IF('Overview - Section A'!$AN$5="Funding Request",VLOOKUP(H24,'Overview - Section A'!$M$31:$P$32,4,FALSE),IF(AB24="","",AB24)),"")</f>
        <v/>
      </c>
      <c r="V24" s="365" t="str">
        <f t="shared" si="3"/>
        <v/>
      </c>
      <c r="W24" s="365" t="s">
        <v>411</v>
      </c>
      <c r="X24" s="365" t="str">
        <f t="array" ref="X24">IFERROR(IF(INDEX('Reference Records'!$G$4:$G$29,MATCH(LEFT(B24,255),LEFT('Reference Records'!$C$4:$C$29,255),0))=0,"",INDEX('Reference Records'!$G$4:$G$29,MATCH(LEFT(B24,255),LEFT('Reference Records'!$C$4:$C$29,255),0))),"")</f>
        <v/>
      </c>
      <c r="Y24" s="365" t="str">
        <f>IFERROR(IF('Overview - Section A'!$AN$5="Funding Request",IF('Reference Records'!$B$343&lt;&gt;"",VLOOKUP(Q24,'Reference Records'!$B$343:$C$344,2,FALSE),VLOOKUP(Q24,'Reference Records'!$A$356:$C$357,3,FALSE)),VLOOKUP(Q24,'Reference Records'!$A$360:$C$362,3,FALSE)),"")</f>
        <v/>
      </c>
      <c r="Z24" s="365"/>
      <c r="AA24" s="365"/>
      <c r="AB24" s="377"/>
      <c r="AC24" s="365" t="s">
        <v>373</v>
      </c>
      <c r="AD24" s="378"/>
      <c r="AE24" s="132"/>
      <c r="AF24" s="138"/>
      <c r="AG24" s="139"/>
    </row>
    <row r="25" spans="1:33" ht="2.9" customHeight="1" thickBot="1" x14ac:dyDescent="0.35">
      <c r="A25" s="34"/>
      <c r="B25" s="35"/>
      <c r="C25" s="36"/>
      <c r="D25" s="36"/>
      <c r="E25" s="36"/>
      <c r="F25" s="36"/>
      <c r="G25" s="37"/>
      <c r="H25" s="37"/>
      <c r="I25" s="37"/>
      <c r="J25" s="37"/>
      <c r="K25" s="37"/>
      <c r="L25" s="37"/>
      <c r="M25" s="37"/>
      <c r="N25" s="37"/>
      <c r="O25" s="38"/>
      <c r="P25" s="36"/>
      <c r="Q25" s="36"/>
      <c r="R25" s="23"/>
      <c r="S25" s="218"/>
      <c r="T25" s="218"/>
      <c r="U25" s="218"/>
      <c r="V25" s="38"/>
      <c r="W25" s="38"/>
      <c r="X25" s="38"/>
      <c r="Y25" s="38"/>
      <c r="Z25" s="38"/>
      <c r="AA25" s="38"/>
      <c r="AB25" s="38"/>
      <c r="AC25" s="38"/>
      <c r="AD25" s="38"/>
      <c r="AE25" s="39"/>
      <c r="AF25" s="138"/>
      <c r="AG25" s="139"/>
    </row>
    <row r="26" spans="1:33" ht="23.9" customHeight="1" thickBot="1" x14ac:dyDescent="0.35">
      <c r="B26" s="41"/>
      <c r="C26" s="17"/>
      <c r="D26" s="24"/>
      <c r="E26" s="24"/>
      <c r="F26" s="24"/>
      <c r="G26" s="24"/>
      <c r="H26" s="24"/>
      <c r="I26" s="24"/>
      <c r="J26" s="24"/>
      <c r="K26" s="24"/>
      <c r="L26" s="24"/>
      <c r="M26" s="24"/>
      <c r="N26" s="24"/>
      <c r="O26" s="24"/>
      <c r="P26" s="18"/>
      <c r="Q26" s="18"/>
      <c r="R26" s="18"/>
      <c r="AF26" s="139"/>
      <c r="AG26" s="139"/>
    </row>
    <row r="27" spans="1:33" ht="27.75" customHeight="1" thickBot="1" x14ac:dyDescent="0.35">
      <c r="A27" s="528" t="s">
        <v>28</v>
      </c>
      <c r="B27" s="529"/>
      <c r="C27" s="529"/>
      <c r="D27" s="529"/>
      <c r="E27" s="529"/>
      <c r="F27" s="529"/>
      <c r="G27" s="529"/>
      <c r="H27" s="529"/>
      <c r="I27" s="40"/>
      <c r="J27" s="40"/>
      <c r="K27" s="40"/>
      <c r="L27" s="40"/>
      <c r="M27" s="40"/>
      <c r="N27" s="163"/>
      <c r="O27" s="20"/>
      <c r="P27" s="21"/>
    </row>
    <row r="28" spans="1:33" ht="45.65" customHeight="1" x14ac:dyDescent="0.3">
      <c r="A28" s="423" t="s">
        <v>21</v>
      </c>
      <c r="B28" s="423" t="s">
        <v>123</v>
      </c>
      <c r="C28" s="423" t="s">
        <v>141</v>
      </c>
      <c r="D28" s="423" t="s">
        <v>6</v>
      </c>
      <c r="E28" s="423" t="s">
        <v>7</v>
      </c>
      <c r="F28" s="423" t="s">
        <v>8</v>
      </c>
      <c r="G28" s="424" t="s">
        <v>27</v>
      </c>
      <c r="H28" s="423" t="s">
        <v>144</v>
      </c>
      <c r="I28" s="425"/>
      <c r="J28" s="426" t="s">
        <v>212</v>
      </c>
      <c r="K28" s="426" t="s">
        <v>60</v>
      </c>
      <c r="L28" s="426" t="s">
        <v>213</v>
      </c>
      <c r="M28" s="426" t="s">
        <v>62</v>
      </c>
      <c r="N28" s="426" t="s">
        <v>211</v>
      </c>
      <c r="O28" s="426" t="s">
        <v>234</v>
      </c>
      <c r="P28" s="165"/>
    </row>
    <row r="29" spans="1:33" ht="47.15" hidden="1" customHeight="1" x14ac:dyDescent="0.3">
      <c r="A29" s="427" t="s">
        <v>82</v>
      </c>
      <c r="B29" s="384" t="str">
        <f>IF(A29=A28,"",VLOOKUP(A29,$A$9:$V$26,22,FALSE))</f>
        <v>[Custom Impact Indicator]</v>
      </c>
      <c r="C29" s="385" t="str">
        <f>IFERROR(IF(N29&lt;&gt;"",N29,IF(A29=A28,IF(C28&lt;YEAR('Overview - Section A'!$E$8),C28+1,""),YEAR('Overview - Section A'!$E$7))),"")</f>
        <v>[Year of Target]</v>
      </c>
      <c r="D29" s="428" t="s">
        <v>54</v>
      </c>
      <c r="E29" s="387" t="s">
        <v>55</v>
      </c>
      <c r="F29" s="388" t="str">
        <f>IF(IF(AND(D29="",E29=""),O29,IFERROR((D29/E29)*100,""))=0,"",IF(AND(D29="",E29=""),O29,IFERROR((D29/E29)*100,"")))</f>
        <v/>
      </c>
      <c r="G29" s="389" t="s">
        <v>56</v>
      </c>
      <c r="H29" s="390" t="s">
        <v>143</v>
      </c>
      <c r="I29" s="429"/>
      <c r="J29" s="430" t="s">
        <v>61</v>
      </c>
      <c r="K29" s="430" t="b">
        <f>IFERROR(IF(VLOOKUP(A29,$A$9:$V$26,22,FALSE)&lt;&gt;"",TRUE,FALSE),FALSE)</f>
        <v>1</v>
      </c>
      <c r="L29" s="429" t="str">
        <f ca="1">IFERROR(IF(G29&lt;&gt;"",INDEX('Overview - Section A'!$U$38:$U$45,MATCH(G29,'Overview - Section A'!$A$38:$A$45,1)),J29),"")</f>
        <v>[Record ID]</v>
      </c>
      <c r="M29" s="431" t="s">
        <v>61</v>
      </c>
      <c r="N29" s="429" t="s">
        <v>239</v>
      </c>
      <c r="O29" s="429" t="s">
        <v>210</v>
      </c>
      <c r="P29" s="165"/>
    </row>
    <row r="30" spans="1:33" ht="47.15" customHeight="1" x14ac:dyDescent="0.3">
      <c r="A30" s="427">
        <v>1</v>
      </c>
      <c r="B30" s="384" t="str">
        <f t="shared" ref="B30:B93" si="4">IF(A30=A29,"",VLOOKUP(A30,$A$9:$V$26,22,FALSE))</f>
        <v>HIV I-6: Estimated percentage of child HIV infections from HIV-positive women delivering in the past 12 months</v>
      </c>
      <c r="C30" s="385">
        <f>IFERROR(IF(N30&lt;&gt;"",N30,IF(A30=A29,IF(C29&lt;YEAR('Overview - Section A'!$E$8),C29+1,""),YEAR('Overview - Section A'!$E$7))),"")</f>
        <v>2018</v>
      </c>
      <c r="D30" s="428"/>
      <c r="E30" s="387"/>
      <c r="F30" s="388">
        <v>10</v>
      </c>
      <c r="G30" s="389">
        <v>43555</v>
      </c>
      <c r="H30" s="390"/>
      <c r="I30" s="429"/>
      <c r="J30" s="430" t="s">
        <v>412</v>
      </c>
      <c r="K30" s="430" t="b">
        <f t="shared" ref="K30:K93" si="5">IFERROR(IF(VLOOKUP(A30,$A$9:$V$26,22,FALSE)&lt;&gt;"",TRUE,FALSE),FALSE)</f>
        <v>1</v>
      </c>
      <c r="L30" s="429" t="str">
        <f ca="1">IFERROR(IF(G30&lt;&gt;"",INDEX('Overview - Section A'!$U$38:$U$45,MATCH(G30,'Overview - Section A'!$A$38:$A$45,1)),J30),"")</f>
        <v>a1Y36000002qEliEAE</v>
      </c>
      <c r="M30" s="431" t="s">
        <v>645</v>
      </c>
      <c r="N30" s="429"/>
      <c r="O30" s="429"/>
      <c r="P30" s="165"/>
    </row>
    <row r="31" spans="1:33" ht="47.15" customHeight="1" x14ac:dyDescent="0.3">
      <c r="A31" s="427">
        <v>1</v>
      </c>
      <c r="B31" s="384" t="str">
        <f t="shared" si="4"/>
        <v/>
      </c>
      <c r="C31" s="385">
        <f>IFERROR(IF(N31&lt;&gt;"",N31,IF(A31=A30,IF(C30&lt;YEAR('Overview - Section A'!$E$8),C30+1,""),YEAR('Overview - Section A'!$E$7))),"")</f>
        <v>2019</v>
      </c>
      <c r="D31" s="428"/>
      <c r="E31" s="387"/>
      <c r="F31" s="388">
        <v>7</v>
      </c>
      <c r="G31" s="389">
        <v>43921</v>
      </c>
      <c r="H31" s="390"/>
      <c r="I31" s="429"/>
      <c r="J31" s="430" t="s">
        <v>414</v>
      </c>
      <c r="K31" s="430" t="b">
        <f t="shared" si="5"/>
        <v>1</v>
      </c>
      <c r="L31" s="429" t="str">
        <f ca="1">IFERROR(IF(G31&lt;&gt;"",INDEX('Overview - Section A'!$U$38:$U$45,MATCH(G31,'Overview - Section A'!$A$38:$A$45,1)),J31),"")</f>
        <v>a1Y36000002qElkEAE</v>
      </c>
      <c r="M31" s="431" t="s">
        <v>646</v>
      </c>
      <c r="N31" s="429"/>
      <c r="O31" s="429"/>
      <c r="P31" s="165"/>
    </row>
    <row r="32" spans="1:33" ht="47.15" customHeight="1" x14ac:dyDescent="0.3">
      <c r="A32" s="427">
        <v>1</v>
      </c>
      <c r="B32" s="384" t="str">
        <f t="shared" si="4"/>
        <v/>
      </c>
      <c r="C32" s="385">
        <f>IFERROR(IF(N32&lt;&gt;"",N32,IF(A32=A31,IF(C31&lt;YEAR('Overview - Section A'!$E$8),C31+1,""),YEAR('Overview - Section A'!$E$7))),"")</f>
        <v>2020</v>
      </c>
      <c r="D32" s="428"/>
      <c r="E32" s="387"/>
      <c r="F32" s="388">
        <v>4</v>
      </c>
      <c r="G32" s="389">
        <v>44286</v>
      </c>
      <c r="H32" s="390"/>
      <c r="I32" s="429"/>
      <c r="J32" s="430" t="s">
        <v>416</v>
      </c>
      <c r="K32" s="430" t="b">
        <f t="shared" si="5"/>
        <v>1</v>
      </c>
      <c r="L32" s="429" t="str">
        <f ca="1">IFERROR(IF(G32&lt;&gt;"",INDEX('Overview - Section A'!$U$38:$U$45,MATCH(G32,'Overview - Section A'!$A$38:$A$45,1)),J32),"")</f>
        <v>a1Y36000002qEllEAE</v>
      </c>
      <c r="M32" s="431" t="s">
        <v>647</v>
      </c>
      <c r="N32" s="429"/>
      <c r="O32" s="429"/>
      <c r="P32" s="165"/>
    </row>
    <row r="33" spans="1:16" ht="47.15" customHeight="1" x14ac:dyDescent="0.3">
      <c r="A33" s="427">
        <v>1</v>
      </c>
      <c r="B33" s="384" t="str">
        <f t="shared" si="4"/>
        <v/>
      </c>
      <c r="C33" s="385" t="str">
        <f>IFERROR(IF(N33&lt;&gt;"",N33,IF(A33=A32,IF(C32&lt;YEAR('Overview - Section A'!$E$8),C32+1,""),YEAR('Overview - Section A'!$E$7))),"")</f>
        <v/>
      </c>
      <c r="D33" s="428"/>
      <c r="E33" s="387"/>
      <c r="F33" s="388" t="str">
        <f t="shared" ref="F33:F93" si="6">IF(IF(AND(D33="",E33=""),O33,IFERROR((D33/E33)*100,""))=0,"",IF(AND(D33="",E33=""),O33,IFERROR((D33/E33)*100,"")))</f>
        <v/>
      </c>
      <c r="G33" s="389"/>
      <c r="H33" s="390"/>
      <c r="I33" s="429"/>
      <c r="J33" s="430" t="s">
        <v>418</v>
      </c>
      <c r="K33" s="430" t="b">
        <f t="shared" si="5"/>
        <v>1</v>
      </c>
      <c r="L33" s="429" t="str">
        <f>IFERROR(IF(G33&lt;&gt;"",INDEX('Overview - Section A'!$U$38:$U$45,MATCH(G33,'Overview - Section A'!$A$38:$A$45,1)),J33),"")</f>
        <v>a1Y36000002qEljEAE</v>
      </c>
      <c r="M33" s="431" t="s">
        <v>648</v>
      </c>
      <c r="N33" s="429"/>
      <c r="O33" s="429"/>
      <c r="P33" s="165"/>
    </row>
    <row r="34" spans="1:16" ht="47.15" customHeight="1" x14ac:dyDescent="0.3">
      <c r="A34" s="427">
        <v>1</v>
      </c>
      <c r="B34" s="384" t="str">
        <f t="shared" si="4"/>
        <v/>
      </c>
      <c r="C34" s="385" t="str">
        <f>IFERROR(IF(N34&lt;&gt;"",N34,IF(A34=A33,IF(C33&lt;YEAR('Overview - Section A'!$E$8),C33+1,""),YEAR('Overview - Section A'!$E$7))),"")</f>
        <v/>
      </c>
      <c r="D34" s="428"/>
      <c r="E34" s="387"/>
      <c r="F34" s="388" t="str">
        <f t="shared" si="6"/>
        <v/>
      </c>
      <c r="G34" s="389"/>
      <c r="H34" s="390"/>
      <c r="I34" s="429"/>
      <c r="J34" s="430" t="s">
        <v>420</v>
      </c>
      <c r="K34" s="430" t="b">
        <f t="shared" si="5"/>
        <v>1</v>
      </c>
      <c r="L34" s="429" t="str">
        <f>IFERROR(IF(G34&lt;&gt;"",INDEX('Overview - Section A'!$U$38:$U$45,MATCH(G34,'Overview - Section A'!$A$38:$A$45,1)),J34),"")</f>
        <v>a1Y36000002qElkEAE</v>
      </c>
      <c r="M34" s="431" t="s">
        <v>649</v>
      </c>
      <c r="N34" s="429"/>
      <c r="O34" s="429"/>
      <c r="P34" s="165"/>
    </row>
    <row r="35" spans="1:16" ht="47.15" customHeight="1" x14ac:dyDescent="0.3">
      <c r="A35" s="427">
        <v>1</v>
      </c>
      <c r="B35" s="384" t="str">
        <f t="shared" si="4"/>
        <v/>
      </c>
      <c r="C35" s="385" t="str">
        <f>IFERROR(IF(N35&lt;&gt;"",N35,IF(A35=A34,IF(C34&lt;YEAR('Overview - Section A'!$E$8),C34+1,""),YEAR('Overview - Section A'!$E$7))),"")</f>
        <v/>
      </c>
      <c r="D35" s="428"/>
      <c r="E35" s="387"/>
      <c r="F35" s="388" t="str">
        <f t="shared" si="6"/>
        <v/>
      </c>
      <c r="G35" s="389"/>
      <c r="H35" s="390"/>
      <c r="I35" s="429"/>
      <c r="J35" s="430" t="s">
        <v>422</v>
      </c>
      <c r="K35" s="430" t="b">
        <f t="shared" si="5"/>
        <v>1</v>
      </c>
      <c r="L35" s="429" t="str">
        <f>IFERROR(IF(G35&lt;&gt;"",INDEX('Overview - Section A'!$U$38:$U$45,MATCH(G35,'Overview - Section A'!$A$38:$A$45,1)),J35),"")</f>
        <v>a1Y36000002qEllEAE</v>
      </c>
      <c r="M35" s="431" t="s">
        <v>650</v>
      </c>
      <c r="N35" s="429"/>
      <c r="O35" s="429"/>
      <c r="P35" s="165"/>
    </row>
    <row r="36" spans="1:16" ht="47.15" customHeight="1" x14ac:dyDescent="0.3">
      <c r="A36" s="427">
        <v>2</v>
      </c>
      <c r="B36" s="384" t="str">
        <f t="shared" si="4"/>
        <v>HIV I-9a(M): Percentage of men who have sex with men who are living with HIV</v>
      </c>
      <c r="C36" s="385">
        <f>IFERROR(IF(N36&lt;&gt;"",N36,IF(A36=A35,IF(C35&lt;YEAR('Overview - Section A'!$E$8),C35+1,""),YEAR('Overview - Section A'!$E$7))),"")</f>
        <v>2018</v>
      </c>
      <c r="D36" s="428"/>
      <c r="E36" s="387"/>
      <c r="F36" s="388">
        <v>13.1</v>
      </c>
      <c r="G36" s="389">
        <v>43525</v>
      </c>
      <c r="H36" s="390"/>
      <c r="I36" s="429"/>
      <c r="J36" s="430" t="s">
        <v>412</v>
      </c>
      <c r="K36" s="430" t="b">
        <f t="shared" si="5"/>
        <v>1</v>
      </c>
      <c r="L36" s="429" t="str">
        <f ca="1">IFERROR(IF(G36&lt;&gt;"",INDEX('Overview - Section A'!$U$38:$U$45,MATCH(G36,'Overview - Section A'!$A$38:$A$45,1)),J36),"")</f>
        <v>a1Y36000002qEliEAE</v>
      </c>
      <c r="M36" s="431" t="s">
        <v>651</v>
      </c>
      <c r="N36" s="429"/>
      <c r="O36" s="429"/>
      <c r="P36" s="165"/>
    </row>
    <row r="37" spans="1:16" ht="47.15" customHeight="1" x14ac:dyDescent="0.3">
      <c r="A37" s="427">
        <v>2</v>
      </c>
      <c r="B37" s="384" t="str">
        <f t="shared" si="4"/>
        <v/>
      </c>
      <c r="C37" s="385">
        <f>IFERROR(IF(N37&lt;&gt;"",N37,IF(A37=A36,IF(C36&lt;YEAR('Overview - Section A'!$E$8),C36+1,""),YEAR('Overview - Section A'!$E$7))),"")</f>
        <v>2019</v>
      </c>
      <c r="D37" s="428"/>
      <c r="E37" s="387"/>
      <c r="F37" s="388"/>
      <c r="G37" s="389"/>
      <c r="H37" s="390"/>
      <c r="I37" s="429"/>
      <c r="J37" s="430" t="s">
        <v>414</v>
      </c>
      <c r="K37" s="430" t="b">
        <f t="shared" si="5"/>
        <v>1</v>
      </c>
      <c r="L37" s="429" t="str">
        <f>IFERROR(IF(G37&lt;&gt;"",INDEX('Overview - Section A'!$U$38:$U$45,MATCH(G37,'Overview - Section A'!$A$38:$A$45,1)),J37),"")</f>
        <v>a1Y36000002qElhEAE</v>
      </c>
      <c r="M37" s="431" t="s">
        <v>652</v>
      </c>
      <c r="N37" s="429"/>
      <c r="O37" s="429"/>
      <c r="P37" s="165"/>
    </row>
    <row r="38" spans="1:16" ht="47.15" customHeight="1" x14ac:dyDescent="0.3">
      <c r="A38" s="427">
        <v>2</v>
      </c>
      <c r="B38" s="384" t="str">
        <f t="shared" si="4"/>
        <v/>
      </c>
      <c r="C38" s="385">
        <f>IFERROR(IF(N38&lt;&gt;"",N38,IF(A38=A37,IF(C37&lt;YEAR('Overview - Section A'!$E$8),C37+1,""),YEAR('Overview - Section A'!$E$7))),"")</f>
        <v>2020</v>
      </c>
      <c r="D38" s="428"/>
      <c r="E38" s="387"/>
      <c r="F38" s="388"/>
      <c r="G38" s="389"/>
      <c r="H38" s="390"/>
      <c r="I38" s="429"/>
      <c r="J38" s="430" t="s">
        <v>416</v>
      </c>
      <c r="K38" s="430" t="b">
        <f t="shared" si="5"/>
        <v>1</v>
      </c>
      <c r="L38" s="429" t="str">
        <f>IFERROR(IF(G38&lt;&gt;"",INDEX('Overview - Section A'!$U$38:$U$45,MATCH(G38,'Overview - Section A'!$A$38:$A$45,1)),J38),"")</f>
        <v>a1Y36000002qEliEAE</v>
      </c>
      <c r="M38" s="431" t="s">
        <v>653</v>
      </c>
      <c r="N38" s="429"/>
      <c r="O38" s="429"/>
      <c r="P38" s="165"/>
    </row>
    <row r="39" spans="1:16" ht="47.15" customHeight="1" x14ac:dyDescent="0.3">
      <c r="A39" s="427">
        <v>2</v>
      </c>
      <c r="B39" s="384" t="str">
        <f t="shared" si="4"/>
        <v/>
      </c>
      <c r="C39" s="385" t="str">
        <f>IFERROR(IF(N39&lt;&gt;"",N39,IF(A39=A38,IF(C38&lt;YEAR('Overview - Section A'!$E$8),C38+1,""),YEAR('Overview - Section A'!$E$7))),"")</f>
        <v/>
      </c>
      <c r="D39" s="428"/>
      <c r="E39" s="387"/>
      <c r="F39" s="388" t="str">
        <f t="shared" si="6"/>
        <v/>
      </c>
      <c r="G39" s="389"/>
      <c r="H39" s="390"/>
      <c r="I39" s="429"/>
      <c r="J39" s="430" t="s">
        <v>418</v>
      </c>
      <c r="K39" s="430" t="b">
        <f t="shared" si="5"/>
        <v>1</v>
      </c>
      <c r="L39" s="429" t="str">
        <f>IFERROR(IF(G39&lt;&gt;"",INDEX('Overview - Section A'!$U$38:$U$45,MATCH(G39,'Overview - Section A'!$A$38:$A$45,1)),J39),"")</f>
        <v>a1Y36000002qEljEAE</v>
      </c>
      <c r="M39" s="431" t="s">
        <v>654</v>
      </c>
      <c r="N39" s="429"/>
      <c r="O39" s="429"/>
      <c r="P39" s="165"/>
    </row>
    <row r="40" spans="1:16" ht="47.15" customHeight="1" x14ac:dyDescent="0.3">
      <c r="A40" s="427">
        <v>2</v>
      </c>
      <c r="B40" s="384" t="str">
        <f t="shared" si="4"/>
        <v/>
      </c>
      <c r="C40" s="385" t="str">
        <f>IFERROR(IF(N40&lt;&gt;"",N40,IF(A40=A39,IF(C39&lt;YEAR('Overview - Section A'!$E$8),C39+1,""),YEAR('Overview - Section A'!$E$7))),"")</f>
        <v/>
      </c>
      <c r="D40" s="428"/>
      <c r="E40" s="387"/>
      <c r="F40" s="388" t="str">
        <f t="shared" si="6"/>
        <v/>
      </c>
      <c r="G40" s="389"/>
      <c r="H40" s="390"/>
      <c r="I40" s="429"/>
      <c r="J40" s="430" t="s">
        <v>420</v>
      </c>
      <c r="K40" s="430" t="b">
        <f t="shared" si="5"/>
        <v>1</v>
      </c>
      <c r="L40" s="429" t="str">
        <f>IFERROR(IF(G40&lt;&gt;"",INDEX('Overview - Section A'!$U$38:$U$45,MATCH(G40,'Overview - Section A'!$A$38:$A$45,1)),J40),"")</f>
        <v>a1Y36000002qElkEAE</v>
      </c>
      <c r="M40" s="431" t="s">
        <v>655</v>
      </c>
      <c r="N40" s="429"/>
      <c r="O40" s="429"/>
      <c r="P40" s="165"/>
    </row>
    <row r="41" spans="1:16" ht="47.15" customHeight="1" x14ac:dyDescent="0.3">
      <c r="A41" s="427">
        <v>2</v>
      </c>
      <c r="B41" s="384" t="str">
        <f t="shared" si="4"/>
        <v/>
      </c>
      <c r="C41" s="385" t="str">
        <f>IFERROR(IF(N41&lt;&gt;"",N41,IF(A41=A40,IF(C40&lt;YEAR('Overview - Section A'!$E$8),C40+1,""),YEAR('Overview - Section A'!$E$7))),"")</f>
        <v/>
      </c>
      <c r="D41" s="428"/>
      <c r="E41" s="387"/>
      <c r="F41" s="388" t="str">
        <f t="shared" si="6"/>
        <v/>
      </c>
      <c r="G41" s="389"/>
      <c r="H41" s="390"/>
      <c r="I41" s="429"/>
      <c r="J41" s="430" t="s">
        <v>422</v>
      </c>
      <c r="K41" s="430" t="b">
        <f t="shared" si="5"/>
        <v>1</v>
      </c>
      <c r="L41" s="429" t="str">
        <f>IFERROR(IF(G41&lt;&gt;"",INDEX('Overview - Section A'!$U$38:$U$45,MATCH(G41,'Overview - Section A'!$A$38:$A$45,1)),J41),"")</f>
        <v>a1Y36000002qEllEAE</v>
      </c>
      <c r="M41" s="431" t="s">
        <v>656</v>
      </c>
      <c r="N41" s="429"/>
      <c r="O41" s="429"/>
      <c r="P41" s="165"/>
    </row>
    <row r="42" spans="1:16" ht="47.15" customHeight="1" x14ac:dyDescent="0.3">
      <c r="A42" s="427">
        <v>3</v>
      </c>
      <c r="B42" s="384" t="str">
        <f t="shared" si="4"/>
        <v>HIV I-10(M): Percentage of sex workers who are living with HIV</v>
      </c>
      <c r="C42" s="385">
        <f>IFERROR(IF(N42&lt;&gt;"",N42,IF(A42=A41,IF(C41&lt;YEAR('Overview - Section A'!$E$8),C41+1,""),YEAR('Overview - Section A'!$E$7))),"")</f>
        <v>2018</v>
      </c>
      <c r="D42" s="428"/>
      <c r="E42" s="387"/>
      <c r="F42" s="388">
        <v>7</v>
      </c>
      <c r="G42" s="389">
        <v>43525</v>
      </c>
      <c r="H42" s="390"/>
      <c r="I42" s="429"/>
      <c r="J42" s="430" t="s">
        <v>412</v>
      </c>
      <c r="K42" s="430" t="b">
        <f t="shared" si="5"/>
        <v>1</v>
      </c>
      <c r="L42" s="429" t="str">
        <f ca="1">IFERROR(IF(G42&lt;&gt;"",INDEX('Overview - Section A'!$U$38:$U$45,MATCH(G42,'Overview - Section A'!$A$38:$A$45,1)),J42),"")</f>
        <v>a1Y36000002qEliEAE</v>
      </c>
      <c r="M42" s="431" t="s">
        <v>657</v>
      </c>
      <c r="N42" s="429"/>
      <c r="O42" s="429"/>
      <c r="P42" s="165"/>
    </row>
    <row r="43" spans="1:16" ht="47.15" customHeight="1" x14ac:dyDescent="0.3">
      <c r="A43" s="427">
        <v>3</v>
      </c>
      <c r="B43" s="384" t="str">
        <f t="shared" si="4"/>
        <v/>
      </c>
      <c r="C43" s="385">
        <f>IFERROR(IF(N43&lt;&gt;"",N43,IF(A43=A42,IF(C42&lt;YEAR('Overview - Section A'!$E$8),C42+1,""),YEAR('Overview - Section A'!$E$7))),"")</f>
        <v>2019</v>
      </c>
      <c r="D43" s="428"/>
      <c r="E43" s="387"/>
      <c r="F43" s="388">
        <v>7</v>
      </c>
      <c r="G43" s="389">
        <v>43891</v>
      </c>
      <c r="H43" s="390"/>
      <c r="I43" s="429"/>
      <c r="J43" s="430" t="s">
        <v>414</v>
      </c>
      <c r="K43" s="430" t="b">
        <f t="shared" si="5"/>
        <v>1</v>
      </c>
      <c r="L43" s="429" t="str">
        <f ca="1">IFERROR(IF(G43&lt;&gt;"",INDEX('Overview - Section A'!$U$38:$U$45,MATCH(G43,'Overview - Section A'!$A$38:$A$45,1)),J43),"")</f>
        <v>a1Y36000002qElkEAE</v>
      </c>
      <c r="M43" s="431" t="s">
        <v>658</v>
      </c>
      <c r="N43" s="429"/>
      <c r="O43" s="429"/>
      <c r="P43" s="165"/>
    </row>
    <row r="44" spans="1:16" ht="47.15" customHeight="1" x14ac:dyDescent="0.3">
      <c r="A44" s="427">
        <v>3</v>
      </c>
      <c r="B44" s="384" t="str">
        <f t="shared" si="4"/>
        <v/>
      </c>
      <c r="C44" s="385">
        <f>IFERROR(IF(N44&lt;&gt;"",N44,IF(A44=A43,IF(C43&lt;YEAR('Overview - Section A'!$E$8),C43+1,""),YEAR('Overview - Section A'!$E$7))),"")</f>
        <v>2020</v>
      </c>
      <c r="D44" s="428"/>
      <c r="E44" s="387"/>
      <c r="F44" s="388">
        <v>5.6</v>
      </c>
      <c r="G44" s="389">
        <v>44256</v>
      </c>
      <c r="H44" s="390"/>
      <c r="I44" s="429"/>
      <c r="J44" s="430" t="s">
        <v>416</v>
      </c>
      <c r="K44" s="430" t="b">
        <f t="shared" si="5"/>
        <v>1</v>
      </c>
      <c r="L44" s="429" t="str">
        <f ca="1">IFERROR(IF(G44&lt;&gt;"",INDEX('Overview - Section A'!$U$38:$U$45,MATCH(G44,'Overview - Section A'!$A$38:$A$45,1)),J44),"")</f>
        <v>a1Y36000002qEllEAE</v>
      </c>
      <c r="M44" s="431" t="s">
        <v>659</v>
      </c>
      <c r="N44" s="429"/>
      <c r="O44" s="429"/>
      <c r="P44" s="165"/>
    </row>
    <row r="45" spans="1:16" ht="47.15" customHeight="1" x14ac:dyDescent="0.3">
      <c r="A45" s="427">
        <v>3</v>
      </c>
      <c r="B45" s="384" t="str">
        <f t="shared" si="4"/>
        <v/>
      </c>
      <c r="C45" s="385" t="str">
        <f>IFERROR(IF(N45&lt;&gt;"",N45,IF(A45=A44,IF(C44&lt;YEAR('Overview - Section A'!$E$8),C44+1,""),YEAR('Overview - Section A'!$E$7))),"")</f>
        <v/>
      </c>
      <c r="D45" s="428"/>
      <c r="E45" s="387"/>
      <c r="F45" s="388" t="str">
        <f t="shared" si="6"/>
        <v/>
      </c>
      <c r="G45" s="389"/>
      <c r="H45" s="390"/>
      <c r="I45" s="429"/>
      <c r="J45" s="430" t="s">
        <v>418</v>
      </c>
      <c r="K45" s="430" t="b">
        <f t="shared" si="5"/>
        <v>1</v>
      </c>
      <c r="L45" s="429" t="str">
        <f>IFERROR(IF(G45&lt;&gt;"",INDEX('Overview - Section A'!$U$38:$U$45,MATCH(G45,'Overview - Section A'!$A$38:$A$45,1)),J45),"")</f>
        <v>a1Y36000002qEljEAE</v>
      </c>
      <c r="M45" s="431" t="s">
        <v>660</v>
      </c>
      <c r="N45" s="429"/>
      <c r="O45" s="429"/>
      <c r="P45" s="165"/>
    </row>
    <row r="46" spans="1:16" ht="47.15" customHeight="1" x14ac:dyDescent="0.3">
      <c r="A46" s="427">
        <v>3</v>
      </c>
      <c r="B46" s="384" t="str">
        <f t="shared" si="4"/>
        <v/>
      </c>
      <c r="C46" s="385" t="str">
        <f>IFERROR(IF(N46&lt;&gt;"",N46,IF(A46=A45,IF(C45&lt;YEAR('Overview - Section A'!$E$8),C45+1,""),YEAR('Overview - Section A'!$E$7))),"")</f>
        <v/>
      </c>
      <c r="D46" s="428"/>
      <c r="E46" s="387"/>
      <c r="F46" s="388" t="str">
        <f t="shared" si="6"/>
        <v/>
      </c>
      <c r="G46" s="389"/>
      <c r="H46" s="390"/>
      <c r="I46" s="429"/>
      <c r="J46" s="430" t="s">
        <v>420</v>
      </c>
      <c r="K46" s="430" t="b">
        <f t="shared" si="5"/>
        <v>1</v>
      </c>
      <c r="L46" s="429" t="str">
        <f>IFERROR(IF(G46&lt;&gt;"",INDEX('Overview - Section A'!$U$38:$U$45,MATCH(G46,'Overview - Section A'!$A$38:$A$45,1)),J46),"")</f>
        <v>a1Y36000002qElkEAE</v>
      </c>
      <c r="M46" s="431" t="s">
        <v>661</v>
      </c>
      <c r="N46" s="429"/>
      <c r="O46" s="429"/>
      <c r="P46" s="165"/>
    </row>
    <row r="47" spans="1:16" ht="47.15" customHeight="1" x14ac:dyDescent="0.3">
      <c r="A47" s="427">
        <v>3</v>
      </c>
      <c r="B47" s="384" t="str">
        <f t="shared" si="4"/>
        <v/>
      </c>
      <c r="C47" s="385" t="str">
        <f>IFERROR(IF(N47&lt;&gt;"",N47,IF(A47=A46,IF(C46&lt;YEAR('Overview - Section A'!$E$8),C46+1,""),YEAR('Overview - Section A'!$E$7))),"")</f>
        <v/>
      </c>
      <c r="D47" s="428"/>
      <c r="E47" s="387"/>
      <c r="F47" s="388" t="str">
        <f t="shared" si="6"/>
        <v/>
      </c>
      <c r="G47" s="389"/>
      <c r="H47" s="390"/>
      <c r="I47" s="429"/>
      <c r="J47" s="430" t="s">
        <v>422</v>
      </c>
      <c r="K47" s="430" t="b">
        <f t="shared" si="5"/>
        <v>1</v>
      </c>
      <c r="L47" s="429" t="str">
        <f>IFERROR(IF(G47&lt;&gt;"",INDEX('Overview - Section A'!$U$38:$U$45,MATCH(G47,'Overview - Section A'!$A$38:$A$45,1)),J47),"")</f>
        <v>a1Y36000002qEllEAE</v>
      </c>
      <c r="M47" s="431" t="s">
        <v>662</v>
      </c>
      <c r="N47" s="429"/>
      <c r="O47" s="429"/>
      <c r="P47" s="165"/>
    </row>
    <row r="48" spans="1:16" ht="47.15" customHeight="1" x14ac:dyDescent="0.3">
      <c r="A48" s="427">
        <v>4</v>
      </c>
      <c r="B48" s="384" t="str">
        <f t="shared" si="4"/>
        <v>TB I-2: TB incidence rate per 100,000 population</v>
      </c>
      <c r="C48" s="385">
        <f>IFERROR(IF(N48&lt;&gt;"",N48,IF(A48=A47,IF(C47&lt;YEAR('Overview - Section A'!$E$8),C47+1,""),YEAR('Overview - Section A'!$E$7))),"")</f>
        <v>2018</v>
      </c>
      <c r="D48" s="428">
        <v>150</v>
      </c>
      <c r="E48" s="387"/>
      <c r="F48" s="388"/>
      <c r="G48" s="389">
        <v>43678</v>
      </c>
      <c r="H48" s="390"/>
      <c r="I48" s="429"/>
      <c r="J48" s="430" t="s">
        <v>412</v>
      </c>
      <c r="K48" s="430" t="b">
        <f t="shared" si="5"/>
        <v>1</v>
      </c>
      <c r="L48" s="429" t="str">
        <f ca="1">IFERROR(IF(G48&lt;&gt;"",INDEX('Overview - Section A'!$U$38:$U$45,MATCH(G48,'Overview - Section A'!$A$38:$A$45,1)),J48),"")</f>
        <v>a1Y36000002qEljEAE</v>
      </c>
      <c r="M48" s="431" t="s">
        <v>663</v>
      </c>
      <c r="N48" s="429"/>
      <c r="O48" s="429"/>
      <c r="P48" s="165"/>
    </row>
    <row r="49" spans="1:16" ht="47.15" customHeight="1" x14ac:dyDescent="0.3">
      <c r="A49" s="427">
        <v>4</v>
      </c>
      <c r="B49" s="384" t="str">
        <f t="shared" si="4"/>
        <v/>
      </c>
      <c r="C49" s="385">
        <f>IFERROR(IF(N49&lt;&gt;"",N49,IF(A49=A48,IF(C48&lt;YEAR('Overview - Section A'!$E$8),C48+1,""),YEAR('Overview - Section A'!$E$7))),"")</f>
        <v>2019</v>
      </c>
      <c r="D49" s="428">
        <v>145</v>
      </c>
      <c r="E49" s="387"/>
      <c r="F49" s="388"/>
      <c r="G49" s="389">
        <v>44044</v>
      </c>
      <c r="H49" s="390"/>
      <c r="I49" s="429"/>
      <c r="J49" s="430" t="s">
        <v>414</v>
      </c>
      <c r="K49" s="430" t="b">
        <f t="shared" si="5"/>
        <v>1</v>
      </c>
      <c r="L49" s="429" t="str">
        <f ca="1">IFERROR(IF(G49&lt;&gt;"",INDEX('Overview - Section A'!$U$38:$U$45,MATCH(G49,'Overview - Section A'!$A$38:$A$45,1)),J49),"")</f>
        <v>a1Y36000002qEllEAE</v>
      </c>
      <c r="M49" s="431" t="s">
        <v>664</v>
      </c>
      <c r="N49" s="429"/>
      <c r="O49" s="429"/>
      <c r="P49" s="165"/>
    </row>
    <row r="50" spans="1:16" ht="47.15" customHeight="1" x14ac:dyDescent="0.3">
      <c r="A50" s="427">
        <v>4</v>
      </c>
      <c r="B50" s="384" t="str">
        <f t="shared" si="4"/>
        <v/>
      </c>
      <c r="C50" s="385">
        <f>IFERROR(IF(N50&lt;&gt;"",N50,IF(A50=A49,IF(C49&lt;YEAR('Overview - Section A'!$E$8),C49+1,""),YEAR('Overview - Section A'!$E$7))),"")</f>
        <v>2020</v>
      </c>
      <c r="D50" s="428">
        <v>140</v>
      </c>
      <c r="E50" s="387"/>
      <c r="F50" s="388"/>
      <c r="G50" s="389">
        <v>44409</v>
      </c>
      <c r="H50" s="390"/>
      <c r="I50" s="429"/>
      <c r="J50" s="430" t="s">
        <v>416</v>
      </c>
      <c r="K50" s="430" t="b">
        <f t="shared" si="5"/>
        <v>1</v>
      </c>
      <c r="L50" s="429" t="str">
        <f ca="1">IFERROR(IF(G50&lt;&gt;"",INDEX('Overview - Section A'!$U$38:$U$45,MATCH(G50,'Overview - Section A'!$A$38:$A$45,1)),J50),"")</f>
        <v>a1Y36000002qEllEAE</v>
      </c>
      <c r="M50" s="431" t="s">
        <v>665</v>
      </c>
      <c r="N50" s="429"/>
      <c r="O50" s="429"/>
      <c r="P50" s="165"/>
    </row>
    <row r="51" spans="1:16" ht="47.15" customHeight="1" x14ac:dyDescent="0.3">
      <c r="A51" s="427">
        <v>4</v>
      </c>
      <c r="B51" s="384" t="str">
        <f t="shared" si="4"/>
        <v/>
      </c>
      <c r="C51" s="385" t="str">
        <f>IFERROR(IF(N51&lt;&gt;"",N51,IF(A51=A50,IF(C50&lt;YEAR('Overview - Section A'!$E$8),C50+1,""),YEAR('Overview - Section A'!$E$7))),"")</f>
        <v/>
      </c>
      <c r="D51" s="428"/>
      <c r="E51" s="387"/>
      <c r="F51" s="388" t="str">
        <f t="shared" si="6"/>
        <v/>
      </c>
      <c r="G51" s="389"/>
      <c r="H51" s="390"/>
      <c r="I51" s="429"/>
      <c r="J51" s="430" t="s">
        <v>418</v>
      </c>
      <c r="K51" s="430" t="b">
        <f t="shared" si="5"/>
        <v>1</v>
      </c>
      <c r="L51" s="429" t="str">
        <f>IFERROR(IF(G51&lt;&gt;"",INDEX('Overview - Section A'!$U$38:$U$45,MATCH(G51,'Overview - Section A'!$A$38:$A$45,1)),J51),"")</f>
        <v>a1Y36000002qEljEAE</v>
      </c>
      <c r="M51" s="431" t="s">
        <v>666</v>
      </c>
      <c r="N51" s="429"/>
      <c r="O51" s="429"/>
      <c r="P51" s="165"/>
    </row>
    <row r="52" spans="1:16" ht="47.15" customHeight="1" x14ac:dyDescent="0.3">
      <c r="A52" s="427">
        <v>4</v>
      </c>
      <c r="B52" s="384" t="str">
        <f t="shared" si="4"/>
        <v/>
      </c>
      <c r="C52" s="385" t="str">
        <f>IFERROR(IF(N52&lt;&gt;"",N52,IF(A52=A51,IF(C51&lt;YEAR('Overview - Section A'!$E$8),C51+1,""),YEAR('Overview - Section A'!$E$7))),"")</f>
        <v/>
      </c>
      <c r="D52" s="428"/>
      <c r="E52" s="387"/>
      <c r="F52" s="388" t="str">
        <f t="shared" si="6"/>
        <v/>
      </c>
      <c r="G52" s="389"/>
      <c r="H52" s="390"/>
      <c r="I52" s="429"/>
      <c r="J52" s="430" t="s">
        <v>420</v>
      </c>
      <c r="K52" s="430" t="b">
        <f t="shared" si="5"/>
        <v>1</v>
      </c>
      <c r="L52" s="429" t="str">
        <f>IFERROR(IF(G52&lt;&gt;"",INDEX('Overview - Section A'!$U$38:$U$45,MATCH(G52,'Overview - Section A'!$A$38:$A$45,1)),J52),"")</f>
        <v>a1Y36000002qElkEAE</v>
      </c>
      <c r="M52" s="431" t="s">
        <v>667</v>
      </c>
      <c r="N52" s="429"/>
      <c r="O52" s="429"/>
      <c r="P52" s="165"/>
    </row>
    <row r="53" spans="1:16" ht="47.15" customHeight="1" x14ac:dyDescent="0.3">
      <c r="A53" s="427">
        <v>4</v>
      </c>
      <c r="B53" s="384" t="str">
        <f t="shared" si="4"/>
        <v/>
      </c>
      <c r="C53" s="385" t="str">
        <f>IFERROR(IF(N53&lt;&gt;"",N53,IF(A53=A52,IF(C52&lt;YEAR('Overview - Section A'!$E$8),C52+1,""),YEAR('Overview - Section A'!$E$7))),"")</f>
        <v/>
      </c>
      <c r="D53" s="428"/>
      <c r="E53" s="387"/>
      <c r="F53" s="388" t="str">
        <f t="shared" si="6"/>
        <v/>
      </c>
      <c r="G53" s="389"/>
      <c r="H53" s="390"/>
      <c r="I53" s="429"/>
      <c r="J53" s="430" t="s">
        <v>422</v>
      </c>
      <c r="K53" s="430" t="b">
        <f t="shared" si="5"/>
        <v>1</v>
      </c>
      <c r="L53" s="429" t="str">
        <f>IFERROR(IF(G53&lt;&gt;"",INDEX('Overview - Section A'!$U$38:$U$45,MATCH(G53,'Overview - Section A'!$A$38:$A$45,1)),J53),"")</f>
        <v>a1Y36000002qEllEAE</v>
      </c>
      <c r="M53" s="431" t="s">
        <v>668</v>
      </c>
      <c r="N53" s="429"/>
      <c r="O53" s="429"/>
      <c r="P53" s="165"/>
    </row>
    <row r="54" spans="1:16" ht="47.15" customHeight="1" x14ac:dyDescent="0.3">
      <c r="A54" s="427">
        <v>5</v>
      </c>
      <c r="B54" s="384" t="str">
        <f t="shared" si="4"/>
        <v>TB I-3(M): TB mortality rate per 100,000 population</v>
      </c>
      <c r="C54" s="385">
        <f>IFERROR(IF(N54&lt;&gt;"",N54,IF(A54=A53,IF(C53&lt;YEAR('Overview - Section A'!$E$8),C53+1,""),YEAR('Overview - Section A'!$E$7))),"")</f>
        <v>2018</v>
      </c>
      <c r="D54" s="428">
        <v>35</v>
      </c>
      <c r="E54" s="387"/>
      <c r="F54" s="388"/>
      <c r="G54" s="389">
        <v>43678</v>
      </c>
      <c r="H54" s="390"/>
      <c r="I54" s="429"/>
      <c r="J54" s="430" t="s">
        <v>412</v>
      </c>
      <c r="K54" s="430" t="b">
        <f t="shared" si="5"/>
        <v>1</v>
      </c>
      <c r="L54" s="429" t="str">
        <f ca="1">IFERROR(IF(G54&lt;&gt;"",INDEX('Overview - Section A'!$U$38:$U$45,MATCH(G54,'Overview - Section A'!$A$38:$A$45,1)),J54),"")</f>
        <v>a1Y36000002qEljEAE</v>
      </c>
      <c r="M54" s="431" t="s">
        <v>669</v>
      </c>
      <c r="N54" s="429"/>
      <c r="O54" s="429"/>
      <c r="P54" s="165"/>
    </row>
    <row r="55" spans="1:16" ht="47.15" customHeight="1" x14ac:dyDescent="0.3">
      <c r="A55" s="427">
        <v>5</v>
      </c>
      <c r="B55" s="384" t="str">
        <f t="shared" si="4"/>
        <v/>
      </c>
      <c r="C55" s="385">
        <f>IFERROR(IF(N55&lt;&gt;"",N55,IF(A55=A54,IF(C54&lt;YEAR('Overview - Section A'!$E$8),C54+1,""),YEAR('Overview - Section A'!$E$7))),"")</f>
        <v>2019</v>
      </c>
      <c r="D55" s="428">
        <v>34</v>
      </c>
      <c r="E55" s="387"/>
      <c r="F55" s="388"/>
      <c r="G55" s="389">
        <v>43678</v>
      </c>
      <c r="H55" s="390"/>
      <c r="I55" s="429"/>
      <c r="J55" s="430" t="s">
        <v>414</v>
      </c>
      <c r="K55" s="430" t="b">
        <f t="shared" si="5"/>
        <v>1</v>
      </c>
      <c r="L55" s="429" t="str">
        <f ca="1">IFERROR(IF(G55&lt;&gt;"",INDEX('Overview - Section A'!$U$38:$U$45,MATCH(G55,'Overview - Section A'!$A$38:$A$45,1)),J55),"")</f>
        <v>a1Y36000002qEljEAE</v>
      </c>
      <c r="M55" s="431" t="s">
        <v>670</v>
      </c>
      <c r="N55" s="429"/>
      <c r="O55" s="429"/>
      <c r="P55" s="165"/>
    </row>
    <row r="56" spans="1:16" ht="47.15" customHeight="1" x14ac:dyDescent="0.3">
      <c r="A56" s="427">
        <v>5</v>
      </c>
      <c r="B56" s="384" t="str">
        <f t="shared" si="4"/>
        <v/>
      </c>
      <c r="C56" s="385">
        <f>IFERROR(IF(N56&lt;&gt;"",N56,IF(A56=A55,IF(C55&lt;YEAR('Overview - Section A'!$E$8),C55+1,""),YEAR('Overview - Section A'!$E$7))),"")</f>
        <v>2020</v>
      </c>
      <c r="D56" s="428">
        <v>33</v>
      </c>
      <c r="E56" s="387"/>
      <c r="F56" s="388"/>
      <c r="G56" s="389">
        <v>43678</v>
      </c>
      <c r="H56" s="390"/>
      <c r="I56" s="429"/>
      <c r="J56" s="430" t="s">
        <v>416</v>
      </c>
      <c r="K56" s="430" t="b">
        <f t="shared" si="5"/>
        <v>1</v>
      </c>
      <c r="L56" s="429" t="str">
        <f ca="1">IFERROR(IF(G56&lt;&gt;"",INDEX('Overview - Section A'!$U$38:$U$45,MATCH(G56,'Overview - Section A'!$A$38:$A$45,1)),J56),"")</f>
        <v>a1Y36000002qEljEAE</v>
      </c>
      <c r="M56" s="431" t="s">
        <v>671</v>
      </c>
      <c r="N56" s="429"/>
      <c r="O56" s="429"/>
      <c r="P56" s="165"/>
    </row>
    <row r="57" spans="1:16" ht="47.15" customHeight="1" x14ac:dyDescent="0.3">
      <c r="A57" s="427">
        <v>5</v>
      </c>
      <c r="B57" s="384" t="str">
        <f t="shared" si="4"/>
        <v/>
      </c>
      <c r="C57" s="385" t="str">
        <f>IFERROR(IF(N57&lt;&gt;"",N57,IF(A57=A56,IF(C56&lt;YEAR('Overview - Section A'!$E$8),C56+1,""),YEAR('Overview - Section A'!$E$7))),"")</f>
        <v/>
      </c>
      <c r="D57" s="428"/>
      <c r="E57" s="387"/>
      <c r="F57" s="388" t="str">
        <f t="shared" si="6"/>
        <v/>
      </c>
      <c r="G57" s="389"/>
      <c r="H57" s="390"/>
      <c r="I57" s="429"/>
      <c r="J57" s="430" t="s">
        <v>418</v>
      </c>
      <c r="K57" s="430" t="b">
        <f t="shared" si="5"/>
        <v>1</v>
      </c>
      <c r="L57" s="429" t="str">
        <f>IFERROR(IF(G57&lt;&gt;"",INDEX('Overview - Section A'!$U$38:$U$45,MATCH(G57,'Overview - Section A'!$A$38:$A$45,1)),J57),"")</f>
        <v>a1Y36000002qEljEAE</v>
      </c>
      <c r="M57" s="431" t="s">
        <v>672</v>
      </c>
      <c r="N57" s="429"/>
      <c r="O57" s="429"/>
      <c r="P57" s="165"/>
    </row>
    <row r="58" spans="1:16" ht="47.15" customHeight="1" x14ac:dyDescent="0.3">
      <c r="A58" s="427">
        <v>5</v>
      </c>
      <c r="B58" s="384" t="str">
        <f t="shared" si="4"/>
        <v/>
      </c>
      <c r="C58" s="385" t="str">
        <f>IFERROR(IF(N58&lt;&gt;"",N58,IF(A58=A57,IF(C57&lt;YEAR('Overview - Section A'!$E$8),C57+1,""),YEAR('Overview - Section A'!$E$7))),"")</f>
        <v/>
      </c>
      <c r="D58" s="428"/>
      <c r="E58" s="387"/>
      <c r="F58" s="388" t="str">
        <f t="shared" si="6"/>
        <v/>
      </c>
      <c r="G58" s="389"/>
      <c r="H58" s="390"/>
      <c r="I58" s="429"/>
      <c r="J58" s="430" t="s">
        <v>420</v>
      </c>
      <c r="K58" s="430" t="b">
        <f t="shared" si="5"/>
        <v>1</v>
      </c>
      <c r="L58" s="429" t="str">
        <f>IFERROR(IF(G58&lt;&gt;"",INDEX('Overview - Section A'!$U$38:$U$45,MATCH(G58,'Overview - Section A'!$A$38:$A$45,1)),J58),"")</f>
        <v>a1Y36000002qElkEAE</v>
      </c>
      <c r="M58" s="431" t="s">
        <v>673</v>
      </c>
      <c r="N58" s="429"/>
      <c r="O58" s="429"/>
      <c r="P58" s="165"/>
    </row>
    <row r="59" spans="1:16" ht="47.15" customHeight="1" x14ac:dyDescent="0.3">
      <c r="A59" s="427">
        <v>5</v>
      </c>
      <c r="B59" s="384" t="str">
        <f t="shared" si="4"/>
        <v/>
      </c>
      <c r="C59" s="385" t="str">
        <f>IFERROR(IF(N59&lt;&gt;"",N59,IF(A59=A58,IF(C58&lt;YEAR('Overview - Section A'!$E$8),C58+1,""),YEAR('Overview - Section A'!$E$7))),"")</f>
        <v/>
      </c>
      <c r="D59" s="428"/>
      <c r="E59" s="387"/>
      <c r="F59" s="388" t="str">
        <f t="shared" si="6"/>
        <v/>
      </c>
      <c r="G59" s="389"/>
      <c r="H59" s="390"/>
      <c r="I59" s="429"/>
      <c r="J59" s="430" t="s">
        <v>422</v>
      </c>
      <c r="K59" s="430" t="b">
        <f t="shared" si="5"/>
        <v>1</v>
      </c>
      <c r="L59" s="429" t="str">
        <f>IFERROR(IF(G59&lt;&gt;"",INDEX('Overview - Section A'!$U$38:$U$45,MATCH(G59,'Overview - Section A'!$A$38:$A$45,1)),J59),"")</f>
        <v>a1Y36000002qEllEAE</v>
      </c>
      <c r="M59" s="431" t="s">
        <v>674</v>
      </c>
      <c r="N59" s="429"/>
      <c r="O59" s="429"/>
      <c r="P59" s="165"/>
    </row>
    <row r="60" spans="1:16" ht="47.15" customHeight="1" x14ac:dyDescent="0.3">
      <c r="A60" s="427">
        <v>6</v>
      </c>
      <c r="B60" s="384" t="str">
        <f t="shared" si="4"/>
        <v>TB/HIV I-1: TB/HIV mortality rate per 100,000 population</v>
      </c>
      <c r="C60" s="385">
        <f>IFERROR(IF(N60&lt;&gt;"",N60,IF(A60=A59,IF(C59&lt;YEAR('Overview - Section A'!$E$8),C59+1,""),YEAR('Overview - Section A'!$E$7))),"")</f>
        <v>2018</v>
      </c>
      <c r="D60" s="428">
        <v>19</v>
      </c>
      <c r="E60" s="387"/>
      <c r="F60" s="388"/>
      <c r="G60" s="389">
        <v>43678</v>
      </c>
      <c r="H60" s="390"/>
      <c r="I60" s="429"/>
      <c r="J60" s="430" t="s">
        <v>412</v>
      </c>
      <c r="K60" s="430" t="b">
        <f t="shared" si="5"/>
        <v>1</v>
      </c>
      <c r="L60" s="429" t="str">
        <f ca="1">IFERROR(IF(G60&lt;&gt;"",INDEX('Overview - Section A'!$U$38:$U$45,MATCH(G60,'Overview - Section A'!$A$38:$A$45,1)),J60),"")</f>
        <v>a1Y36000002qEljEAE</v>
      </c>
      <c r="M60" s="431" t="s">
        <v>675</v>
      </c>
      <c r="N60" s="429"/>
      <c r="O60" s="429"/>
      <c r="P60" s="165"/>
    </row>
    <row r="61" spans="1:16" ht="47.15" customHeight="1" x14ac:dyDescent="0.3">
      <c r="A61" s="427">
        <v>6</v>
      </c>
      <c r="B61" s="384" t="str">
        <f t="shared" si="4"/>
        <v/>
      </c>
      <c r="C61" s="385">
        <f>IFERROR(IF(N61&lt;&gt;"",N61,IF(A61=A60,IF(C60&lt;YEAR('Overview - Section A'!$E$8),C60+1,""),YEAR('Overview - Section A'!$E$7))),"")</f>
        <v>2019</v>
      </c>
      <c r="D61" s="428">
        <v>18</v>
      </c>
      <c r="E61" s="387"/>
      <c r="F61" s="388"/>
      <c r="G61" s="389">
        <v>43678</v>
      </c>
      <c r="H61" s="390"/>
      <c r="I61" s="429"/>
      <c r="J61" s="430" t="s">
        <v>414</v>
      </c>
      <c r="K61" s="430" t="b">
        <f t="shared" si="5"/>
        <v>1</v>
      </c>
      <c r="L61" s="429" t="str">
        <f ca="1">IFERROR(IF(G61&lt;&gt;"",INDEX('Overview - Section A'!$U$38:$U$45,MATCH(G61,'Overview - Section A'!$A$38:$A$45,1)),J61),"")</f>
        <v>a1Y36000002qEljEAE</v>
      </c>
      <c r="M61" s="431" t="s">
        <v>676</v>
      </c>
      <c r="N61" s="429"/>
      <c r="O61" s="429"/>
      <c r="P61" s="165"/>
    </row>
    <row r="62" spans="1:16" ht="47.15" customHeight="1" x14ac:dyDescent="0.3">
      <c r="A62" s="427">
        <v>6</v>
      </c>
      <c r="B62" s="384" t="str">
        <f t="shared" si="4"/>
        <v/>
      </c>
      <c r="C62" s="385">
        <f>IFERROR(IF(N62&lt;&gt;"",N62,IF(A62=A61,IF(C61&lt;YEAR('Overview - Section A'!$E$8),C61+1,""),YEAR('Overview - Section A'!$E$7))),"")</f>
        <v>2020</v>
      </c>
      <c r="D62" s="428">
        <v>17</v>
      </c>
      <c r="E62" s="387"/>
      <c r="F62" s="388"/>
      <c r="G62" s="389">
        <v>43678</v>
      </c>
      <c r="H62" s="390"/>
      <c r="I62" s="429"/>
      <c r="J62" s="430" t="s">
        <v>416</v>
      </c>
      <c r="K62" s="430" t="b">
        <f t="shared" si="5"/>
        <v>1</v>
      </c>
      <c r="L62" s="429" t="str">
        <f ca="1">IFERROR(IF(G62&lt;&gt;"",INDEX('Overview - Section A'!$U$38:$U$45,MATCH(G62,'Overview - Section A'!$A$38:$A$45,1)),J62),"")</f>
        <v>a1Y36000002qEljEAE</v>
      </c>
      <c r="M62" s="431" t="s">
        <v>677</v>
      </c>
      <c r="N62" s="429"/>
      <c r="O62" s="429"/>
      <c r="P62" s="165"/>
    </row>
    <row r="63" spans="1:16" ht="47.15" customHeight="1" x14ac:dyDescent="0.3">
      <c r="A63" s="427">
        <v>6</v>
      </c>
      <c r="B63" s="384" t="str">
        <f t="shared" si="4"/>
        <v/>
      </c>
      <c r="C63" s="385" t="str">
        <f>IFERROR(IF(N63&lt;&gt;"",N63,IF(A63=A62,IF(C62&lt;YEAR('Overview - Section A'!$E$8),C62+1,""),YEAR('Overview - Section A'!$E$7))),"")</f>
        <v/>
      </c>
      <c r="D63" s="428"/>
      <c r="E63" s="387"/>
      <c r="F63" s="388" t="str">
        <f t="shared" si="6"/>
        <v/>
      </c>
      <c r="G63" s="389"/>
      <c r="H63" s="390"/>
      <c r="I63" s="429"/>
      <c r="J63" s="430" t="s">
        <v>418</v>
      </c>
      <c r="K63" s="430" t="b">
        <f t="shared" si="5"/>
        <v>1</v>
      </c>
      <c r="L63" s="429" t="str">
        <f>IFERROR(IF(G63&lt;&gt;"",INDEX('Overview - Section A'!$U$38:$U$45,MATCH(G63,'Overview - Section A'!$A$38:$A$45,1)),J63),"")</f>
        <v>a1Y36000002qEljEAE</v>
      </c>
      <c r="M63" s="431" t="s">
        <v>678</v>
      </c>
      <c r="N63" s="429"/>
      <c r="O63" s="429"/>
      <c r="P63" s="165"/>
    </row>
    <row r="64" spans="1:16" ht="47.15" customHeight="1" x14ac:dyDescent="0.3">
      <c r="A64" s="427">
        <v>6</v>
      </c>
      <c r="B64" s="384" t="str">
        <f t="shared" si="4"/>
        <v/>
      </c>
      <c r="C64" s="385" t="str">
        <f>IFERROR(IF(N64&lt;&gt;"",N64,IF(A64=A63,IF(C63&lt;YEAR('Overview - Section A'!$E$8),C63+1,""),YEAR('Overview - Section A'!$E$7))),"")</f>
        <v/>
      </c>
      <c r="D64" s="428"/>
      <c r="E64" s="387"/>
      <c r="F64" s="388" t="str">
        <f t="shared" si="6"/>
        <v/>
      </c>
      <c r="G64" s="389"/>
      <c r="H64" s="390"/>
      <c r="I64" s="429"/>
      <c r="J64" s="430" t="s">
        <v>420</v>
      </c>
      <c r="K64" s="430" t="b">
        <f t="shared" si="5"/>
        <v>1</v>
      </c>
      <c r="L64" s="429" t="str">
        <f>IFERROR(IF(G64&lt;&gt;"",INDEX('Overview - Section A'!$U$38:$U$45,MATCH(G64,'Overview - Section A'!$A$38:$A$45,1)),J64),"")</f>
        <v>a1Y36000002qElkEAE</v>
      </c>
      <c r="M64" s="431" t="s">
        <v>679</v>
      </c>
      <c r="N64" s="429"/>
      <c r="O64" s="429"/>
      <c r="P64" s="165"/>
    </row>
    <row r="65" spans="1:16" ht="47.15" customHeight="1" x14ac:dyDescent="0.3">
      <c r="A65" s="427">
        <v>6</v>
      </c>
      <c r="B65" s="384" t="str">
        <f t="shared" si="4"/>
        <v/>
      </c>
      <c r="C65" s="385" t="str">
        <f>IFERROR(IF(N65&lt;&gt;"",N65,IF(A65=A64,IF(C64&lt;YEAR('Overview - Section A'!$E$8),C64+1,""),YEAR('Overview - Section A'!$E$7))),"")</f>
        <v/>
      </c>
      <c r="D65" s="428"/>
      <c r="E65" s="387"/>
      <c r="F65" s="388" t="str">
        <f t="shared" si="6"/>
        <v/>
      </c>
      <c r="G65" s="389"/>
      <c r="H65" s="390"/>
      <c r="I65" s="429"/>
      <c r="J65" s="430" t="s">
        <v>422</v>
      </c>
      <c r="K65" s="430" t="b">
        <f t="shared" si="5"/>
        <v>1</v>
      </c>
      <c r="L65" s="429" t="str">
        <f>IFERROR(IF(G65&lt;&gt;"",INDEX('Overview - Section A'!$U$38:$U$45,MATCH(G65,'Overview - Section A'!$A$38:$A$45,1)),J65),"")</f>
        <v>a1Y36000002qEllEAE</v>
      </c>
      <c r="M65" s="431" t="s">
        <v>680</v>
      </c>
      <c r="N65" s="429"/>
      <c r="O65" s="429"/>
      <c r="P65" s="165"/>
    </row>
    <row r="66" spans="1:16" ht="47.15" customHeight="1" x14ac:dyDescent="0.3">
      <c r="A66" s="427">
        <v>7</v>
      </c>
      <c r="B66" s="384" t="str">
        <f t="shared" si="4"/>
        <v/>
      </c>
      <c r="C66" s="385">
        <f>IFERROR(IF(N66&lt;&gt;"",N66,IF(A66=A65,IF(C65&lt;YEAR('Overview - Section A'!$E$8),C65+1,""),YEAR('Overview - Section A'!$E$7))),"")</f>
        <v>2018</v>
      </c>
      <c r="D66" s="428"/>
      <c r="E66" s="387"/>
      <c r="F66" s="388" t="str">
        <f t="shared" si="6"/>
        <v/>
      </c>
      <c r="G66" s="389"/>
      <c r="H66" s="390"/>
      <c r="I66" s="429"/>
      <c r="J66" s="430" t="s">
        <v>412</v>
      </c>
      <c r="K66" s="430" t="b">
        <f t="shared" si="5"/>
        <v>0</v>
      </c>
      <c r="L66" s="429" t="str">
        <f>IFERROR(IF(G66&lt;&gt;"",INDEX('Overview - Section A'!$U$38:$U$45,MATCH(G66,'Overview - Section A'!$A$38:$A$45,1)),J66),"")</f>
        <v>a1Y36000002qElgEAE</v>
      </c>
      <c r="M66" s="431" t="s">
        <v>681</v>
      </c>
      <c r="N66" s="429"/>
      <c r="O66" s="429"/>
      <c r="P66" s="165"/>
    </row>
    <row r="67" spans="1:16" ht="47.15" customHeight="1" x14ac:dyDescent="0.3">
      <c r="A67" s="427">
        <v>7</v>
      </c>
      <c r="B67" s="384" t="str">
        <f t="shared" si="4"/>
        <v/>
      </c>
      <c r="C67" s="385">
        <f>IFERROR(IF(N67&lt;&gt;"",N67,IF(A67=A66,IF(C66&lt;YEAR('Overview - Section A'!$E$8),C66+1,""),YEAR('Overview - Section A'!$E$7))),"")</f>
        <v>2019</v>
      </c>
      <c r="D67" s="428"/>
      <c r="E67" s="387"/>
      <c r="F67" s="388" t="str">
        <f t="shared" si="6"/>
        <v/>
      </c>
      <c r="G67" s="389"/>
      <c r="H67" s="390"/>
      <c r="I67" s="429"/>
      <c r="J67" s="430" t="s">
        <v>414</v>
      </c>
      <c r="K67" s="430" t="b">
        <f t="shared" si="5"/>
        <v>0</v>
      </c>
      <c r="L67" s="429" t="str">
        <f>IFERROR(IF(G67&lt;&gt;"",INDEX('Overview - Section A'!$U$38:$U$45,MATCH(G67,'Overview - Section A'!$A$38:$A$45,1)),J67),"")</f>
        <v>a1Y36000002qElhEAE</v>
      </c>
      <c r="M67" s="431" t="s">
        <v>682</v>
      </c>
      <c r="N67" s="429"/>
      <c r="O67" s="429"/>
      <c r="P67" s="165"/>
    </row>
    <row r="68" spans="1:16" ht="47.15" customHeight="1" x14ac:dyDescent="0.3">
      <c r="A68" s="427">
        <v>7</v>
      </c>
      <c r="B68" s="384" t="str">
        <f t="shared" si="4"/>
        <v/>
      </c>
      <c r="C68" s="385">
        <f>IFERROR(IF(N68&lt;&gt;"",N68,IF(A68=A67,IF(C67&lt;YEAR('Overview - Section A'!$E$8),C67+1,""),YEAR('Overview - Section A'!$E$7))),"")</f>
        <v>2020</v>
      </c>
      <c r="D68" s="428"/>
      <c r="E68" s="387"/>
      <c r="F68" s="388" t="str">
        <f t="shared" si="6"/>
        <v/>
      </c>
      <c r="G68" s="389"/>
      <c r="H68" s="390"/>
      <c r="I68" s="429"/>
      <c r="J68" s="430" t="s">
        <v>416</v>
      </c>
      <c r="K68" s="430" t="b">
        <f t="shared" si="5"/>
        <v>0</v>
      </c>
      <c r="L68" s="429" t="str">
        <f>IFERROR(IF(G68&lt;&gt;"",INDEX('Overview - Section A'!$U$38:$U$45,MATCH(G68,'Overview - Section A'!$A$38:$A$45,1)),J68),"")</f>
        <v>a1Y36000002qEliEAE</v>
      </c>
      <c r="M68" s="431" t="s">
        <v>683</v>
      </c>
      <c r="N68" s="429"/>
      <c r="O68" s="429"/>
      <c r="P68" s="165"/>
    </row>
    <row r="69" spans="1:16" ht="47.15" customHeight="1" x14ac:dyDescent="0.3">
      <c r="A69" s="427">
        <v>7</v>
      </c>
      <c r="B69" s="384" t="str">
        <f t="shared" si="4"/>
        <v/>
      </c>
      <c r="C69" s="385" t="str">
        <f>IFERROR(IF(N69&lt;&gt;"",N69,IF(A69=A68,IF(C68&lt;YEAR('Overview - Section A'!$E$8),C68+1,""),YEAR('Overview - Section A'!$E$7))),"")</f>
        <v/>
      </c>
      <c r="D69" s="428"/>
      <c r="E69" s="387"/>
      <c r="F69" s="388" t="str">
        <f t="shared" si="6"/>
        <v/>
      </c>
      <c r="G69" s="389"/>
      <c r="H69" s="390"/>
      <c r="I69" s="429"/>
      <c r="J69" s="430" t="s">
        <v>418</v>
      </c>
      <c r="K69" s="430" t="b">
        <f t="shared" si="5"/>
        <v>0</v>
      </c>
      <c r="L69" s="429" t="str">
        <f>IFERROR(IF(G69&lt;&gt;"",INDEX('Overview - Section A'!$U$38:$U$45,MATCH(G69,'Overview - Section A'!$A$38:$A$45,1)),J69),"")</f>
        <v>a1Y36000002qEljEAE</v>
      </c>
      <c r="M69" s="431" t="s">
        <v>684</v>
      </c>
      <c r="N69" s="429"/>
      <c r="O69" s="429"/>
      <c r="P69" s="165"/>
    </row>
    <row r="70" spans="1:16" ht="47.15" customHeight="1" x14ac:dyDescent="0.3">
      <c r="A70" s="427">
        <v>7</v>
      </c>
      <c r="B70" s="384" t="str">
        <f t="shared" si="4"/>
        <v/>
      </c>
      <c r="C70" s="385" t="str">
        <f>IFERROR(IF(N70&lt;&gt;"",N70,IF(A70=A69,IF(C69&lt;YEAR('Overview - Section A'!$E$8),C69+1,""),YEAR('Overview - Section A'!$E$7))),"")</f>
        <v/>
      </c>
      <c r="D70" s="428"/>
      <c r="E70" s="387"/>
      <c r="F70" s="388" t="str">
        <f t="shared" si="6"/>
        <v/>
      </c>
      <c r="G70" s="389"/>
      <c r="H70" s="390"/>
      <c r="I70" s="429"/>
      <c r="J70" s="430" t="s">
        <v>420</v>
      </c>
      <c r="K70" s="430" t="b">
        <f t="shared" si="5"/>
        <v>0</v>
      </c>
      <c r="L70" s="429" t="str">
        <f>IFERROR(IF(G70&lt;&gt;"",INDEX('Overview - Section A'!$U$38:$U$45,MATCH(G70,'Overview - Section A'!$A$38:$A$45,1)),J70),"")</f>
        <v>a1Y36000002qElkEAE</v>
      </c>
      <c r="M70" s="431" t="s">
        <v>685</v>
      </c>
      <c r="N70" s="429"/>
      <c r="O70" s="429"/>
      <c r="P70" s="165"/>
    </row>
    <row r="71" spans="1:16" ht="47.15" customHeight="1" x14ac:dyDescent="0.3">
      <c r="A71" s="427">
        <v>7</v>
      </c>
      <c r="B71" s="384" t="str">
        <f t="shared" si="4"/>
        <v/>
      </c>
      <c r="C71" s="385" t="str">
        <f>IFERROR(IF(N71&lt;&gt;"",N71,IF(A71=A70,IF(C70&lt;YEAR('Overview - Section A'!$E$8),C70+1,""),YEAR('Overview - Section A'!$E$7))),"")</f>
        <v/>
      </c>
      <c r="D71" s="428"/>
      <c r="E71" s="387"/>
      <c r="F71" s="388" t="str">
        <f t="shared" si="6"/>
        <v/>
      </c>
      <c r="G71" s="389"/>
      <c r="H71" s="390"/>
      <c r="I71" s="429"/>
      <c r="J71" s="430" t="s">
        <v>422</v>
      </c>
      <c r="K71" s="430" t="b">
        <f t="shared" si="5"/>
        <v>0</v>
      </c>
      <c r="L71" s="429" t="str">
        <f>IFERROR(IF(G71&lt;&gt;"",INDEX('Overview - Section A'!$U$38:$U$45,MATCH(G71,'Overview - Section A'!$A$38:$A$45,1)),J71),"")</f>
        <v>a1Y36000002qEllEAE</v>
      </c>
      <c r="M71" s="431" t="s">
        <v>686</v>
      </c>
      <c r="N71" s="429"/>
      <c r="O71" s="429"/>
      <c r="P71" s="165"/>
    </row>
    <row r="72" spans="1:16" ht="47.15" customHeight="1" x14ac:dyDescent="0.3">
      <c r="A72" s="427">
        <v>8</v>
      </c>
      <c r="B72" s="384" t="str">
        <f t="shared" si="4"/>
        <v/>
      </c>
      <c r="C72" s="385">
        <f>IFERROR(IF(N72&lt;&gt;"",N72,IF(A72=A71,IF(C71&lt;YEAR('Overview - Section A'!$E$8),C71+1,""),YEAR('Overview - Section A'!$E$7))),"")</f>
        <v>2018</v>
      </c>
      <c r="D72" s="428"/>
      <c r="E72" s="387"/>
      <c r="F72" s="388" t="str">
        <f t="shared" si="6"/>
        <v/>
      </c>
      <c r="G72" s="389"/>
      <c r="H72" s="390"/>
      <c r="I72" s="429"/>
      <c r="J72" s="430" t="s">
        <v>412</v>
      </c>
      <c r="K72" s="430" t="b">
        <f t="shared" si="5"/>
        <v>0</v>
      </c>
      <c r="L72" s="429" t="str">
        <f>IFERROR(IF(G72&lt;&gt;"",INDEX('Overview - Section A'!$U$38:$U$45,MATCH(G72,'Overview - Section A'!$A$38:$A$45,1)),J72),"")</f>
        <v>a1Y36000002qElgEAE</v>
      </c>
      <c r="M72" s="431" t="s">
        <v>687</v>
      </c>
      <c r="N72" s="429"/>
      <c r="O72" s="429"/>
      <c r="P72" s="165"/>
    </row>
    <row r="73" spans="1:16" ht="47.15" customHeight="1" x14ac:dyDescent="0.3">
      <c r="A73" s="427">
        <v>8</v>
      </c>
      <c r="B73" s="384" t="str">
        <f t="shared" si="4"/>
        <v/>
      </c>
      <c r="C73" s="385">
        <f>IFERROR(IF(N73&lt;&gt;"",N73,IF(A73=A72,IF(C72&lt;YEAR('Overview - Section A'!$E$8),C72+1,""),YEAR('Overview - Section A'!$E$7))),"")</f>
        <v>2019</v>
      </c>
      <c r="D73" s="428"/>
      <c r="E73" s="387"/>
      <c r="F73" s="388" t="str">
        <f t="shared" si="6"/>
        <v/>
      </c>
      <c r="G73" s="389"/>
      <c r="H73" s="390"/>
      <c r="I73" s="429"/>
      <c r="J73" s="430" t="s">
        <v>414</v>
      </c>
      <c r="K73" s="430" t="b">
        <f t="shared" si="5"/>
        <v>0</v>
      </c>
      <c r="L73" s="429" t="str">
        <f>IFERROR(IF(G73&lt;&gt;"",INDEX('Overview - Section A'!$U$38:$U$45,MATCH(G73,'Overview - Section A'!$A$38:$A$45,1)),J73),"")</f>
        <v>a1Y36000002qElhEAE</v>
      </c>
      <c r="M73" s="431" t="s">
        <v>688</v>
      </c>
      <c r="N73" s="429"/>
      <c r="O73" s="429"/>
      <c r="P73" s="165"/>
    </row>
    <row r="74" spans="1:16" ht="47.15" customHeight="1" x14ac:dyDescent="0.3">
      <c r="A74" s="427">
        <v>8</v>
      </c>
      <c r="B74" s="384" t="str">
        <f t="shared" si="4"/>
        <v/>
      </c>
      <c r="C74" s="385">
        <f>IFERROR(IF(N74&lt;&gt;"",N74,IF(A74=A73,IF(C73&lt;YEAR('Overview - Section A'!$E$8),C73+1,""),YEAR('Overview - Section A'!$E$7))),"")</f>
        <v>2020</v>
      </c>
      <c r="D74" s="428"/>
      <c r="E74" s="387"/>
      <c r="F74" s="388" t="str">
        <f t="shared" si="6"/>
        <v/>
      </c>
      <c r="G74" s="389"/>
      <c r="H74" s="390"/>
      <c r="I74" s="429"/>
      <c r="J74" s="430" t="s">
        <v>416</v>
      </c>
      <c r="K74" s="430" t="b">
        <f t="shared" si="5"/>
        <v>0</v>
      </c>
      <c r="L74" s="429" t="str">
        <f>IFERROR(IF(G74&lt;&gt;"",INDEX('Overview - Section A'!$U$38:$U$45,MATCH(G74,'Overview - Section A'!$A$38:$A$45,1)),J74),"")</f>
        <v>a1Y36000002qEliEAE</v>
      </c>
      <c r="M74" s="431" t="s">
        <v>689</v>
      </c>
      <c r="N74" s="429"/>
      <c r="O74" s="429"/>
      <c r="P74" s="165"/>
    </row>
    <row r="75" spans="1:16" ht="47.15" customHeight="1" x14ac:dyDescent="0.3">
      <c r="A75" s="427">
        <v>8</v>
      </c>
      <c r="B75" s="384" t="str">
        <f t="shared" si="4"/>
        <v/>
      </c>
      <c r="C75" s="385" t="str">
        <f>IFERROR(IF(N75&lt;&gt;"",N75,IF(A75=A74,IF(C74&lt;YEAR('Overview - Section A'!$E$8),C74+1,""),YEAR('Overview - Section A'!$E$7))),"")</f>
        <v/>
      </c>
      <c r="D75" s="428"/>
      <c r="E75" s="387"/>
      <c r="F75" s="388" t="str">
        <f t="shared" si="6"/>
        <v/>
      </c>
      <c r="G75" s="389"/>
      <c r="H75" s="390"/>
      <c r="I75" s="429"/>
      <c r="J75" s="430" t="s">
        <v>418</v>
      </c>
      <c r="K75" s="430" t="b">
        <f t="shared" si="5"/>
        <v>0</v>
      </c>
      <c r="L75" s="429" t="str">
        <f>IFERROR(IF(G75&lt;&gt;"",INDEX('Overview - Section A'!$U$38:$U$45,MATCH(G75,'Overview - Section A'!$A$38:$A$45,1)),J75),"")</f>
        <v>a1Y36000002qEljEAE</v>
      </c>
      <c r="M75" s="431" t="s">
        <v>690</v>
      </c>
      <c r="N75" s="429"/>
      <c r="O75" s="429"/>
      <c r="P75" s="165"/>
    </row>
    <row r="76" spans="1:16" ht="47.15" customHeight="1" x14ac:dyDescent="0.3">
      <c r="A76" s="427">
        <v>8</v>
      </c>
      <c r="B76" s="384" t="str">
        <f t="shared" si="4"/>
        <v/>
      </c>
      <c r="C76" s="385" t="str">
        <f>IFERROR(IF(N76&lt;&gt;"",N76,IF(A76=A75,IF(C75&lt;YEAR('Overview - Section A'!$E$8),C75+1,""),YEAR('Overview - Section A'!$E$7))),"")</f>
        <v/>
      </c>
      <c r="D76" s="428"/>
      <c r="E76" s="387"/>
      <c r="F76" s="388" t="str">
        <f t="shared" si="6"/>
        <v/>
      </c>
      <c r="G76" s="389"/>
      <c r="H76" s="390"/>
      <c r="I76" s="429"/>
      <c r="J76" s="430" t="s">
        <v>420</v>
      </c>
      <c r="K76" s="430" t="b">
        <f t="shared" si="5"/>
        <v>0</v>
      </c>
      <c r="L76" s="429" t="str">
        <f>IFERROR(IF(G76&lt;&gt;"",INDEX('Overview - Section A'!$U$38:$U$45,MATCH(G76,'Overview - Section A'!$A$38:$A$45,1)),J76),"")</f>
        <v>a1Y36000002qElkEAE</v>
      </c>
      <c r="M76" s="431" t="s">
        <v>691</v>
      </c>
      <c r="N76" s="429"/>
      <c r="O76" s="429"/>
      <c r="P76" s="165"/>
    </row>
    <row r="77" spans="1:16" ht="47.15" customHeight="1" x14ac:dyDescent="0.3">
      <c r="A77" s="427">
        <v>8</v>
      </c>
      <c r="B77" s="384" t="str">
        <f t="shared" si="4"/>
        <v/>
      </c>
      <c r="C77" s="385" t="str">
        <f>IFERROR(IF(N77&lt;&gt;"",N77,IF(A77=A76,IF(C76&lt;YEAR('Overview - Section A'!$E$8),C76+1,""),YEAR('Overview - Section A'!$E$7))),"")</f>
        <v/>
      </c>
      <c r="D77" s="428"/>
      <c r="E77" s="387"/>
      <c r="F77" s="388" t="str">
        <f t="shared" si="6"/>
        <v/>
      </c>
      <c r="G77" s="389"/>
      <c r="H77" s="390"/>
      <c r="I77" s="429"/>
      <c r="J77" s="430" t="s">
        <v>422</v>
      </c>
      <c r="K77" s="430" t="b">
        <f t="shared" si="5"/>
        <v>0</v>
      </c>
      <c r="L77" s="429" t="str">
        <f>IFERROR(IF(G77&lt;&gt;"",INDEX('Overview - Section A'!$U$38:$U$45,MATCH(G77,'Overview - Section A'!$A$38:$A$45,1)),J77),"")</f>
        <v>a1Y36000002qEllEAE</v>
      </c>
      <c r="M77" s="431" t="s">
        <v>692</v>
      </c>
      <c r="N77" s="429"/>
      <c r="O77" s="429"/>
      <c r="P77" s="165"/>
    </row>
    <row r="78" spans="1:16" ht="47.15" customHeight="1" x14ac:dyDescent="0.3">
      <c r="A78" s="427">
        <v>9</v>
      </c>
      <c r="B78" s="384" t="str">
        <f t="shared" si="4"/>
        <v/>
      </c>
      <c r="C78" s="385">
        <f>IFERROR(IF(N78&lt;&gt;"",N78,IF(A78=A77,IF(C77&lt;YEAR('Overview - Section A'!$E$8),C77+1,""),YEAR('Overview - Section A'!$E$7))),"")</f>
        <v>2018</v>
      </c>
      <c r="D78" s="428"/>
      <c r="E78" s="387"/>
      <c r="F78" s="388" t="str">
        <f t="shared" si="6"/>
        <v/>
      </c>
      <c r="G78" s="389"/>
      <c r="H78" s="390"/>
      <c r="I78" s="429"/>
      <c r="J78" s="430" t="s">
        <v>412</v>
      </c>
      <c r="K78" s="430" t="b">
        <f t="shared" si="5"/>
        <v>0</v>
      </c>
      <c r="L78" s="429" t="str">
        <f>IFERROR(IF(G78&lt;&gt;"",INDEX('Overview - Section A'!$U$38:$U$45,MATCH(G78,'Overview - Section A'!$A$38:$A$45,1)),J78),"")</f>
        <v>a1Y36000002qElgEAE</v>
      </c>
      <c r="M78" s="431" t="s">
        <v>693</v>
      </c>
      <c r="N78" s="429"/>
      <c r="O78" s="429"/>
      <c r="P78" s="165"/>
    </row>
    <row r="79" spans="1:16" ht="47.15" customHeight="1" x14ac:dyDescent="0.3">
      <c r="A79" s="427">
        <v>9</v>
      </c>
      <c r="B79" s="384" t="str">
        <f t="shared" si="4"/>
        <v/>
      </c>
      <c r="C79" s="385">
        <f>IFERROR(IF(N79&lt;&gt;"",N79,IF(A79=A78,IF(C78&lt;YEAR('Overview - Section A'!$E$8),C78+1,""),YEAR('Overview - Section A'!$E$7))),"")</f>
        <v>2019</v>
      </c>
      <c r="D79" s="428"/>
      <c r="E79" s="387"/>
      <c r="F79" s="388" t="str">
        <f t="shared" si="6"/>
        <v/>
      </c>
      <c r="G79" s="389"/>
      <c r="H79" s="390"/>
      <c r="I79" s="429"/>
      <c r="J79" s="430" t="s">
        <v>414</v>
      </c>
      <c r="K79" s="430" t="b">
        <f t="shared" si="5"/>
        <v>0</v>
      </c>
      <c r="L79" s="429" t="str">
        <f>IFERROR(IF(G79&lt;&gt;"",INDEX('Overview - Section A'!$U$38:$U$45,MATCH(G79,'Overview - Section A'!$A$38:$A$45,1)),J79),"")</f>
        <v>a1Y36000002qElhEAE</v>
      </c>
      <c r="M79" s="431" t="s">
        <v>694</v>
      </c>
      <c r="N79" s="429"/>
      <c r="O79" s="429"/>
      <c r="P79" s="165"/>
    </row>
    <row r="80" spans="1:16" ht="47.15" customHeight="1" x14ac:dyDescent="0.3">
      <c r="A80" s="427">
        <v>9</v>
      </c>
      <c r="B80" s="384" t="str">
        <f t="shared" si="4"/>
        <v/>
      </c>
      <c r="C80" s="385">
        <f>IFERROR(IF(N80&lt;&gt;"",N80,IF(A80=A79,IF(C79&lt;YEAR('Overview - Section A'!$E$8),C79+1,""),YEAR('Overview - Section A'!$E$7))),"")</f>
        <v>2020</v>
      </c>
      <c r="D80" s="428"/>
      <c r="E80" s="387"/>
      <c r="F80" s="388" t="str">
        <f t="shared" si="6"/>
        <v/>
      </c>
      <c r="G80" s="389"/>
      <c r="H80" s="390"/>
      <c r="I80" s="429"/>
      <c r="J80" s="430" t="s">
        <v>416</v>
      </c>
      <c r="K80" s="430" t="b">
        <f t="shared" si="5"/>
        <v>0</v>
      </c>
      <c r="L80" s="429" t="str">
        <f>IFERROR(IF(G80&lt;&gt;"",INDEX('Overview - Section A'!$U$38:$U$45,MATCH(G80,'Overview - Section A'!$A$38:$A$45,1)),J80),"")</f>
        <v>a1Y36000002qEliEAE</v>
      </c>
      <c r="M80" s="431" t="s">
        <v>695</v>
      </c>
      <c r="N80" s="429"/>
      <c r="O80" s="429"/>
      <c r="P80" s="165"/>
    </row>
    <row r="81" spans="1:16" ht="47.15" customHeight="1" x14ac:dyDescent="0.3">
      <c r="A81" s="427">
        <v>9</v>
      </c>
      <c r="B81" s="384" t="str">
        <f t="shared" si="4"/>
        <v/>
      </c>
      <c r="C81" s="385" t="str">
        <f>IFERROR(IF(N81&lt;&gt;"",N81,IF(A81=A80,IF(C80&lt;YEAR('Overview - Section A'!$E$8),C80+1,""),YEAR('Overview - Section A'!$E$7))),"")</f>
        <v/>
      </c>
      <c r="D81" s="428"/>
      <c r="E81" s="387"/>
      <c r="F81" s="388" t="str">
        <f t="shared" si="6"/>
        <v/>
      </c>
      <c r="G81" s="389"/>
      <c r="H81" s="390"/>
      <c r="I81" s="429"/>
      <c r="J81" s="430" t="s">
        <v>418</v>
      </c>
      <c r="K81" s="430" t="b">
        <f t="shared" si="5"/>
        <v>0</v>
      </c>
      <c r="L81" s="429" t="str">
        <f>IFERROR(IF(G81&lt;&gt;"",INDEX('Overview - Section A'!$U$38:$U$45,MATCH(G81,'Overview - Section A'!$A$38:$A$45,1)),J81),"")</f>
        <v>a1Y36000002qEljEAE</v>
      </c>
      <c r="M81" s="431" t="s">
        <v>696</v>
      </c>
      <c r="N81" s="429"/>
      <c r="O81" s="429"/>
      <c r="P81" s="165"/>
    </row>
    <row r="82" spans="1:16" ht="47.15" customHeight="1" x14ac:dyDescent="0.3">
      <c r="A82" s="427">
        <v>9</v>
      </c>
      <c r="B82" s="384" t="str">
        <f t="shared" si="4"/>
        <v/>
      </c>
      <c r="C82" s="385" t="str">
        <f>IFERROR(IF(N82&lt;&gt;"",N82,IF(A82=A81,IF(C81&lt;YEAR('Overview - Section A'!$E$8),C81+1,""),YEAR('Overview - Section A'!$E$7))),"")</f>
        <v/>
      </c>
      <c r="D82" s="428"/>
      <c r="E82" s="387"/>
      <c r="F82" s="388" t="str">
        <f t="shared" si="6"/>
        <v/>
      </c>
      <c r="G82" s="389"/>
      <c r="H82" s="390"/>
      <c r="I82" s="429"/>
      <c r="J82" s="430" t="s">
        <v>420</v>
      </c>
      <c r="K82" s="430" t="b">
        <f t="shared" si="5"/>
        <v>0</v>
      </c>
      <c r="L82" s="429" t="str">
        <f>IFERROR(IF(G82&lt;&gt;"",INDEX('Overview - Section A'!$U$38:$U$45,MATCH(G82,'Overview - Section A'!$A$38:$A$45,1)),J82),"")</f>
        <v>a1Y36000002qElkEAE</v>
      </c>
      <c r="M82" s="431" t="s">
        <v>697</v>
      </c>
      <c r="N82" s="429"/>
      <c r="O82" s="429"/>
      <c r="P82" s="165"/>
    </row>
    <row r="83" spans="1:16" ht="47.15" customHeight="1" x14ac:dyDescent="0.3">
      <c r="A83" s="427">
        <v>9</v>
      </c>
      <c r="B83" s="384" t="str">
        <f t="shared" si="4"/>
        <v/>
      </c>
      <c r="C83" s="385" t="str">
        <f>IFERROR(IF(N83&lt;&gt;"",N83,IF(A83=A82,IF(C82&lt;YEAR('Overview - Section A'!$E$8),C82+1,""),YEAR('Overview - Section A'!$E$7))),"")</f>
        <v/>
      </c>
      <c r="D83" s="428"/>
      <c r="E83" s="387"/>
      <c r="F83" s="388" t="str">
        <f t="shared" si="6"/>
        <v/>
      </c>
      <c r="G83" s="389"/>
      <c r="H83" s="390"/>
      <c r="I83" s="429"/>
      <c r="J83" s="430" t="s">
        <v>422</v>
      </c>
      <c r="K83" s="430" t="b">
        <f t="shared" si="5"/>
        <v>0</v>
      </c>
      <c r="L83" s="429" t="str">
        <f>IFERROR(IF(G83&lt;&gt;"",INDEX('Overview - Section A'!$U$38:$U$45,MATCH(G83,'Overview - Section A'!$A$38:$A$45,1)),J83),"")</f>
        <v>a1Y36000002qEllEAE</v>
      </c>
      <c r="M83" s="431" t="s">
        <v>698</v>
      </c>
      <c r="N83" s="429"/>
      <c r="O83" s="429"/>
      <c r="P83" s="165"/>
    </row>
    <row r="84" spans="1:16" ht="47.15" customHeight="1" x14ac:dyDescent="0.3">
      <c r="A84" s="427">
        <v>10</v>
      </c>
      <c r="B84" s="384" t="str">
        <f t="shared" si="4"/>
        <v/>
      </c>
      <c r="C84" s="385">
        <f>IFERROR(IF(N84&lt;&gt;"",N84,IF(A84=A83,IF(C83&lt;YEAR('Overview - Section A'!$E$8),C83+1,""),YEAR('Overview - Section A'!$E$7))),"")</f>
        <v>2018</v>
      </c>
      <c r="D84" s="428"/>
      <c r="E84" s="387"/>
      <c r="F84" s="388" t="str">
        <f t="shared" si="6"/>
        <v/>
      </c>
      <c r="G84" s="389"/>
      <c r="H84" s="390"/>
      <c r="I84" s="429"/>
      <c r="J84" s="430" t="s">
        <v>412</v>
      </c>
      <c r="K84" s="430" t="b">
        <f t="shared" si="5"/>
        <v>0</v>
      </c>
      <c r="L84" s="429" t="str">
        <f>IFERROR(IF(G84&lt;&gt;"",INDEX('Overview - Section A'!$U$38:$U$45,MATCH(G84,'Overview - Section A'!$A$38:$A$45,1)),J84),"")</f>
        <v>a1Y36000002qElgEAE</v>
      </c>
      <c r="M84" s="431" t="s">
        <v>699</v>
      </c>
      <c r="N84" s="429"/>
      <c r="O84" s="429"/>
      <c r="P84" s="165"/>
    </row>
    <row r="85" spans="1:16" ht="47.15" customHeight="1" x14ac:dyDescent="0.3">
      <c r="A85" s="427">
        <v>10</v>
      </c>
      <c r="B85" s="384" t="str">
        <f t="shared" si="4"/>
        <v/>
      </c>
      <c r="C85" s="385">
        <f>IFERROR(IF(N85&lt;&gt;"",N85,IF(A85=A84,IF(C84&lt;YEAR('Overview - Section A'!$E$8),C84+1,""),YEAR('Overview - Section A'!$E$7))),"")</f>
        <v>2019</v>
      </c>
      <c r="D85" s="428"/>
      <c r="E85" s="387"/>
      <c r="F85" s="388" t="str">
        <f t="shared" si="6"/>
        <v/>
      </c>
      <c r="G85" s="389"/>
      <c r="H85" s="390"/>
      <c r="I85" s="429"/>
      <c r="J85" s="430" t="s">
        <v>414</v>
      </c>
      <c r="K85" s="430" t="b">
        <f t="shared" si="5"/>
        <v>0</v>
      </c>
      <c r="L85" s="429" t="str">
        <f>IFERROR(IF(G85&lt;&gt;"",INDEX('Overview - Section A'!$U$38:$U$45,MATCH(G85,'Overview - Section A'!$A$38:$A$45,1)),J85),"")</f>
        <v>a1Y36000002qElhEAE</v>
      </c>
      <c r="M85" s="431" t="s">
        <v>700</v>
      </c>
      <c r="N85" s="429"/>
      <c r="O85" s="429"/>
      <c r="P85" s="165"/>
    </row>
    <row r="86" spans="1:16" ht="47.15" customHeight="1" x14ac:dyDescent="0.3">
      <c r="A86" s="427">
        <v>10</v>
      </c>
      <c r="B86" s="384" t="str">
        <f t="shared" si="4"/>
        <v/>
      </c>
      <c r="C86" s="385">
        <f>IFERROR(IF(N86&lt;&gt;"",N86,IF(A86=A85,IF(C85&lt;YEAR('Overview - Section A'!$E$8),C85+1,""),YEAR('Overview - Section A'!$E$7))),"")</f>
        <v>2020</v>
      </c>
      <c r="D86" s="428"/>
      <c r="E86" s="387"/>
      <c r="F86" s="388" t="str">
        <f t="shared" si="6"/>
        <v/>
      </c>
      <c r="G86" s="389"/>
      <c r="H86" s="390"/>
      <c r="I86" s="429"/>
      <c r="J86" s="430" t="s">
        <v>416</v>
      </c>
      <c r="K86" s="430" t="b">
        <f t="shared" si="5"/>
        <v>0</v>
      </c>
      <c r="L86" s="429" t="str">
        <f>IFERROR(IF(G86&lt;&gt;"",INDEX('Overview - Section A'!$U$38:$U$45,MATCH(G86,'Overview - Section A'!$A$38:$A$45,1)),J86),"")</f>
        <v>a1Y36000002qEliEAE</v>
      </c>
      <c r="M86" s="431" t="s">
        <v>701</v>
      </c>
      <c r="N86" s="429"/>
      <c r="O86" s="429"/>
      <c r="P86" s="165"/>
    </row>
    <row r="87" spans="1:16" ht="47.15" customHeight="1" x14ac:dyDescent="0.3">
      <c r="A87" s="427">
        <v>10</v>
      </c>
      <c r="B87" s="384" t="str">
        <f t="shared" si="4"/>
        <v/>
      </c>
      <c r="C87" s="385" t="str">
        <f>IFERROR(IF(N87&lt;&gt;"",N87,IF(A87=A86,IF(C86&lt;YEAR('Overview - Section A'!$E$8),C86+1,""),YEAR('Overview - Section A'!$E$7))),"")</f>
        <v/>
      </c>
      <c r="D87" s="428"/>
      <c r="E87" s="387"/>
      <c r="F87" s="388" t="str">
        <f t="shared" si="6"/>
        <v/>
      </c>
      <c r="G87" s="389"/>
      <c r="H87" s="390"/>
      <c r="I87" s="429"/>
      <c r="J87" s="430" t="s">
        <v>418</v>
      </c>
      <c r="K87" s="430" t="b">
        <f t="shared" si="5"/>
        <v>0</v>
      </c>
      <c r="L87" s="429" t="str">
        <f>IFERROR(IF(G87&lt;&gt;"",INDEX('Overview - Section A'!$U$38:$U$45,MATCH(G87,'Overview - Section A'!$A$38:$A$45,1)),J87),"")</f>
        <v>a1Y36000002qEljEAE</v>
      </c>
      <c r="M87" s="431" t="s">
        <v>702</v>
      </c>
      <c r="N87" s="429"/>
      <c r="O87" s="429"/>
      <c r="P87" s="165"/>
    </row>
    <row r="88" spans="1:16" ht="47.15" customHeight="1" x14ac:dyDescent="0.3">
      <c r="A88" s="427">
        <v>10</v>
      </c>
      <c r="B88" s="384" t="str">
        <f t="shared" si="4"/>
        <v/>
      </c>
      <c r="C88" s="385" t="str">
        <f>IFERROR(IF(N88&lt;&gt;"",N88,IF(A88=A87,IF(C87&lt;YEAR('Overview - Section A'!$E$8),C87+1,""),YEAR('Overview - Section A'!$E$7))),"")</f>
        <v/>
      </c>
      <c r="D88" s="428"/>
      <c r="E88" s="387"/>
      <c r="F88" s="388" t="str">
        <f t="shared" si="6"/>
        <v/>
      </c>
      <c r="G88" s="389"/>
      <c r="H88" s="390"/>
      <c r="I88" s="429"/>
      <c r="J88" s="430" t="s">
        <v>420</v>
      </c>
      <c r="K88" s="430" t="b">
        <f t="shared" si="5"/>
        <v>0</v>
      </c>
      <c r="L88" s="429" t="str">
        <f>IFERROR(IF(G88&lt;&gt;"",INDEX('Overview - Section A'!$U$38:$U$45,MATCH(G88,'Overview - Section A'!$A$38:$A$45,1)),J88),"")</f>
        <v>a1Y36000002qElkEAE</v>
      </c>
      <c r="M88" s="431" t="s">
        <v>703</v>
      </c>
      <c r="N88" s="429"/>
      <c r="O88" s="429"/>
      <c r="P88" s="165"/>
    </row>
    <row r="89" spans="1:16" ht="47.15" customHeight="1" x14ac:dyDescent="0.3">
      <c r="A89" s="427">
        <v>10</v>
      </c>
      <c r="B89" s="384" t="str">
        <f t="shared" si="4"/>
        <v/>
      </c>
      <c r="C89" s="385" t="str">
        <f>IFERROR(IF(N89&lt;&gt;"",N89,IF(A89=A88,IF(C88&lt;YEAR('Overview - Section A'!$E$8),C88+1,""),YEAR('Overview - Section A'!$E$7))),"")</f>
        <v/>
      </c>
      <c r="D89" s="428"/>
      <c r="E89" s="387"/>
      <c r="F89" s="388" t="str">
        <f t="shared" si="6"/>
        <v/>
      </c>
      <c r="G89" s="389"/>
      <c r="H89" s="390"/>
      <c r="I89" s="429"/>
      <c r="J89" s="430" t="s">
        <v>422</v>
      </c>
      <c r="K89" s="430" t="b">
        <f t="shared" si="5"/>
        <v>0</v>
      </c>
      <c r="L89" s="429" t="str">
        <f>IFERROR(IF(G89&lt;&gt;"",INDEX('Overview - Section A'!$U$38:$U$45,MATCH(G89,'Overview - Section A'!$A$38:$A$45,1)),J89),"")</f>
        <v>a1Y36000002qEllEAE</v>
      </c>
      <c r="M89" s="431" t="s">
        <v>704</v>
      </c>
      <c r="N89" s="429"/>
      <c r="O89" s="429"/>
      <c r="P89" s="165"/>
    </row>
    <row r="90" spans="1:16" ht="47.15" customHeight="1" x14ac:dyDescent="0.3">
      <c r="A90" s="427">
        <v>11</v>
      </c>
      <c r="B90" s="384" t="str">
        <f t="shared" si="4"/>
        <v/>
      </c>
      <c r="C90" s="385">
        <f>IFERROR(IF(N90&lt;&gt;"",N90,IF(A90=A89,IF(C89&lt;YEAR('Overview - Section A'!$E$8),C89+1,""),YEAR('Overview - Section A'!$E$7))),"")</f>
        <v>2018</v>
      </c>
      <c r="D90" s="428"/>
      <c r="E90" s="387"/>
      <c r="F90" s="388" t="str">
        <f t="shared" si="6"/>
        <v/>
      </c>
      <c r="G90" s="389"/>
      <c r="H90" s="390"/>
      <c r="I90" s="429"/>
      <c r="J90" s="430" t="s">
        <v>412</v>
      </c>
      <c r="K90" s="430" t="b">
        <f t="shared" si="5"/>
        <v>0</v>
      </c>
      <c r="L90" s="429" t="str">
        <f>IFERROR(IF(G90&lt;&gt;"",INDEX('Overview - Section A'!$U$38:$U$45,MATCH(G90,'Overview - Section A'!$A$38:$A$45,1)),J90),"")</f>
        <v>a1Y36000002qElgEAE</v>
      </c>
      <c r="M90" s="431" t="s">
        <v>705</v>
      </c>
      <c r="N90" s="429"/>
      <c r="O90" s="429"/>
      <c r="P90" s="165"/>
    </row>
    <row r="91" spans="1:16" ht="47.15" customHeight="1" x14ac:dyDescent="0.3">
      <c r="A91" s="427">
        <v>11</v>
      </c>
      <c r="B91" s="384" t="str">
        <f t="shared" si="4"/>
        <v/>
      </c>
      <c r="C91" s="385">
        <f>IFERROR(IF(N91&lt;&gt;"",N91,IF(A91=A90,IF(C90&lt;YEAR('Overview - Section A'!$E$8),C90+1,""),YEAR('Overview - Section A'!$E$7))),"")</f>
        <v>2019</v>
      </c>
      <c r="D91" s="428"/>
      <c r="E91" s="387"/>
      <c r="F91" s="388" t="str">
        <f t="shared" si="6"/>
        <v/>
      </c>
      <c r="G91" s="389"/>
      <c r="H91" s="390"/>
      <c r="I91" s="429"/>
      <c r="J91" s="430" t="s">
        <v>414</v>
      </c>
      <c r="K91" s="430" t="b">
        <f t="shared" si="5"/>
        <v>0</v>
      </c>
      <c r="L91" s="429" t="str">
        <f>IFERROR(IF(G91&lt;&gt;"",INDEX('Overview - Section A'!$U$38:$U$45,MATCH(G91,'Overview - Section A'!$A$38:$A$45,1)),J91),"")</f>
        <v>a1Y36000002qElhEAE</v>
      </c>
      <c r="M91" s="431" t="s">
        <v>706</v>
      </c>
      <c r="N91" s="429"/>
      <c r="O91" s="429"/>
      <c r="P91" s="165"/>
    </row>
    <row r="92" spans="1:16" ht="47.15" customHeight="1" x14ac:dyDescent="0.3">
      <c r="A92" s="427">
        <v>11</v>
      </c>
      <c r="B92" s="384" t="str">
        <f t="shared" si="4"/>
        <v/>
      </c>
      <c r="C92" s="385">
        <f>IFERROR(IF(N92&lt;&gt;"",N92,IF(A92=A91,IF(C91&lt;YEAR('Overview - Section A'!$E$8),C91+1,""),YEAR('Overview - Section A'!$E$7))),"")</f>
        <v>2020</v>
      </c>
      <c r="D92" s="428"/>
      <c r="E92" s="387"/>
      <c r="F92" s="388" t="str">
        <f t="shared" si="6"/>
        <v/>
      </c>
      <c r="G92" s="389"/>
      <c r="H92" s="390"/>
      <c r="I92" s="429"/>
      <c r="J92" s="430" t="s">
        <v>416</v>
      </c>
      <c r="K92" s="430" t="b">
        <f t="shared" si="5"/>
        <v>0</v>
      </c>
      <c r="L92" s="429" t="str">
        <f>IFERROR(IF(G92&lt;&gt;"",INDEX('Overview - Section A'!$U$38:$U$45,MATCH(G92,'Overview - Section A'!$A$38:$A$45,1)),J92),"")</f>
        <v>a1Y36000002qEliEAE</v>
      </c>
      <c r="M92" s="431" t="s">
        <v>707</v>
      </c>
      <c r="N92" s="429"/>
      <c r="O92" s="429"/>
      <c r="P92" s="165"/>
    </row>
    <row r="93" spans="1:16" ht="47.15" customHeight="1" x14ac:dyDescent="0.3">
      <c r="A93" s="427">
        <v>11</v>
      </c>
      <c r="B93" s="384" t="str">
        <f t="shared" si="4"/>
        <v/>
      </c>
      <c r="C93" s="385" t="str">
        <f>IFERROR(IF(N93&lt;&gt;"",N93,IF(A93=A92,IF(C92&lt;YEAR('Overview - Section A'!$E$8),C92+1,""),YEAR('Overview - Section A'!$E$7))),"")</f>
        <v/>
      </c>
      <c r="D93" s="428"/>
      <c r="E93" s="387"/>
      <c r="F93" s="388" t="str">
        <f t="shared" si="6"/>
        <v/>
      </c>
      <c r="G93" s="389"/>
      <c r="H93" s="390"/>
      <c r="I93" s="429"/>
      <c r="J93" s="430" t="s">
        <v>418</v>
      </c>
      <c r="K93" s="430" t="b">
        <f t="shared" si="5"/>
        <v>0</v>
      </c>
      <c r="L93" s="429" t="str">
        <f>IFERROR(IF(G93&lt;&gt;"",INDEX('Overview - Section A'!$U$38:$U$45,MATCH(G93,'Overview - Section A'!$A$38:$A$45,1)),J93),"")</f>
        <v>a1Y36000002qEljEAE</v>
      </c>
      <c r="M93" s="431" t="s">
        <v>708</v>
      </c>
      <c r="N93" s="429"/>
      <c r="O93" s="429"/>
      <c r="P93" s="165"/>
    </row>
    <row r="94" spans="1:16" ht="47.15" customHeight="1" x14ac:dyDescent="0.3">
      <c r="A94" s="427">
        <v>11</v>
      </c>
      <c r="B94" s="384" t="str">
        <f t="shared" ref="B94:B119" si="7">IF(A94=A93,"",VLOOKUP(A94,$A$9:$V$26,22,FALSE))</f>
        <v/>
      </c>
      <c r="C94" s="385" t="str">
        <f>IFERROR(IF(N94&lt;&gt;"",N94,IF(A94=A93,IF(C93&lt;YEAR('Overview - Section A'!$E$8),C93+1,""),YEAR('Overview - Section A'!$E$7))),"")</f>
        <v/>
      </c>
      <c r="D94" s="428"/>
      <c r="E94" s="387"/>
      <c r="F94" s="388" t="str">
        <f t="shared" ref="F94:F119" si="8">IF(IF(AND(D94="",E94=""),O94,IFERROR((D94/E94)*100,""))=0,"",IF(AND(D94="",E94=""),O94,IFERROR((D94/E94)*100,"")))</f>
        <v/>
      </c>
      <c r="G94" s="389"/>
      <c r="H94" s="390"/>
      <c r="I94" s="429"/>
      <c r="J94" s="430" t="s">
        <v>420</v>
      </c>
      <c r="K94" s="430" t="b">
        <f t="shared" ref="K94:K119" si="9">IFERROR(IF(VLOOKUP(A94,$A$9:$V$26,22,FALSE)&lt;&gt;"",TRUE,FALSE),FALSE)</f>
        <v>0</v>
      </c>
      <c r="L94" s="429" t="str">
        <f>IFERROR(IF(G94&lt;&gt;"",INDEX('Overview - Section A'!$U$38:$U$45,MATCH(G94,'Overview - Section A'!$A$38:$A$45,1)),J94),"")</f>
        <v>a1Y36000002qElkEAE</v>
      </c>
      <c r="M94" s="431" t="s">
        <v>709</v>
      </c>
      <c r="N94" s="429"/>
      <c r="O94" s="429"/>
      <c r="P94" s="165"/>
    </row>
    <row r="95" spans="1:16" ht="47.15" customHeight="1" x14ac:dyDescent="0.3">
      <c r="A95" s="427">
        <v>11</v>
      </c>
      <c r="B95" s="384" t="str">
        <f t="shared" si="7"/>
        <v/>
      </c>
      <c r="C95" s="385" t="str">
        <f>IFERROR(IF(N95&lt;&gt;"",N95,IF(A95=A94,IF(C94&lt;YEAR('Overview - Section A'!$E$8),C94+1,""),YEAR('Overview - Section A'!$E$7))),"")</f>
        <v/>
      </c>
      <c r="D95" s="428"/>
      <c r="E95" s="387"/>
      <c r="F95" s="388" t="str">
        <f t="shared" si="8"/>
        <v/>
      </c>
      <c r="G95" s="389"/>
      <c r="H95" s="390"/>
      <c r="I95" s="429"/>
      <c r="J95" s="430" t="s">
        <v>422</v>
      </c>
      <c r="K95" s="430" t="b">
        <f t="shared" si="9"/>
        <v>0</v>
      </c>
      <c r="L95" s="429" t="str">
        <f>IFERROR(IF(G95&lt;&gt;"",INDEX('Overview - Section A'!$U$38:$U$45,MATCH(G95,'Overview - Section A'!$A$38:$A$45,1)),J95),"")</f>
        <v>a1Y36000002qEllEAE</v>
      </c>
      <c r="M95" s="431" t="s">
        <v>710</v>
      </c>
      <c r="N95" s="429"/>
      <c r="O95" s="429"/>
      <c r="P95" s="165"/>
    </row>
    <row r="96" spans="1:16" ht="47.15" customHeight="1" x14ac:dyDescent="0.3">
      <c r="A96" s="427">
        <v>12</v>
      </c>
      <c r="B96" s="384" t="str">
        <f t="shared" si="7"/>
        <v/>
      </c>
      <c r="C96" s="385">
        <f>IFERROR(IF(N96&lt;&gt;"",N96,IF(A96=A95,IF(C95&lt;YEAR('Overview - Section A'!$E$8),C95+1,""),YEAR('Overview - Section A'!$E$7))),"")</f>
        <v>2018</v>
      </c>
      <c r="D96" s="428"/>
      <c r="E96" s="387"/>
      <c r="F96" s="388" t="str">
        <f t="shared" si="8"/>
        <v/>
      </c>
      <c r="G96" s="389"/>
      <c r="H96" s="390"/>
      <c r="I96" s="429"/>
      <c r="J96" s="430" t="s">
        <v>412</v>
      </c>
      <c r="K96" s="430" t="b">
        <f t="shared" si="9"/>
        <v>0</v>
      </c>
      <c r="L96" s="429" t="str">
        <f>IFERROR(IF(G96&lt;&gt;"",INDEX('Overview - Section A'!$U$38:$U$45,MATCH(G96,'Overview - Section A'!$A$38:$A$45,1)),J96),"")</f>
        <v>a1Y36000002qElgEAE</v>
      </c>
      <c r="M96" s="431" t="s">
        <v>711</v>
      </c>
      <c r="N96" s="429"/>
      <c r="O96" s="429"/>
      <c r="P96" s="165"/>
    </row>
    <row r="97" spans="1:16" ht="47.15" customHeight="1" x14ac:dyDescent="0.3">
      <c r="A97" s="427">
        <v>12</v>
      </c>
      <c r="B97" s="384" t="str">
        <f t="shared" si="7"/>
        <v/>
      </c>
      <c r="C97" s="385">
        <f>IFERROR(IF(N97&lt;&gt;"",N97,IF(A97=A96,IF(C96&lt;YEAR('Overview - Section A'!$E$8),C96+1,""),YEAR('Overview - Section A'!$E$7))),"")</f>
        <v>2019</v>
      </c>
      <c r="D97" s="428"/>
      <c r="E97" s="387"/>
      <c r="F97" s="388" t="str">
        <f t="shared" si="8"/>
        <v/>
      </c>
      <c r="G97" s="389"/>
      <c r="H97" s="390"/>
      <c r="I97" s="429"/>
      <c r="J97" s="430" t="s">
        <v>414</v>
      </c>
      <c r="K97" s="430" t="b">
        <f t="shared" si="9"/>
        <v>0</v>
      </c>
      <c r="L97" s="429" t="str">
        <f>IFERROR(IF(G97&lt;&gt;"",INDEX('Overview - Section A'!$U$38:$U$45,MATCH(G97,'Overview - Section A'!$A$38:$A$45,1)),J97),"")</f>
        <v>a1Y36000002qElhEAE</v>
      </c>
      <c r="M97" s="431" t="s">
        <v>712</v>
      </c>
      <c r="N97" s="429"/>
      <c r="O97" s="429"/>
      <c r="P97" s="165"/>
    </row>
    <row r="98" spans="1:16" ht="47.15" customHeight="1" x14ac:dyDescent="0.3">
      <c r="A98" s="427">
        <v>12</v>
      </c>
      <c r="B98" s="384" t="str">
        <f t="shared" si="7"/>
        <v/>
      </c>
      <c r="C98" s="385">
        <f>IFERROR(IF(N98&lt;&gt;"",N98,IF(A98=A97,IF(C97&lt;YEAR('Overview - Section A'!$E$8),C97+1,""),YEAR('Overview - Section A'!$E$7))),"")</f>
        <v>2020</v>
      </c>
      <c r="D98" s="428"/>
      <c r="E98" s="387"/>
      <c r="F98" s="388" t="str">
        <f t="shared" si="8"/>
        <v/>
      </c>
      <c r="G98" s="389"/>
      <c r="H98" s="390"/>
      <c r="I98" s="429"/>
      <c r="J98" s="430" t="s">
        <v>416</v>
      </c>
      <c r="K98" s="430" t="b">
        <f t="shared" si="9"/>
        <v>0</v>
      </c>
      <c r="L98" s="429" t="str">
        <f>IFERROR(IF(G98&lt;&gt;"",INDEX('Overview - Section A'!$U$38:$U$45,MATCH(G98,'Overview - Section A'!$A$38:$A$45,1)),J98),"")</f>
        <v>a1Y36000002qEliEAE</v>
      </c>
      <c r="M98" s="431" t="s">
        <v>713</v>
      </c>
      <c r="N98" s="429"/>
      <c r="O98" s="429"/>
      <c r="P98" s="165"/>
    </row>
    <row r="99" spans="1:16" ht="47.15" customHeight="1" x14ac:dyDescent="0.3">
      <c r="A99" s="427">
        <v>12</v>
      </c>
      <c r="B99" s="384" t="str">
        <f t="shared" si="7"/>
        <v/>
      </c>
      <c r="C99" s="385" t="str">
        <f>IFERROR(IF(N99&lt;&gt;"",N99,IF(A99=A98,IF(C98&lt;YEAR('Overview - Section A'!$E$8),C98+1,""),YEAR('Overview - Section A'!$E$7))),"")</f>
        <v/>
      </c>
      <c r="D99" s="428"/>
      <c r="E99" s="387"/>
      <c r="F99" s="388" t="str">
        <f t="shared" si="8"/>
        <v/>
      </c>
      <c r="G99" s="389"/>
      <c r="H99" s="390"/>
      <c r="I99" s="429"/>
      <c r="J99" s="430" t="s">
        <v>418</v>
      </c>
      <c r="K99" s="430" t="b">
        <f t="shared" si="9"/>
        <v>0</v>
      </c>
      <c r="L99" s="429" t="str">
        <f>IFERROR(IF(G99&lt;&gt;"",INDEX('Overview - Section A'!$U$38:$U$45,MATCH(G99,'Overview - Section A'!$A$38:$A$45,1)),J99),"")</f>
        <v>a1Y36000002qEljEAE</v>
      </c>
      <c r="M99" s="431" t="s">
        <v>714</v>
      </c>
      <c r="N99" s="429"/>
      <c r="O99" s="429"/>
      <c r="P99" s="165"/>
    </row>
    <row r="100" spans="1:16" ht="47.15" customHeight="1" x14ac:dyDescent="0.3">
      <c r="A100" s="427">
        <v>12</v>
      </c>
      <c r="B100" s="384" t="str">
        <f t="shared" si="7"/>
        <v/>
      </c>
      <c r="C100" s="385" t="str">
        <f>IFERROR(IF(N100&lt;&gt;"",N100,IF(A100=A99,IF(C99&lt;YEAR('Overview - Section A'!$E$8),C99+1,""),YEAR('Overview - Section A'!$E$7))),"")</f>
        <v/>
      </c>
      <c r="D100" s="428"/>
      <c r="E100" s="387"/>
      <c r="F100" s="388" t="str">
        <f t="shared" si="8"/>
        <v/>
      </c>
      <c r="G100" s="389"/>
      <c r="H100" s="390"/>
      <c r="I100" s="429"/>
      <c r="J100" s="430" t="s">
        <v>420</v>
      </c>
      <c r="K100" s="430" t="b">
        <f t="shared" si="9"/>
        <v>0</v>
      </c>
      <c r="L100" s="429" t="str">
        <f>IFERROR(IF(G100&lt;&gt;"",INDEX('Overview - Section A'!$U$38:$U$45,MATCH(G100,'Overview - Section A'!$A$38:$A$45,1)),J100),"")</f>
        <v>a1Y36000002qElkEAE</v>
      </c>
      <c r="M100" s="431" t="s">
        <v>715</v>
      </c>
      <c r="N100" s="429"/>
      <c r="O100" s="429"/>
      <c r="P100" s="165"/>
    </row>
    <row r="101" spans="1:16" ht="47.15" customHeight="1" x14ac:dyDescent="0.3">
      <c r="A101" s="427">
        <v>12</v>
      </c>
      <c r="B101" s="384" t="str">
        <f t="shared" si="7"/>
        <v/>
      </c>
      <c r="C101" s="385" t="str">
        <f>IFERROR(IF(N101&lt;&gt;"",N101,IF(A101=A100,IF(C100&lt;YEAR('Overview - Section A'!$E$8),C100+1,""),YEAR('Overview - Section A'!$E$7))),"")</f>
        <v/>
      </c>
      <c r="D101" s="428"/>
      <c r="E101" s="387"/>
      <c r="F101" s="388" t="str">
        <f t="shared" si="8"/>
        <v/>
      </c>
      <c r="G101" s="389"/>
      <c r="H101" s="390"/>
      <c r="I101" s="429"/>
      <c r="J101" s="430" t="s">
        <v>422</v>
      </c>
      <c r="K101" s="430" t="b">
        <f t="shared" si="9"/>
        <v>0</v>
      </c>
      <c r="L101" s="429" t="str">
        <f>IFERROR(IF(G101&lt;&gt;"",INDEX('Overview - Section A'!$U$38:$U$45,MATCH(G101,'Overview - Section A'!$A$38:$A$45,1)),J101),"")</f>
        <v>a1Y36000002qEllEAE</v>
      </c>
      <c r="M101" s="431" t="s">
        <v>716</v>
      </c>
      <c r="N101" s="429"/>
      <c r="O101" s="429"/>
      <c r="P101" s="165"/>
    </row>
    <row r="102" spans="1:16" ht="47.15" customHeight="1" x14ac:dyDescent="0.3">
      <c r="A102" s="427">
        <v>13</v>
      </c>
      <c r="B102" s="384" t="str">
        <f t="shared" si="7"/>
        <v/>
      </c>
      <c r="C102" s="385">
        <f>IFERROR(IF(N102&lt;&gt;"",N102,IF(A102=A101,IF(C101&lt;YEAR('Overview - Section A'!$E$8),C101+1,""),YEAR('Overview - Section A'!$E$7))),"")</f>
        <v>2018</v>
      </c>
      <c r="D102" s="428"/>
      <c r="E102" s="387"/>
      <c r="F102" s="388" t="str">
        <f t="shared" si="8"/>
        <v/>
      </c>
      <c r="G102" s="389"/>
      <c r="H102" s="390"/>
      <c r="I102" s="429"/>
      <c r="J102" s="430" t="s">
        <v>412</v>
      </c>
      <c r="K102" s="430" t="b">
        <f t="shared" si="9"/>
        <v>0</v>
      </c>
      <c r="L102" s="429" t="str">
        <f>IFERROR(IF(G102&lt;&gt;"",INDEX('Overview - Section A'!$U$38:$U$45,MATCH(G102,'Overview - Section A'!$A$38:$A$45,1)),J102),"")</f>
        <v>a1Y36000002qElgEAE</v>
      </c>
      <c r="M102" s="431" t="s">
        <v>717</v>
      </c>
      <c r="N102" s="429"/>
      <c r="O102" s="429"/>
      <c r="P102" s="165"/>
    </row>
    <row r="103" spans="1:16" ht="47.15" customHeight="1" x14ac:dyDescent="0.3">
      <c r="A103" s="427">
        <v>13</v>
      </c>
      <c r="B103" s="384" t="str">
        <f t="shared" si="7"/>
        <v/>
      </c>
      <c r="C103" s="385">
        <f>IFERROR(IF(N103&lt;&gt;"",N103,IF(A103=A102,IF(C102&lt;YEAR('Overview - Section A'!$E$8),C102+1,""),YEAR('Overview - Section A'!$E$7))),"")</f>
        <v>2019</v>
      </c>
      <c r="D103" s="428"/>
      <c r="E103" s="387"/>
      <c r="F103" s="388" t="str">
        <f t="shared" si="8"/>
        <v/>
      </c>
      <c r="G103" s="389"/>
      <c r="H103" s="390"/>
      <c r="I103" s="429"/>
      <c r="J103" s="430" t="s">
        <v>414</v>
      </c>
      <c r="K103" s="430" t="b">
        <f t="shared" si="9"/>
        <v>0</v>
      </c>
      <c r="L103" s="429" t="str">
        <f>IFERROR(IF(G103&lt;&gt;"",INDEX('Overview - Section A'!$U$38:$U$45,MATCH(G103,'Overview - Section A'!$A$38:$A$45,1)),J103),"")</f>
        <v>a1Y36000002qElhEAE</v>
      </c>
      <c r="M103" s="431" t="s">
        <v>718</v>
      </c>
      <c r="N103" s="429"/>
      <c r="O103" s="429"/>
      <c r="P103" s="165"/>
    </row>
    <row r="104" spans="1:16" ht="47.15" customHeight="1" x14ac:dyDescent="0.3">
      <c r="A104" s="427">
        <v>13</v>
      </c>
      <c r="B104" s="384" t="str">
        <f t="shared" si="7"/>
        <v/>
      </c>
      <c r="C104" s="385">
        <f>IFERROR(IF(N104&lt;&gt;"",N104,IF(A104=A103,IF(C103&lt;YEAR('Overview - Section A'!$E$8),C103+1,""),YEAR('Overview - Section A'!$E$7))),"")</f>
        <v>2020</v>
      </c>
      <c r="D104" s="428"/>
      <c r="E104" s="387"/>
      <c r="F104" s="388" t="str">
        <f t="shared" si="8"/>
        <v/>
      </c>
      <c r="G104" s="389"/>
      <c r="H104" s="390"/>
      <c r="I104" s="429"/>
      <c r="J104" s="430" t="s">
        <v>416</v>
      </c>
      <c r="K104" s="430" t="b">
        <f t="shared" si="9"/>
        <v>0</v>
      </c>
      <c r="L104" s="429" t="str">
        <f>IFERROR(IF(G104&lt;&gt;"",INDEX('Overview - Section A'!$U$38:$U$45,MATCH(G104,'Overview - Section A'!$A$38:$A$45,1)),J104),"")</f>
        <v>a1Y36000002qEliEAE</v>
      </c>
      <c r="M104" s="431" t="s">
        <v>719</v>
      </c>
      <c r="N104" s="429"/>
      <c r="O104" s="429"/>
      <c r="P104" s="165"/>
    </row>
    <row r="105" spans="1:16" ht="47.15" customHeight="1" x14ac:dyDescent="0.3">
      <c r="A105" s="427">
        <v>13</v>
      </c>
      <c r="B105" s="384" t="str">
        <f t="shared" si="7"/>
        <v/>
      </c>
      <c r="C105" s="385" t="str">
        <f>IFERROR(IF(N105&lt;&gt;"",N105,IF(A105=A104,IF(C104&lt;YEAR('Overview - Section A'!$E$8),C104+1,""),YEAR('Overview - Section A'!$E$7))),"")</f>
        <v/>
      </c>
      <c r="D105" s="428"/>
      <c r="E105" s="387"/>
      <c r="F105" s="388" t="str">
        <f t="shared" si="8"/>
        <v/>
      </c>
      <c r="G105" s="389"/>
      <c r="H105" s="390"/>
      <c r="I105" s="429"/>
      <c r="J105" s="430" t="s">
        <v>418</v>
      </c>
      <c r="K105" s="430" t="b">
        <f t="shared" si="9"/>
        <v>0</v>
      </c>
      <c r="L105" s="429" t="str">
        <f>IFERROR(IF(G105&lt;&gt;"",INDEX('Overview - Section A'!$U$38:$U$45,MATCH(G105,'Overview - Section A'!$A$38:$A$45,1)),J105),"")</f>
        <v>a1Y36000002qEljEAE</v>
      </c>
      <c r="M105" s="431" t="s">
        <v>720</v>
      </c>
      <c r="N105" s="429"/>
      <c r="O105" s="429"/>
      <c r="P105" s="165"/>
    </row>
    <row r="106" spans="1:16" ht="47.15" customHeight="1" x14ac:dyDescent="0.3">
      <c r="A106" s="427">
        <v>13</v>
      </c>
      <c r="B106" s="384" t="str">
        <f t="shared" si="7"/>
        <v/>
      </c>
      <c r="C106" s="385" t="str">
        <f>IFERROR(IF(N106&lt;&gt;"",N106,IF(A106=A105,IF(C105&lt;YEAR('Overview - Section A'!$E$8),C105+1,""),YEAR('Overview - Section A'!$E$7))),"")</f>
        <v/>
      </c>
      <c r="D106" s="428"/>
      <c r="E106" s="387"/>
      <c r="F106" s="388" t="str">
        <f t="shared" si="8"/>
        <v/>
      </c>
      <c r="G106" s="389"/>
      <c r="H106" s="390"/>
      <c r="I106" s="429"/>
      <c r="J106" s="430" t="s">
        <v>420</v>
      </c>
      <c r="K106" s="430" t="b">
        <f t="shared" si="9"/>
        <v>0</v>
      </c>
      <c r="L106" s="429" t="str">
        <f>IFERROR(IF(G106&lt;&gt;"",INDEX('Overview - Section A'!$U$38:$U$45,MATCH(G106,'Overview - Section A'!$A$38:$A$45,1)),J106),"")</f>
        <v>a1Y36000002qElkEAE</v>
      </c>
      <c r="M106" s="431" t="s">
        <v>721</v>
      </c>
      <c r="N106" s="429"/>
      <c r="O106" s="429"/>
      <c r="P106" s="165"/>
    </row>
    <row r="107" spans="1:16" ht="47.15" customHeight="1" x14ac:dyDescent="0.3">
      <c r="A107" s="427">
        <v>13</v>
      </c>
      <c r="B107" s="384" t="str">
        <f t="shared" si="7"/>
        <v/>
      </c>
      <c r="C107" s="385" t="str">
        <f>IFERROR(IF(N107&lt;&gt;"",N107,IF(A107=A106,IF(C106&lt;YEAR('Overview - Section A'!$E$8),C106+1,""),YEAR('Overview - Section A'!$E$7))),"")</f>
        <v/>
      </c>
      <c r="D107" s="428"/>
      <c r="E107" s="387"/>
      <c r="F107" s="388" t="str">
        <f t="shared" si="8"/>
        <v/>
      </c>
      <c r="G107" s="389"/>
      <c r="H107" s="390"/>
      <c r="I107" s="429"/>
      <c r="J107" s="430" t="s">
        <v>422</v>
      </c>
      <c r="K107" s="430" t="b">
        <f t="shared" si="9"/>
        <v>0</v>
      </c>
      <c r="L107" s="429" t="str">
        <f>IFERROR(IF(G107&lt;&gt;"",INDEX('Overview - Section A'!$U$38:$U$45,MATCH(G107,'Overview - Section A'!$A$38:$A$45,1)),J107),"")</f>
        <v>a1Y36000002qEllEAE</v>
      </c>
      <c r="M107" s="431" t="s">
        <v>722</v>
      </c>
      <c r="N107" s="429"/>
      <c r="O107" s="429"/>
      <c r="P107" s="165"/>
    </row>
    <row r="108" spans="1:16" ht="47.15" customHeight="1" x14ac:dyDescent="0.3">
      <c r="A108" s="427">
        <v>14</v>
      </c>
      <c r="B108" s="384" t="str">
        <f t="shared" si="7"/>
        <v/>
      </c>
      <c r="C108" s="385">
        <f>IFERROR(IF(N108&lt;&gt;"",N108,IF(A108=A107,IF(C107&lt;YEAR('Overview - Section A'!$E$8),C107+1,""),YEAR('Overview - Section A'!$E$7))),"")</f>
        <v>2018</v>
      </c>
      <c r="D108" s="428"/>
      <c r="E108" s="387"/>
      <c r="F108" s="388" t="str">
        <f t="shared" si="8"/>
        <v/>
      </c>
      <c r="G108" s="389"/>
      <c r="H108" s="390"/>
      <c r="I108" s="429"/>
      <c r="J108" s="430" t="s">
        <v>412</v>
      </c>
      <c r="K108" s="430" t="b">
        <f t="shared" si="9"/>
        <v>0</v>
      </c>
      <c r="L108" s="429" t="str">
        <f>IFERROR(IF(G108&lt;&gt;"",INDEX('Overview - Section A'!$U$38:$U$45,MATCH(G108,'Overview - Section A'!$A$38:$A$45,1)),J108),"")</f>
        <v>a1Y36000002qElgEAE</v>
      </c>
      <c r="M108" s="431" t="s">
        <v>723</v>
      </c>
      <c r="N108" s="429"/>
      <c r="O108" s="429"/>
      <c r="P108" s="165"/>
    </row>
    <row r="109" spans="1:16" ht="47.15" customHeight="1" x14ac:dyDescent="0.3">
      <c r="A109" s="427">
        <v>14</v>
      </c>
      <c r="B109" s="384" t="str">
        <f t="shared" si="7"/>
        <v/>
      </c>
      <c r="C109" s="385">
        <f>IFERROR(IF(N109&lt;&gt;"",N109,IF(A109=A108,IF(C108&lt;YEAR('Overview - Section A'!$E$8),C108+1,""),YEAR('Overview - Section A'!$E$7))),"")</f>
        <v>2019</v>
      </c>
      <c r="D109" s="428"/>
      <c r="E109" s="387"/>
      <c r="F109" s="388" t="str">
        <f t="shared" si="8"/>
        <v/>
      </c>
      <c r="G109" s="389"/>
      <c r="H109" s="390"/>
      <c r="I109" s="429"/>
      <c r="J109" s="430" t="s">
        <v>414</v>
      </c>
      <c r="K109" s="430" t="b">
        <f t="shared" si="9"/>
        <v>0</v>
      </c>
      <c r="L109" s="429" t="str">
        <f>IFERROR(IF(G109&lt;&gt;"",INDEX('Overview - Section A'!$U$38:$U$45,MATCH(G109,'Overview - Section A'!$A$38:$A$45,1)),J109),"")</f>
        <v>a1Y36000002qElhEAE</v>
      </c>
      <c r="M109" s="431" t="s">
        <v>724</v>
      </c>
      <c r="N109" s="429"/>
      <c r="O109" s="429"/>
      <c r="P109" s="165"/>
    </row>
    <row r="110" spans="1:16" ht="47.15" customHeight="1" x14ac:dyDescent="0.3">
      <c r="A110" s="427">
        <v>14</v>
      </c>
      <c r="B110" s="384" t="str">
        <f t="shared" si="7"/>
        <v/>
      </c>
      <c r="C110" s="385">
        <f>IFERROR(IF(N110&lt;&gt;"",N110,IF(A110=A109,IF(C109&lt;YEAR('Overview - Section A'!$E$8),C109+1,""),YEAR('Overview - Section A'!$E$7))),"")</f>
        <v>2020</v>
      </c>
      <c r="D110" s="428"/>
      <c r="E110" s="387"/>
      <c r="F110" s="388" t="str">
        <f t="shared" si="8"/>
        <v/>
      </c>
      <c r="G110" s="389"/>
      <c r="H110" s="390"/>
      <c r="I110" s="429"/>
      <c r="J110" s="430" t="s">
        <v>416</v>
      </c>
      <c r="K110" s="430" t="b">
        <f t="shared" si="9"/>
        <v>0</v>
      </c>
      <c r="L110" s="429" t="str">
        <f>IFERROR(IF(G110&lt;&gt;"",INDEX('Overview - Section A'!$U$38:$U$45,MATCH(G110,'Overview - Section A'!$A$38:$A$45,1)),J110),"")</f>
        <v>a1Y36000002qEliEAE</v>
      </c>
      <c r="M110" s="431" t="s">
        <v>725</v>
      </c>
      <c r="N110" s="429"/>
      <c r="O110" s="429"/>
      <c r="P110" s="165"/>
    </row>
    <row r="111" spans="1:16" ht="47.15" customHeight="1" x14ac:dyDescent="0.3">
      <c r="A111" s="427">
        <v>14</v>
      </c>
      <c r="B111" s="384" t="str">
        <f t="shared" si="7"/>
        <v/>
      </c>
      <c r="C111" s="385" t="str">
        <f>IFERROR(IF(N111&lt;&gt;"",N111,IF(A111=A110,IF(C110&lt;YEAR('Overview - Section A'!$E$8),C110+1,""),YEAR('Overview - Section A'!$E$7))),"")</f>
        <v/>
      </c>
      <c r="D111" s="428"/>
      <c r="E111" s="387"/>
      <c r="F111" s="388" t="str">
        <f t="shared" si="8"/>
        <v/>
      </c>
      <c r="G111" s="389"/>
      <c r="H111" s="390"/>
      <c r="I111" s="429"/>
      <c r="J111" s="430" t="s">
        <v>418</v>
      </c>
      <c r="K111" s="430" t="b">
        <f t="shared" si="9"/>
        <v>0</v>
      </c>
      <c r="L111" s="429" t="str">
        <f>IFERROR(IF(G111&lt;&gt;"",INDEX('Overview - Section A'!$U$38:$U$45,MATCH(G111,'Overview - Section A'!$A$38:$A$45,1)),J111),"")</f>
        <v>a1Y36000002qEljEAE</v>
      </c>
      <c r="M111" s="431" t="s">
        <v>726</v>
      </c>
      <c r="N111" s="429"/>
      <c r="O111" s="429"/>
      <c r="P111" s="165"/>
    </row>
    <row r="112" spans="1:16" ht="47.15" customHeight="1" x14ac:dyDescent="0.3">
      <c r="A112" s="427">
        <v>14</v>
      </c>
      <c r="B112" s="384" t="str">
        <f t="shared" si="7"/>
        <v/>
      </c>
      <c r="C112" s="385" t="str">
        <f>IFERROR(IF(N112&lt;&gt;"",N112,IF(A112=A111,IF(C111&lt;YEAR('Overview - Section A'!$E$8),C111+1,""),YEAR('Overview - Section A'!$E$7))),"")</f>
        <v/>
      </c>
      <c r="D112" s="428"/>
      <c r="E112" s="387"/>
      <c r="F112" s="388" t="str">
        <f t="shared" si="8"/>
        <v/>
      </c>
      <c r="G112" s="389"/>
      <c r="H112" s="390"/>
      <c r="I112" s="429"/>
      <c r="J112" s="430" t="s">
        <v>420</v>
      </c>
      <c r="K112" s="430" t="b">
        <f t="shared" si="9"/>
        <v>0</v>
      </c>
      <c r="L112" s="429" t="str">
        <f>IFERROR(IF(G112&lt;&gt;"",INDEX('Overview - Section A'!$U$38:$U$45,MATCH(G112,'Overview - Section A'!$A$38:$A$45,1)),J112),"")</f>
        <v>a1Y36000002qElkEAE</v>
      </c>
      <c r="M112" s="431" t="s">
        <v>727</v>
      </c>
      <c r="N112" s="429"/>
      <c r="O112" s="429"/>
      <c r="P112" s="165"/>
    </row>
    <row r="113" spans="1:16" ht="47.15" customHeight="1" x14ac:dyDescent="0.3">
      <c r="A113" s="427">
        <v>14</v>
      </c>
      <c r="B113" s="384" t="str">
        <f t="shared" si="7"/>
        <v/>
      </c>
      <c r="C113" s="385" t="str">
        <f>IFERROR(IF(N113&lt;&gt;"",N113,IF(A113=A112,IF(C112&lt;YEAR('Overview - Section A'!$E$8),C112+1,""),YEAR('Overview - Section A'!$E$7))),"")</f>
        <v/>
      </c>
      <c r="D113" s="428"/>
      <c r="E113" s="387"/>
      <c r="F113" s="388" t="str">
        <f t="shared" si="8"/>
        <v/>
      </c>
      <c r="G113" s="389"/>
      <c r="H113" s="390"/>
      <c r="I113" s="429"/>
      <c r="J113" s="430" t="s">
        <v>422</v>
      </c>
      <c r="K113" s="430" t="b">
        <f t="shared" si="9"/>
        <v>0</v>
      </c>
      <c r="L113" s="429" t="str">
        <f>IFERROR(IF(G113&lt;&gt;"",INDEX('Overview - Section A'!$U$38:$U$45,MATCH(G113,'Overview - Section A'!$A$38:$A$45,1)),J113),"")</f>
        <v>a1Y36000002qEllEAE</v>
      </c>
      <c r="M113" s="431" t="s">
        <v>728</v>
      </c>
      <c r="N113" s="429"/>
      <c r="O113" s="429"/>
      <c r="P113" s="165"/>
    </row>
    <row r="114" spans="1:16" ht="47.15" customHeight="1" x14ac:dyDescent="0.3">
      <c r="A114" s="427">
        <v>15</v>
      </c>
      <c r="B114" s="384" t="str">
        <f t="shared" si="7"/>
        <v/>
      </c>
      <c r="C114" s="385">
        <f>IFERROR(IF(N114&lt;&gt;"",N114,IF(A114=A113,IF(C113&lt;YEAR('Overview - Section A'!$E$8),C113+1,""),YEAR('Overview - Section A'!$E$7))),"")</f>
        <v>2018</v>
      </c>
      <c r="D114" s="428"/>
      <c r="E114" s="387"/>
      <c r="F114" s="388" t="str">
        <f t="shared" si="8"/>
        <v/>
      </c>
      <c r="G114" s="389"/>
      <c r="H114" s="390"/>
      <c r="I114" s="429"/>
      <c r="J114" s="430" t="s">
        <v>412</v>
      </c>
      <c r="K114" s="430" t="b">
        <f t="shared" si="9"/>
        <v>0</v>
      </c>
      <c r="L114" s="429" t="str">
        <f>IFERROR(IF(G114&lt;&gt;"",INDEX('Overview - Section A'!$U$38:$U$45,MATCH(G114,'Overview - Section A'!$A$38:$A$45,1)),J114),"")</f>
        <v>a1Y36000002qElgEAE</v>
      </c>
      <c r="M114" s="431" t="s">
        <v>729</v>
      </c>
      <c r="N114" s="429"/>
      <c r="O114" s="429"/>
      <c r="P114" s="165"/>
    </row>
    <row r="115" spans="1:16" ht="47.15" customHeight="1" x14ac:dyDescent="0.3">
      <c r="A115" s="427">
        <v>15</v>
      </c>
      <c r="B115" s="384" t="str">
        <f t="shared" si="7"/>
        <v/>
      </c>
      <c r="C115" s="385">
        <f>IFERROR(IF(N115&lt;&gt;"",N115,IF(A115=A114,IF(C114&lt;YEAR('Overview - Section A'!$E$8),C114+1,""),YEAR('Overview - Section A'!$E$7))),"")</f>
        <v>2019</v>
      </c>
      <c r="D115" s="428"/>
      <c r="E115" s="387"/>
      <c r="F115" s="388" t="str">
        <f t="shared" si="8"/>
        <v/>
      </c>
      <c r="G115" s="389"/>
      <c r="H115" s="390"/>
      <c r="I115" s="429"/>
      <c r="J115" s="430" t="s">
        <v>414</v>
      </c>
      <c r="K115" s="430" t="b">
        <f t="shared" si="9"/>
        <v>0</v>
      </c>
      <c r="L115" s="429" t="str">
        <f>IFERROR(IF(G115&lt;&gt;"",INDEX('Overview - Section A'!$U$38:$U$45,MATCH(G115,'Overview - Section A'!$A$38:$A$45,1)),J115),"")</f>
        <v>a1Y36000002qElhEAE</v>
      </c>
      <c r="M115" s="431" t="s">
        <v>730</v>
      </c>
      <c r="N115" s="429"/>
      <c r="O115" s="429"/>
      <c r="P115" s="165"/>
    </row>
    <row r="116" spans="1:16" ht="47.15" customHeight="1" x14ac:dyDescent="0.3">
      <c r="A116" s="427">
        <v>15</v>
      </c>
      <c r="B116" s="384" t="str">
        <f t="shared" si="7"/>
        <v/>
      </c>
      <c r="C116" s="385">
        <f>IFERROR(IF(N116&lt;&gt;"",N116,IF(A116=A115,IF(C115&lt;YEAR('Overview - Section A'!$E$8),C115+1,""),YEAR('Overview - Section A'!$E$7))),"")</f>
        <v>2020</v>
      </c>
      <c r="D116" s="428"/>
      <c r="E116" s="387"/>
      <c r="F116" s="388" t="str">
        <f t="shared" si="8"/>
        <v/>
      </c>
      <c r="G116" s="389"/>
      <c r="H116" s="390"/>
      <c r="I116" s="429"/>
      <c r="J116" s="430" t="s">
        <v>416</v>
      </c>
      <c r="K116" s="430" t="b">
        <f t="shared" si="9"/>
        <v>0</v>
      </c>
      <c r="L116" s="429" t="str">
        <f>IFERROR(IF(G116&lt;&gt;"",INDEX('Overview - Section A'!$U$38:$U$45,MATCH(G116,'Overview - Section A'!$A$38:$A$45,1)),J116),"")</f>
        <v>a1Y36000002qEliEAE</v>
      </c>
      <c r="M116" s="431" t="s">
        <v>731</v>
      </c>
      <c r="N116" s="429"/>
      <c r="O116" s="429"/>
      <c r="P116" s="165"/>
    </row>
    <row r="117" spans="1:16" ht="47.15" customHeight="1" x14ac:dyDescent="0.3">
      <c r="A117" s="427">
        <v>15</v>
      </c>
      <c r="B117" s="384" t="str">
        <f t="shared" si="7"/>
        <v/>
      </c>
      <c r="C117" s="385" t="str">
        <f>IFERROR(IF(N117&lt;&gt;"",N117,IF(A117=A116,IF(C116&lt;YEAR('Overview - Section A'!$E$8),C116+1,""),YEAR('Overview - Section A'!$E$7))),"")</f>
        <v/>
      </c>
      <c r="D117" s="428"/>
      <c r="E117" s="387"/>
      <c r="F117" s="388" t="str">
        <f t="shared" si="8"/>
        <v/>
      </c>
      <c r="G117" s="389"/>
      <c r="H117" s="390"/>
      <c r="I117" s="429"/>
      <c r="J117" s="430" t="s">
        <v>418</v>
      </c>
      <c r="K117" s="430" t="b">
        <f t="shared" si="9"/>
        <v>0</v>
      </c>
      <c r="L117" s="429" t="str">
        <f>IFERROR(IF(G117&lt;&gt;"",INDEX('Overview - Section A'!$U$38:$U$45,MATCH(G117,'Overview - Section A'!$A$38:$A$45,1)),J117),"")</f>
        <v>a1Y36000002qEljEAE</v>
      </c>
      <c r="M117" s="431" t="s">
        <v>732</v>
      </c>
      <c r="N117" s="429"/>
      <c r="O117" s="429"/>
      <c r="P117" s="165"/>
    </row>
    <row r="118" spans="1:16" ht="47.15" customHeight="1" x14ac:dyDescent="0.3">
      <c r="A118" s="427">
        <v>15</v>
      </c>
      <c r="B118" s="384" t="str">
        <f t="shared" si="7"/>
        <v/>
      </c>
      <c r="C118" s="385" t="str">
        <f>IFERROR(IF(N118&lt;&gt;"",N118,IF(A118=A117,IF(C117&lt;YEAR('Overview - Section A'!$E$8),C117+1,""),YEAR('Overview - Section A'!$E$7))),"")</f>
        <v/>
      </c>
      <c r="D118" s="428"/>
      <c r="E118" s="387"/>
      <c r="F118" s="388" t="str">
        <f t="shared" si="8"/>
        <v/>
      </c>
      <c r="G118" s="389"/>
      <c r="H118" s="390"/>
      <c r="I118" s="429"/>
      <c r="J118" s="430" t="s">
        <v>420</v>
      </c>
      <c r="K118" s="430" t="b">
        <f t="shared" si="9"/>
        <v>0</v>
      </c>
      <c r="L118" s="429" t="str">
        <f>IFERROR(IF(G118&lt;&gt;"",INDEX('Overview - Section A'!$U$38:$U$45,MATCH(G118,'Overview - Section A'!$A$38:$A$45,1)),J118),"")</f>
        <v>a1Y36000002qElkEAE</v>
      </c>
      <c r="M118" s="431" t="s">
        <v>733</v>
      </c>
      <c r="N118" s="429"/>
      <c r="O118" s="429"/>
      <c r="P118" s="165"/>
    </row>
    <row r="119" spans="1:16" ht="47.15" customHeight="1" x14ac:dyDescent="0.3">
      <c r="A119" s="427">
        <v>15</v>
      </c>
      <c r="B119" s="384" t="str">
        <f t="shared" si="7"/>
        <v/>
      </c>
      <c r="C119" s="385" t="str">
        <f>IFERROR(IF(N119&lt;&gt;"",N119,IF(A119=A118,IF(C118&lt;YEAR('Overview - Section A'!$E$8),C118+1,""),YEAR('Overview - Section A'!$E$7))),"")</f>
        <v/>
      </c>
      <c r="D119" s="428"/>
      <c r="E119" s="387"/>
      <c r="F119" s="388" t="str">
        <f t="shared" si="8"/>
        <v/>
      </c>
      <c r="G119" s="389"/>
      <c r="H119" s="390"/>
      <c r="I119" s="429"/>
      <c r="J119" s="430" t="s">
        <v>422</v>
      </c>
      <c r="K119" s="430" t="b">
        <f t="shared" si="9"/>
        <v>0</v>
      </c>
      <c r="L119" s="429" t="str">
        <f>IFERROR(IF(G119&lt;&gt;"",INDEX('Overview - Section A'!$U$38:$U$45,MATCH(G119,'Overview - Section A'!$A$38:$A$45,1)),J119),"")</f>
        <v>a1Y36000002qEllEAE</v>
      </c>
      <c r="M119" s="431" t="s">
        <v>734</v>
      </c>
      <c r="N119" s="429"/>
      <c r="O119" s="429"/>
      <c r="P119" s="165"/>
    </row>
    <row r="120" spans="1:16" ht="0.75" customHeight="1" thickBot="1" x14ac:dyDescent="0.35">
      <c r="A120" s="22"/>
      <c r="B120" s="23"/>
      <c r="C120" s="23"/>
      <c r="D120" s="23"/>
      <c r="E120" s="23"/>
      <c r="F120" s="23"/>
      <c r="G120" s="23"/>
      <c r="H120" s="23"/>
      <c r="I120" s="23"/>
      <c r="J120" s="23"/>
      <c r="K120" s="23"/>
      <c r="L120" s="23"/>
      <c r="M120" s="23"/>
      <c r="N120" s="23"/>
      <c r="O120" s="166"/>
      <c r="P120" s="167"/>
    </row>
    <row r="121" spans="1:16" ht="30" customHeight="1" x14ac:dyDescent="0.3">
      <c r="O121" s="139"/>
      <c r="P121" s="139"/>
    </row>
    <row r="125" spans="1:16" x14ac:dyDescent="0.3">
      <c r="A125" s="25" t="s">
        <v>70</v>
      </c>
      <c r="H125" s="207"/>
    </row>
  </sheetData>
  <sheetProtection algorithmName="SHA-512" hashValue="CsI8ylEKNygvCJxZPQw9oI+JOxUe3YoLt4XXHbp0hhJUkftUTSjO2Dlnz+//QlKf+nxGImkDLJ+yAhYIdlLXPQ==" saltValue="FkOAirRizVfI+JzXtQy3Qw==" spinCount="100000" sheet="1" objects="1" scenarios="1" formatCells="0" sort="0" autoFilter="0"/>
  <mergeCells count="3">
    <mergeCell ref="A27:H27"/>
    <mergeCell ref="A1:Q2"/>
    <mergeCell ref="A7:AD7"/>
  </mergeCells>
  <conditionalFormatting sqref="A29:C119">
    <cfRule type="expression" dxfId="157" priority="24">
      <formula>MOD($A29,2)=0</formula>
    </cfRule>
    <cfRule type="expression" dxfId="156" priority="25">
      <formula>MOD($A29,2)=1</formula>
    </cfRule>
  </conditionalFormatting>
  <conditionalFormatting sqref="B9:C24">
    <cfRule type="expression" dxfId="155" priority="19">
      <formula>AND($B9&lt;&gt;"",$C9&lt;&gt;"")</formula>
    </cfRule>
  </conditionalFormatting>
  <conditionalFormatting sqref="D29:H35 D51:H53 F48:F50 H48:H50 D57:H59 D54:F56 H54:H56 D63:H119 D60:F62 H60:H62 D39:H41 D36:E38 H36:H38 D45:H47 D42:E44 H42:H44">
    <cfRule type="expression" dxfId="154" priority="16">
      <formula>AND(INDEX($AD$9:$AD$9,MATCH($A29,$A$9:$A$9,0))="Deactivate")</formula>
    </cfRule>
  </conditionalFormatting>
  <conditionalFormatting sqref="D9:R10 D11:Q12 D13:R24">
    <cfRule type="expression" dxfId="153" priority="15">
      <formula>$AO$8="Deactivate"</formula>
    </cfRule>
  </conditionalFormatting>
  <conditionalFormatting sqref="A9:AD10 A11:Q12 S11:AD12">
    <cfRule type="expression" dxfId="152" priority="14">
      <formula>$W9:$W26="[Record ID]"</formula>
    </cfRule>
  </conditionalFormatting>
  <conditionalFormatting sqref="A29:H35 A51:H53 A48:C50 F48:F50 H48:H50 A57:H59 A54:F56 H54:H56 A63:H119 A60:F62 H60:H62 A39:H41 A36:E38 H36:H38 A45:H47 A42:E44 H42:H44">
    <cfRule type="expression" dxfId="151" priority="13">
      <formula>$M29:$M120="[Record ID]"</formula>
    </cfRule>
  </conditionalFormatting>
  <conditionalFormatting sqref="A13:AD24">
    <cfRule type="expression" dxfId="150" priority="48">
      <formula>$W13:$W120="[Record ID]"</formula>
    </cfRule>
  </conditionalFormatting>
  <conditionalFormatting sqref="R11:R12">
    <cfRule type="expression" dxfId="149" priority="8">
      <formula>$AO$8="Deactivate"</formula>
    </cfRule>
  </conditionalFormatting>
  <conditionalFormatting sqref="R11:R12">
    <cfRule type="expression" dxfId="148" priority="7">
      <formula>$W11:$W28="[Record ID]"</formula>
    </cfRule>
  </conditionalFormatting>
  <conditionalFormatting sqref="F36:G38">
    <cfRule type="expression" dxfId="147" priority="5">
      <formula>AND(INDEX($AD$9:$AD$9,MATCH($A36,$A$9:$A$9,0))="Deactivate")</formula>
    </cfRule>
  </conditionalFormatting>
  <conditionalFormatting sqref="F36:G38">
    <cfRule type="expression" dxfId="146" priority="4">
      <formula>$M36:$M127="[Record ID]"</formula>
    </cfRule>
  </conditionalFormatting>
  <conditionalFormatting sqref="F42:G44">
    <cfRule type="expression" dxfId="145" priority="2">
      <formula>AND(INDEX($AD$9:$AD$9,MATCH($A42,$A$9:$A$9,0))="Deactivate")</formula>
    </cfRule>
  </conditionalFormatting>
  <conditionalFormatting sqref="F42:G44">
    <cfRule type="expression" dxfId="144" priority="1">
      <formula>$M42:$M133="[Record ID]"</formula>
    </cfRule>
  </conditionalFormatting>
  <dataValidations count="18">
    <dataValidation type="list" allowBlank="1" showInputMessage="1" showErrorMessage="1" sqref="B9:B24" xr:uid="{00000000-0002-0000-0100-000000000000}">
      <formula1>ImpactIndicator</formula1>
    </dataValidation>
    <dataValidation type="custom" allowBlank="1" showInputMessage="1" showErrorMessage="1" errorTitle="Indicators" error="Cannot enter both Standard and Impact indicators on the same line" sqref="C9:C24" xr:uid="{00000000-0002-0000-0100-000001000000}">
      <formula1>B9=""</formula1>
    </dataValidation>
    <dataValidation type="list" allowBlank="1" showInputMessage="1" showErrorMessage="1" errorTitle="Selection unknown" error="The value selected should equal the dropdown for available PRs" sqref="H9:H24" xr:uid="{00000000-0002-0000-0100-000002000000}">
      <formula1>ResponsiblePR</formula1>
    </dataValidation>
    <dataValidation type="list" allowBlank="1" showInputMessage="1" showErrorMessage="1" errorTitle="Selection unknown" error="The value selected should equal the dropdown list of available countries." sqref="Q9:Q24" xr:uid="{00000000-0002-0000-0100-000003000000}">
      <formula1>Country</formula1>
    </dataValidation>
    <dataValidation type="textLength" allowBlank="1" showErrorMessage="1" errorTitle="Field length" error="Information entered here is limited to 4000 characters. Please capture further information in the comments." sqref="F9:F24" xr:uid="{00000000-0002-0000-0100-000004000000}">
      <formula1>0</formula1>
      <formula2>4000</formula2>
    </dataValidation>
    <dataValidation type="textLength" allowBlank="1" showInputMessage="1" showErrorMessage="1" errorTitle="Field length" error="Information entered here is limited to 20 characters. Please capture further details in Comments." sqref="D9:D24" xr:uid="{00000000-0002-0000-0100-000005000000}">
      <formula1>0</formula1>
      <formula2>20</formula2>
    </dataValidation>
    <dataValidation type="textLength" allowBlank="1" showInputMessage="1" showErrorMessage="1" sqref="R9:R24" xr:uid="{00000000-0002-0000-0100-000006000000}">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9:A24 A29:A119" xr:uid="{00000000-0002-0000-0100-000007000000}">
      <formula1>-1000000000000000000</formula1>
      <formula2>1000000000000000000</formula2>
    </dataValidation>
    <dataValidation type="list" allowBlank="1" showInputMessage="1" showErrorMessage="1" errorTitle="X-Author for Excel" error="Please select a value from the drop-down." promptTitle="X-Author for Excel" sqref="E9:E24" xr:uid="{00000000-0002-0000-0100-000008000000}">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xr:uid="{00000000-0002-0000-0100-000009000000}">
      <formula1>"TRUE,FALSE"</formula1>
    </dataValidation>
    <dataValidation type="custom" allowBlank="1" showInputMessage="1" showErrorMessage="1" errorTitle="X-Author for Excel" error="Id and Lookup fields are not editable." promptTitle="X-Author for Excel" sqref="AC9:AC24 W9:Y24 M29:M119 J29:J119" xr:uid="{00000000-0002-0000-0100-00000A000000}">
      <formula1>""</formula1>
    </dataValidation>
    <dataValidation type="list" allowBlank="1" showInputMessage="1" showErrorMessage="1" errorTitle="X-Author for Excel" error="Please select a value from the drop-down." promptTitle="X-Author for Excel" sqref="AD9:AD24" xr:uid="{00000000-0002-0000-0100-00000B000000}">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xr:uid="{00000000-0002-0000-0100-00000C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xr:uid="{00000000-0002-0000-0100-00000D000000}">
      <formula1>-10000000000</formula1>
      <formula2>10000000000</formula2>
    </dataValidation>
    <dataValidation type="date" allowBlank="1" showInputMessage="1" showErrorMessage="1" errorTitle="X-Author for Excel" error="Please enter a valid date." promptTitle="X-Author for Excel" sqref="G29:G119" xr:uid="{00000000-0002-0000-0100-00000E000000}">
      <formula1>1</formula1>
      <formula2>767376</formula2>
    </dataValidation>
    <dataValidation type="list" allowBlank="1" showInputMessage="1" showErrorMessage="1" errorTitle="X-Author for Excel" error="Please select a value from the drop-down." promptTitle="X-Author for Excel" sqref="H29:H119" xr:uid="{00000000-0002-0000-0100-00000F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xr:uid="{00000000-0002-0000-0100-000010000000}">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xr:uid="{00000000-0002-0000-0100-000011000000}">
      <formula1>-99999.99</formula1>
      <formula2>99999.99</formula2>
    </dataValidation>
  </dataValidations>
  <hyperlinks>
    <hyperlink ref="C4" location="_8d9f9399_d674_44d3_98fa_9bdc7c2dff17" display="Impact Indicator Targets" xr:uid="{00000000-0004-0000-0100-000000000000}"/>
    <hyperlink ref="B4" location="'Impact Indicators - Section B'!A7" display="Impact Indicators" xr:uid="{00000000-0004-0000-0100-000001000000}"/>
    <hyperlink ref="A125" location="'Impact Indicators - Section B'!A4" display="Impact Indicators - Section B'!A4" xr:uid="{00000000-0004-0000-0100-000002000000}"/>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20" id="{D4C8394A-9D66-42A4-B2BF-3D05CF5025B5}">
            <xm:f>INDEX('Overview - Section A'!$E$36:$E$37,MATCH($J29,'Overview - Section A'!$I$36:$I$37,0))&gt;'Overview - Section A'!$E$8</xm:f>
            <x14:dxf>
              <font>
                <color theme="1" tint="0.499984740745262"/>
              </font>
              <fill>
                <patternFill patternType="darkGray">
                  <fgColor theme="1" tint="0.499984740745262"/>
                  <bgColor theme="1" tint="0.499984740745262"/>
                </patternFill>
              </fill>
            </x14:dxf>
          </x14:cfRule>
          <xm:sqref>B29:H35 B51:H53 B48:C50 F48:F50 H48:H50 B57:H59 B54:F56 H54:H56 B63:H120 B60:F62 H60:H62 B39:H41 B36:E38 H36:H38 B45:H47 B42:E44 H42:H44</xm:sqref>
        </x14:conditionalFormatting>
        <x14:conditionalFormatting xmlns:xm="http://schemas.microsoft.com/office/excel/2006/main">
          <x14:cfRule type="expression" priority="18" id="{489D8B93-4F47-4368-AC62-84E9BDB3C11E}">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H8:H24</xm:sqref>
        </x14:conditionalFormatting>
        <x14:conditionalFormatting xmlns:xm="http://schemas.microsoft.com/office/excel/2006/main">
          <x14:cfRule type="expression" priority="17" id="{679D3F43-19B3-420E-8DB8-E19CC2694832}">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AD8:AD24</xm:sqref>
        </x14:conditionalFormatting>
        <x14:conditionalFormatting xmlns:xm="http://schemas.microsoft.com/office/excel/2006/main">
          <x14:cfRule type="expression" priority="12" id="{28BEB7C4-41EA-4310-9D28-4930B4303635}">
            <xm:f>INDEX('\\gf\Common\WINDOWS\system32\NTP_GF_MoH\[GHA-HIV TB_PF_07_05_FB_01_08_2017.xlsx]Overview - Section A'!#REF!,MATCH($J48,'\\gf\Common\WINDOWS\system32\NTP_GF_MoH\[GHA-HIV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D48:E50</xm:sqref>
        </x14:conditionalFormatting>
        <x14:conditionalFormatting xmlns:xm="http://schemas.microsoft.com/office/excel/2006/main">
          <x14:cfRule type="expression" priority="11" id="{89752F5B-F7FB-4229-A5A2-E2D8B7A78A60}">
            <xm:f>INDEX('\\gf\Common\WINDOWS\system32\NTP_GF_MoH\[GHA-HIV TB_PF_07_05_FB_01_08_2017.xlsx]Overview - Section A'!#REF!,MATCH($J48,'\\gf\Common\WINDOWS\system32\NTP_GF_MoH\[GHA-HIV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G48:G50</xm:sqref>
        </x14:conditionalFormatting>
        <x14:conditionalFormatting xmlns:xm="http://schemas.microsoft.com/office/excel/2006/main">
          <x14:cfRule type="expression" priority="10" id="{2BC2D43B-5FB1-4EAA-A3F1-5CD1CE0C04A7}">
            <xm:f>INDEX('\\gf\Common\WINDOWS\system32\NTP_GF_MoH\[GHA-HIV TB_PF_07_05_FB_01_08_2017.xlsx]Overview - Section A'!#REF!,MATCH($J54,'\\gf\Common\WINDOWS\system32\NTP_GF_MoH\[GHA-HIV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G54:G56</xm:sqref>
        </x14:conditionalFormatting>
        <x14:conditionalFormatting xmlns:xm="http://schemas.microsoft.com/office/excel/2006/main">
          <x14:cfRule type="expression" priority="9" id="{049C9244-0278-426A-9BE7-B4E9F1AA28D5}">
            <xm:f>INDEX('\\gf\Common\WINDOWS\system32\NTP_GF_MoH\[GHA-HIV TB_PF_07_05_FB_01_08_2017.xlsx]Overview - Section A'!#REF!,MATCH($J60,'\\gf\Common\WINDOWS\system32\NTP_GF_MoH\[GHA-HIV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G60:G62</xm:sqref>
        </x14:conditionalFormatting>
        <x14:conditionalFormatting xmlns:xm="http://schemas.microsoft.com/office/excel/2006/main">
          <x14:cfRule type="expression" priority="6" id="{C44AB2B8-C1A2-4BCA-8E8C-D52D28191058}">
            <xm:f>INDEX('\\prodmeteorfs.gf.theglobalfund.org\UserDocuments\Users\User\Documents\Versions October\[Rev_WAPCAS_PF_f28.10.17.xlsx]Overview - Section A'!#REF!,MATCH($J36,'\\prodmeteorfs.gf.theglobalfund.org\UserDocuments\Users\User\Documents\Versions October\[Rev_WAPCAS_PF_f28.10.17.xlsx]Overview - Section A'!#REF!,0))&gt;'\\prodmeteorfs.gf.theglobalfund.org\UserDocuments\Users\User\Documents\Versions October\[Rev_WAPCAS_PF_f28.10.17.xlsx]Overview - Section A'!#REF!</xm:f>
            <x14:dxf>
              <font>
                <color theme="1" tint="0.499984740745262"/>
              </font>
              <fill>
                <patternFill patternType="darkGray">
                  <fgColor theme="1" tint="0.499984740745262"/>
                  <bgColor theme="1" tint="0.499984740745262"/>
                </patternFill>
              </fill>
            </x14:dxf>
          </x14:cfRule>
          <xm:sqref>F36:G38</xm:sqref>
        </x14:conditionalFormatting>
        <x14:conditionalFormatting xmlns:xm="http://schemas.microsoft.com/office/excel/2006/main">
          <x14:cfRule type="expression" priority="3" id="{0089FD22-2E33-4FF8-A840-4E4AE0C1B2E8}">
            <xm:f>INDEX('\\prodmeteorfs.gf.theglobalfund.org\UserDocuments\Users\User\Documents\Versions October\[Rev_WAPCAS_PF_f28.10.17.xlsx]Overview - Section A'!#REF!,MATCH($J42,'\\prodmeteorfs.gf.theglobalfund.org\UserDocuments\Users\User\Documents\Versions October\[Rev_WAPCAS_PF_f28.10.17.xlsx]Overview - Section A'!#REF!,0))&gt;'\\prodmeteorfs.gf.theglobalfund.org\UserDocuments\Users\User\Documents\Versions October\[Rev_WAPCAS_PF_f28.10.17.xlsx]Overview - Section A'!#REF!</xm:f>
            <x14:dxf>
              <font>
                <color theme="1" tint="0.499984740745262"/>
              </font>
              <fill>
                <patternFill patternType="darkGray">
                  <fgColor theme="1" tint="0.499984740745262"/>
                  <bgColor theme="1" tint="0.499984740745262"/>
                </patternFill>
              </fill>
            </x14:dxf>
          </x14:cfRule>
          <xm:sqref>F42:G44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2000000}">
          <x14:formula1>
            <xm:f>'Reference Records'!$C$2:$C$3</xm:f>
          </x14:formula1>
          <xm:sqref>B25</xm:sqref>
        </x14:dataValidation>
        <x14:dataValidation type="list" allowBlank="1" showInputMessage="1" showErrorMessage="1" xr:uid="{00000000-0002-0000-0100-000013000000}">
          <x14:formula1>
            <xm:f>'Overview - Section A'!$AO$26:$AO$33</xm:f>
          </x14:formula1>
          <xm:sqref>N9:N24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F129"/>
  <sheetViews>
    <sheetView showGridLines="0" topLeftCell="E14" zoomScale="91" zoomScaleNormal="100" zoomScaleSheetLayoutView="40" workbookViewId="0">
      <selection activeCell="R20" sqref="R20"/>
    </sheetView>
  </sheetViews>
  <sheetFormatPr defaultColWidth="11" defaultRowHeight="15.5" x14ac:dyDescent="0.35"/>
  <cols>
    <col min="1" max="1" width="12" style="6" customWidth="1"/>
    <col min="2" max="3" width="30.58203125" style="6" customWidth="1"/>
    <col min="4" max="4" width="23.75" style="6" customWidth="1"/>
    <col min="5" max="5" width="22.25" style="6" customWidth="1"/>
    <col min="6" max="6" width="19.58203125" style="6" customWidth="1"/>
    <col min="7" max="7" width="17.75" style="6" customWidth="1"/>
    <col min="8" max="8" width="22.75" style="6" customWidth="1"/>
    <col min="9" max="9" width="33.5" style="6" hidden="1" customWidth="1"/>
    <col min="10" max="10" width="28.25" style="6" hidden="1" customWidth="1"/>
    <col min="11" max="11" width="26.08203125" style="6" hidden="1" customWidth="1"/>
    <col min="12" max="12" width="24.25" style="6" hidden="1" customWidth="1"/>
    <col min="13" max="13" width="22.75" style="6" hidden="1" customWidth="1"/>
    <col min="14" max="14" width="22.25" style="6" hidden="1" customWidth="1"/>
    <col min="15" max="15" width="34.25" style="6" hidden="1" customWidth="1"/>
    <col min="16" max="16" width="0.25" style="6" customWidth="1"/>
    <col min="17" max="17" width="25.75" style="6" customWidth="1"/>
    <col min="18" max="18" width="67.25" style="6" customWidth="1"/>
    <col min="19" max="19" width="17.25" style="6" hidden="1" customWidth="1"/>
    <col min="20" max="20" width="29.5" style="6" hidden="1" customWidth="1"/>
    <col min="21" max="21" width="24.58203125" style="6" hidden="1" customWidth="1"/>
    <col min="22" max="22" width="31.25" style="6" hidden="1" customWidth="1"/>
    <col min="23" max="29" width="27.5" style="6" hidden="1" customWidth="1"/>
    <col min="30" max="30" width="27.5" style="6" customWidth="1"/>
    <col min="31" max="31" width="0.33203125" style="6" customWidth="1"/>
    <col min="32" max="32" width="26.58203125" style="6" customWidth="1"/>
    <col min="33" max="33" width="20.25" style="6" customWidth="1"/>
    <col min="34" max="34" width="24.75" style="6" customWidth="1"/>
    <col min="35" max="36" width="11" style="6" customWidth="1"/>
    <col min="37" max="37" width="11" style="9" customWidth="1"/>
    <col min="38" max="38" width="22.58203125" style="9" customWidth="1"/>
    <col min="39" max="42" width="11" style="9" customWidth="1"/>
    <col min="43" max="58" width="11" style="9"/>
    <col min="59" max="16384" width="11" style="6"/>
  </cols>
  <sheetData>
    <row r="1" spans="1:33" ht="15" customHeight="1" x14ac:dyDescent="0.35">
      <c r="A1" s="530" t="s">
        <v>45</v>
      </c>
      <c r="B1" s="531"/>
      <c r="C1" s="531"/>
      <c r="D1" s="531"/>
      <c r="E1" s="531"/>
      <c r="F1" s="531"/>
      <c r="G1" s="531"/>
      <c r="H1" s="531"/>
      <c r="I1" s="531"/>
      <c r="J1" s="531"/>
      <c r="K1" s="531"/>
      <c r="L1" s="531"/>
      <c r="M1" s="531"/>
      <c r="N1" s="531"/>
      <c r="O1" s="531"/>
      <c r="P1" s="531"/>
      <c r="Q1" s="532"/>
    </row>
    <row r="2" spans="1:33" ht="32.15" customHeight="1" thickBot="1" x14ac:dyDescent="0.4">
      <c r="A2" s="533"/>
      <c r="B2" s="534"/>
      <c r="C2" s="534"/>
      <c r="D2" s="534"/>
      <c r="E2" s="534"/>
      <c r="F2" s="534"/>
      <c r="G2" s="534"/>
      <c r="H2" s="534"/>
      <c r="I2" s="534"/>
      <c r="J2" s="534"/>
      <c r="K2" s="534"/>
      <c r="L2" s="534"/>
      <c r="M2" s="534"/>
      <c r="N2" s="534"/>
      <c r="O2" s="534"/>
      <c r="P2" s="534"/>
      <c r="Q2" s="535"/>
    </row>
    <row r="3" spans="1:33" ht="16" thickBot="1" x14ac:dyDescent="0.4"/>
    <row r="4" spans="1:33" ht="39.75" customHeight="1" thickBot="1" x14ac:dyDescent="0.4">
      <c r="A4" s="43" t="s">
        <v>37</v>
      </c>
      <c r="B4" s="33" t="s">
        <v>22</v>
      </c>
      <c r="C4" s="42" t="s">
        <v>29</v>
      </c>
    </row>
    <row r="5" spans="1:33" hidden="1" x14ac:dyDescent="0.35"/>
    <row r="6" spans="1:33" x14ac:dyDescent="0.35">
      <c r="Q6" s="9"/>
    </row>
    <row r="7" spans="1:33" ht="24.75" customHeight="1" thickBot="1" x14ac:dyDescent="0.4">
      <c r="C7" s="46"/>
      <c r="D7" s="47"/>
      <c r="E7" s="47"/>
      <c r="F7" s="47"/>
      <c r="G7" s="47"/>
      <c r="H7" s="47"/>
      <c r="I7" s="47"/>
      <c r="J7" s="47"/>
      <c r="K7" s="47"/>
      <c r="L7" s="47"/>
      <c r="M7" s="47"/>
      <c r="N7" s="47"/>
      <c r="O7" s="47"/>
      <c r="P7" s="47"/>
      <c r="Q7" s="9"/>
      <c r="R7" s="48"/>
      <c r="S7" s="48"/>
    </row>
    <row r="8" spans="1:33" ht="29.25" customHeight="1" x14ac:dyDescent="0.35">
      <c r="A8" s="510" t="s">
        <v>22</v>
      </c>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c r="AE8" s="50"/>
    </row>
    <row r="9" spans="1:33" ht="49.5" customHeight="1" x14ac:dyDescent="0.35">
      <c r="A9" s="361" t="s">
        <v>23</v>
      </c>
      <c r="B9" s="361" t="s">
        <v>77</v>
      </c>
      <c r="C9" s="361" t="s">
        <v>10</v>
      </c>
      <c r="D9" s="361" t="s">
        <v>32</v>
      </c>
      <c r="E9" s="361" t="s">
        <v>33</v>
      </c>
      <c r="F9" s="361" t="s">
        <v>18</v>
      </c>
      <c r="G9" s="361" t="s">
        <v>19</v>
      </c>
      <c r="H9" s="362" t="s">
        <v>261</v>
      </c>
      <c r="I9" s="361" t="s">
        <v>265</v>
      </c>
      <c r="J9" s="361"/>
      <c r="K9" s="361"/>
      <c r="L9" s="361"/>
      <c r="M9" s="361"/>
      <c r="N9" s="361"/>
      <c r="O9" s="362"/>
      <c r="P9" s="362"/>
      <c r="Q9" s="362" t="s">
        <v>11</v>
      </c>
      <c r="R9" s="362" t="s">
        <v>9</v>
      </c>
      <c r="S9" s="432" t="s">
        <v>115</v>
      </c>
      <c r="T9" s="433" t="s">
        <v>261</v>
      </c>
      <c r="U9" s="433" t="s">
        <v>60</v>
      </c>
      <c r="V9" s="433" t="s">
        <v>148</v>
      </c>
      <c r="W9" s="433" t="s">
        <v>62</v>
      </c>
      <c r="X9" s="433" t="s">
        <v>164</v>
      </c>
      <c r="Y9" s="434" t="s">
        <v>178</v>
      </c>
      <c r="Z9" s="434" t="s">
        <v>204</v>
      </c>
      <c r="AA9" s="434" t="s">
        <v>48</v>
      </c>
      <c r="AB9" s="434" t="s">
        <v>263</v>
      </c>
      <c r="AC9" s="434" t="s">
        <v>279</v>
      </c>
      <c r="AD9" s="362" t="s">
        <v>296</v>
      </c>
      <c r="AE9" s="133"/>
      <c r="AF9" s="135"/>
      <c r="AG9" s="135"/>
    </row>
    <row r="10" spans="1:33" ht="47.15" hidden="1" customHeight="1" x14ac:dyDescent="0.35">
      <c r="A10" s="367" t="s">
        <v>84</v>
      </c>
      <c r="B10" s="368" t="str">
        <f>IFERROR(VLOOKUP(Z10,'Reference records(soft deleted)'!$B$44:$D$80,3,FALSE),"")</f>
        <v/>
      </c>
      <c r="C10" s="402" t="s">
        <v>63</v>
      </c>
      <c r="D10" s="390" t="s">
        <v>50</v>
      </c>
      <c r="E10" s="390" t="s">
        <v>51</v>
      </c>
      <c r="F10" s="390" t="s">
        <v>52</v>
      </c>
      <c r="G10" s="371" t="str">
        <f t="array" ref="G10">IFERROR(IF(INDEX('Reference Records'!$D$32:$D$57,MATCH(LEFT(B10,255),LEFT('Reference Records'!$C$32:$C$57,255),0))=0,"",INDEX('Reference Records'!$D$32:$D$57,MATCH(LEFT(B10,255),LEFT('Reference Records'!$C$32:$C$57,255),0))),"")</f>
        <v/>
      </c>
      <c r="H10" s="435" t="str">
        <f>IF('Overview - Section A'!$AN$5="Funding Request",IF(I10="Funding Request Place Holder","",I10),"")</f>
        <v/>
      </c>
      <c r="I10" s="435" t="str">
        <f>IFERROR(IF(AB10="","",VLOOKUP(AB10,'Overview - Section A'!$P$31:$Q$32,2,FALSE)),"")</f>
        <v/>
      </c>
      <c r="J10" s="435"/>
      <c r="K10" s="435"/>
      <c r="L10" s="435"/>
      <c r="M10" s="435"/>
      <c r="N10" s="435"/>
      <c r="O10" s="435"/>
      <c r="P10" s="435"/>
      <c r="Q10" s="435" t="str">
        <f>IFERROR(IF(AA10="","",AA10),"")</f>
        <v>[Country (Name)]</v>
      </c>
      <c r="R10" s="402" t="s">
        <v>53</v>
      </c>
      <c r="S10" s="433" t="str">
        <f>IF(G10&lt;&gt;"",B10&amp;C10,"")</f>
        <v/>
      </c>
      <c r="T10" s="433" t="str">
        <f>IFERROR(IF('Overview - Section A'!$AN$5="Funding Request",VLOOKUP(H10,'Overview - Section A'!$M$31:$P$32,4,FALSE),IF(AB10="","",AB10)),"")</f>
        <v>[Responsible PR]</v>
      </c>
      <c r="U10" s="433" t="b">
        <f>IFERROR(IF(OR(B10&lt;&gt;"",C10&lt;&gt;""),TRUE,FALSE),FALSE)</f>
        <v>1</v>
      </c>
      <c r="V10" s="433" t="str">
        <f>B10&amp;C10</f>
        <v>[Custom Outcome Indicator]</v>
      </c>
      <c r="W10" s="433" t="s">
        <v>61</v>
      </c>
      <c r="X10" s="436" t="str">
        <f t="array" ref="X10">IFERROR(IF(INDEX('Reference Records'!$G$32:$G$57,MATCH(LEFT(B10,255),LEFT('Reference Records'!$C$32:$C$57,255),0))=0,"",INDEX('Reference Records'!$G$32:$G$57,MATCH(LEFT(B10,255),LEFT('Reference Records'!$C$32:$C$57,255),0))),"")</f>
        <v/>
      </c>
      <c r="Y10" s="436" t="str">
        <f>IFERROR(IF('Overview - Section A'!$AN$5="Funding Request",IF('Reference Records'!$B$343&lt;&gt;"",VLOOKUP(Q10,'Reference Records'!$B$343:$C$344,2,FALSE),VLOOKUP(Q10,'Reference Records'!$A$356:$C$357,3,FALSE)),VLOOKUP(Q10,'Reference Records'!$A$360:$C$362,3,FALSE)),"")</f>
        <v>[Record ID]</v>
      </c>
      <c r="Z10" s="436" t="s">
        <v>203</v>
      </c>
      <c r="AA10" s="436" t="s">
        <v>201</v>
      </c>
      <c r="AB10" s="437" t="s">
        <v>260</v>
      </c>
      <c r="AC10" s="436" t="s">
        <v>61</v>
      </c>
      <c r="AD10" s="390" t="s">
        <v>295</v>
      </c>
      <c r="AE10" s="133"/>
      <c r="AF10" s="135"/>
      <c r="AG10" s="135"/>
    </row>
    <row r="11" spans="1:33" ht="47.15" customHeight="1" x14ac:dyDescent="0.35">
      <c r="A11" s="367">
        <v>1</v>
      </c>
      <c r="B11" s="368" t="s">
        <v>2245</v>
      </c>
      <c r="C11" s="402"/>
      <c r="D11" s="390" t="s">
        <v>735</v>
      </c>
      <c r="E11" s="390" t="s">
        <v>340</v>
      </c>
      <c r="F11" s="390" t="s">
        <v>736</v>
      </c>
      <c r="G11" s="371" t="str">
        <f t="array" ref="G11">IFERROR(IF(INDEX('Reference Records'!$D$32:$D$57,MATCH(LEFT(B11,255),LEFT('Reference Records'!$C$32:$C$57,255),0))=0,"",INDEX('Reference Records'!$D$32:$D$57,MATCH(LEFT(B11,255),LEFT('Reference Records'!$C$32:$C$57,255),0))),"")</f>
        <v>Duration of treatment,Age,Gender</v>
      </c>
      <c r="H11" s="435" t="str">
        <f>IF('Overview - Section A'!$AN$5="Funding Request",IF(I11="Funding Request Place Holder","",I11),"")</f>
        <v/>
      </c>
      <c r="I11" s="435" t="str">
        <f>IFERROR(IF(AB11="","",VLOOKUP(AB11,'Overview - Section A'!$P$31:$Q$32,2,FALSE)),"")</f>
        <v/>
      </c>
      <c r="J11" s="435"/>
      <c r="K11" s="435"/>
      <c r="L11" s="435"/>
      <c r="M11" s="435"/>
      <c r="N11" s="435"/>
      <c r="O11" s="435"/>
      <c r="P11" s="435"/>
      <c r="Q11" s="435" t="str">
        <f t="shared" ref="Q11:Q25" si="0">IFERROR(IF(AA11="","",AA11),"")</f>
        <v>Ghana</v>
      </c>
      <c r="R11" s="402" t="s">
        <v>4176</v>
      </c>
      <c r="S11" s="433" t="str">
        <f t="shared" ref="S11:S25" si="1">IF(G11&lt;&gt;"",B11&amp;C11,"")</f>
        <v>HIV O-1(M): Percentage of adults and children with HIV, known to be on treatment 12 months after initiation of antiretroviral therapy</v>
      </c>
      <c r="T11" s="433" t="str">
        <f>IFERROR(IF('Overview - Section A'!$AN$5="Funding Request",VLOOKUP(H11,'Overview - Section A'!$M$31:$P$32,4,FALSE),IF(AB11="","",AB11)),"")</f>
        <v>a1236000008Hb5UAAS</v>
      </c>
      <c r="U11" s="433" t="b">
        <f t="shared" ref="U11:U25" si="2">IFERROR(IF(OR(B11&lt;&gt;"",C11&lt;&gt;""),TRUE,FALSE),FALSE)</f>
        <v>1</v>
      </c>
      <c r="V11" s="433" t="str">
        <f t="shared" ref="V11:V25" si="3">B11&amp;C11</f>
        <v>HIV O-1(M): Percentage of adults and children with HIV, known to be on treatment 12 months after initiation of antiretroviral therapy</v>
      </c>
      <c r="W11" s="433" t="s">
        <v>737</v>
      </c>
      <c r="X11" s="436" t="str">
        <f t="array" ref="X11">IFERROR(IF(INDEX('Reference Records'!$G$32:$G$57,MATCH(LEFT(B11,255),LEFT('Reference Records'!$C$32:$C$57,255),0))=0,"",INDEX('Reference Records'!$G$32:$G$57,MATCH(LEFT(B11,255),LEFT('Reference Records'!$C$32:$C$57,255),0))),"")</f>
        <v>a1J36000002m4E0EAI</v>
      </c>
      <c r="Y11" s="436" t="str">
        <f>IFERROR(IF('Overview - Section A'!$AN$5="Funding Request",IF('Reference Records'!$B$343&lt;&gt;"",VLOOKUP(Q11,'Reference Records'!$B$343:$C$344,2,FALSE),VLOOKUP(Q11,'Reference Records'!$A$356:$C$357,3,FALSE)),VLOOKUP(Q11,'Reference Records'!$A$360:$C$362,3,FALSE)),"")</f>
        <v>a1A360000013M3HEAU</v>
      </c>
      <c r="Z11" s="436" t="s">
        <v>739</v>
      </c>
      <c r="AA11" s="436" t="s">
        <v>375</v>
      </c>
      <c r="AB11" s="437" t="s">
        <v>383</v>
      </c>
      <c r="AC11" s="436" t="s">
        <v>373</v>
      </c>
      <c r="AD11" s="390"/>
      <c r="AE11" s="133"/>
      <c r="AF11" s="135"/>
      <c r="AG11" s="135"/>
    </row>
    <row r="12" spans="1:33" ht="47.15" customHeight="1" x14ac:dyDescent="0.35">
      <c r="A12" s="367">
        <v>2</v>
      </c>
      <c r="B12" s="368"/>
      <c r="C12" s="402"/>
      <c r="D12" s="390"/>
      <c r="E12" s="390"/>
      <c r="F12" s="390"/>
      <c r="G12" s="371" t="str">
        <f t="array" ref="G12">IFERROR(IF(INDEX('Reference Records'!$D$32:$D$57,MATCH(LEFT(B12,255),LEFT('Reference Records'!$C$32:$C$57,255),0))=0,"",INDEX('Reference Records'!$D$32:$D$57,MATCH(LEFT(B12,255),LEFT('Reference Records'!$C$32:$C$57,255),0))),"")</f>
        <v/>
      </c>
      <c r="H12" s="435" t="str">
        <f>IF('Overview - Section A'!$AN$5="Funding Request",IF(I12="Funding Request Place Holder","",I12),"")</f>
        <v/>
      </c>
      <c r="I12" s="435" t="str">
        <f>IFERROR(IF(AB12="","",VLOOKUP(AB12,'Overview - Section A'!$P$31:$Q$32,2,FALSE)),"")</f>
        <v/>
      </c>
      <c r="J12" s="435"/>
      <c r="K12" s="435"/>
      <c r="L12" s="435"/>
      <c r="M12" s="435"/>
      <c r="N12" s="435"/>
      <c r="O12" s="435"/>
      <c r="P12" s="435"/>
      <c r="Q12" s="435"/>
      <c r="R12" s="402"/>
      <c r="S12" s="433" t="str">
        <f t="shared" si="1"/>
        <v/>
      </c>
      <c r="T12" s="433" t="str">
        <f>IFERROR(IF('Overview - Section A'!$AN$5="Funding Request",VLOOKUP(H12,'Overview - Section A'!$M$31:$P$32,4,FALSE),IF(AB12="","",AB12)),"")</f>
        <v>a1236000008Hb5VAAS</v>
      </c>
      <c r="U12" s="433" t="b">
        <f t="shared" si="2"/>
        <v>0</v>
      </c>
      <c r="V12" s="433" t="str">
        <f t="shared" si="3"/>
        <v/>
      </c>
      <c r="W12" s="433" t="s">
        <v>740</v>
      </c>
      <c r="X12" s="436" t="str">
        <f t="array" ref="X12">IFERROR(IF(INDEX('Reference Records'!$G$32:$G$57,MATCH(LEFT(B12,255),LEFT('Reference Records'!$C$32:$C$57,255),0))=0,"",INDEX('Reference Records'!$G$32:$G$57,MATCH(LEFT(B12,255),LEFT('Reference Records'!$C$32:$C$57,255),0))),"")</f>
        <v/>
      </c>
      <c r="Y12" s="436" t="str">
        <f>IFERROR(IF('Overview - Section A'!$AN$5="Funding Request",IF('Reference Records'!$B$343&lt;&gt;"",VLOOKUP(Q12,'Reference Records'!$B$343:$C$344,2,FALSE),VLOOKUP(Q12,'Reference Records'!$A$356:$C$357,3,FALSE)),VLOOKUP(Q12,'Reference Records'!$A$360:$C$362,3,FALSE)),"")</f>
        <v/>
      </c>
      <c r="Z12" s="436" t="s">
        <v>742</v>
      </c>
      <c r="AA12" s="436" t="s">
        <v>375</v>
      </c>
      <c r="AB12" s="437" t="s">
        <v>389</v>
      </c>
      <c r="AC12" s="436" t="s">
        <v>373</v>
      </c>
      <c r="AD12" s="390"/>
      <c r="AE12" s="133"/>
      <c r="AF12" s="135"/>
      <c r="AG12" s="135"/>
    </row>
    <row r="13" spans="1:33" ht="47.15" customHeight="1" x14ac:dyDescent="0.35">
      <c r="A13" s="367">
        <v>3</v>
      </c>
      <c r="B13" s="368" t="s">
        <v>2257</v>
      </c>
      <c r="C13" s="402"/>
      <c r="D13" s="390" t="s">
        <v>743</v>
      </c>
      <c r="E13" s="390" t="s">
        <v>336</v>
      </c>
      <c r="F13" s="390" t="s">
        <v>385</v>
      </c>
      <c r="G13" s="371" t="str">
        <f t="array" ref="G13">IFERROR(IF(INDEX('Reference Records'!$D$32:$D$57,MATCH(LEFT(B13,255),LEFT('Reference Records'!$C$32:$C$57,255),0))=0,"",INDEX('Reference Records'!$D$32:$D$57,MATCH(LEFT(B13,255),LEFT('Reference Records'!$C$32:$C$57,255),0))),"")</f>
        <v>Age</v>
      </c>
      <c r="H13" s="435" t="str">
        <f>IF('Overview - Section A'!$AN$5="Funding Request",IF(I13="Funding Request Place Holder","",I13),"")</f>
        <v/>
      </c>
      <c r="I13" s="435" t="str">
        <f>IFERROR(IF(AB13="","",VLOOKUP(AB13,'Overview - Section A'!$P$31:$Q$32,2,FALSE)),"")</f>
        <v/>
      </c>
      <c r="J13" s="435"/>
      <c r="K13" s="435"/>
      <c r="L13" s="435"/>
      <c r="M13" s="435"/>
      <c r="N13" s="435"/>
      <c r="O13" s="435"/>
      <c r="P13" s="435"/>
      <c r="Q13" s="435" t="str">
        <f t="shared" si="0"/>
        <v>Ghana</v>
      </c>
      <c r="R13" s="402" t="s">
        <v>4218</v>
      </c>
      <c r="S13" s="433" t="str">
        <f t="shared" si="1"/>
        <v>HIV O-4a(M): Percentage of men reporting the use of a condom the last time they had anal sex with a male partner</v>
      </c>
      <c r="T13" s="433" t="str">
        <f>IFERROR(IF('Overview - Section A'!$AN$5="Funding Request",VLOOKUP(H13,'Overview - Section A'!$M$31:$P$32,4,FALSE),IF(AB13="","",AB13)),"")</f>
        <v>a1236000008Hb5VAAS</v>
      </c>
      <c r="U13" s="433" t="b">
        <f t="shared" si="2"/>
        <v>1</v>
      </c>
      <c r="V13" s="433" t="str">
        <f t="shared" si="3"/>
        <v>HIV O-4a(M): Percentage of men reporting the use of a condom the last time they had anal sex with a male partner</v>
      </c>
      <c r="W13" s="433" t="s">
        <v>744</v>
      </c>
      <c r="X13" s="436" t="str">
        <f t="array" ref="X13">IFERROR(IF(INDEX('Reference Records'!$G$32:$G$57,MATCH(LEFT(B13,255),LEFT('Reference Records'!$C$32:$C$57,255),0))=0,"",INDEX('Reference Records'!$G$32:$G$57,MATCH(LEFT(B13,255),LEFT('Reference Records'!$C$32:$C$57,255),0))),"")</f>
        <v>a1J36000002m4E3EAI</v>
      </c>
      <c r="Y13" s="436" t="str">
        <f>IFERROR(IF('Overview - Section A'!$AN$5="Funding Request",IF('Reference Records'!$B$343&lt;&gt;"",VLOOKUP(Q13,'Reference Records'!$B$343:$C$344,2,FALSE),VLOOKUP(Q13,'Reference Records'!$A$356:$C$357,3,FALSE)),VLOOKUP(Q13,'Reference Records'!$A$360:$C$362,3,FALSE)),"")</f>
        <v>a1A360000013M3HEAU</v>
      </c>
      <c r="Z13" s="436" t="s">
        <v>746</v>
      </c>
      <c r="AA13" s="436" t="s">
        <v>375</v>
      </c>
      <c r="AB13" s="437" t="s">
        <v>389</v>
      </c>
      <c r="AC13" s="436" t="s">
        <v>373</v>
      </c>
      <c r="AD13" s="390"/>
      <c r="AE13" s="133"/>
      <c r="AF13" s="135"/>
      <c r="AG13" s="135"/>
    </row>
    <row r="14" spans="1:33" ht="47.15" customHeight="1" x14ac:dyDescent="0.35">
      <c r="A14" s="367">
        <v>4</v>
      </c>
      <c r="B14" s="368" t="s">
        <v>2260</v>
      </c>
      <c r="C14" s="402"/>
      <c r="D14" s="390" t="s">
        <v>747</v>
      </c>
      <c r="E14" s="390" t="s">
        <v>340</v>
      </c>
      <c r="F14" s="390" t="s">
        <v>385</v>
      </c>
      <c r="G14" s="371" t="str">
        <f t="array" ref="G14">IFERROR(IF(INDEX('Reference Records'!$D$32:$D$57,MATCH(LEFT(B14,255),LEFT('Reference Records'!$C$32:$C$57,255),0))=0,"",INDEX('Reference Records'!$D$32:$D$57,MATCH(LEFT(B14,255),LEFT('Reference Records'!$C$32:$C$57,255),0))),"")</f>
        <v>Age,Gender</v>
      </c>
      <c r="H14" s="435" t="str">
        <f>IF('Overview - Section A'!$AN$5="Funding Request",IF(I14="Funding Request Place Holder","",I14),"")</f>
        <v/>
      </c>
      <c r="I14" s="435" t="str">
        <f>IFERROR(IF(AB14="","",VLOOKUP(AB14,'Overview - Section A'!$P$31:$Q$32,2,FALSE)),"")</f>
        <v/>
      </c>
      <c r="J14" s="435"/>
      <c r="K14" s="435"/>
      <c r="L14" s="435"/>
      <c r="M14" s="435"/>
      <c r="N14" s="435"/>
      <c r="O14" s="435"/>
      <c r="P14" s="435"/>
      <c r="Q14" s="435" t="str">
        <f t="shared" si="0"/>
        <v>Ghana</v>
      </c>
      <c r="R14" s="402" t="s">
        <v>4217</v>
      </c>
      <c r="S14" s="433" t="str">
        <f t="shared" si="1"/>
        <v>HIV O-5(M): Percentage of sex workers reporting the use of a condom with their most recent client</v>
      </c>
      <c r="T14" s="433" t="str">
        <f>IFERROR(IF('Overview - Section A'!$AN$5="Funding Request",VLOOKUP(H14,'Overview - Section A'!$M$31:$P$32,4,FALSE),IF(AB14="","",AB14)),"")</f>
        <v>a1236000008Hb5VAAS</v>
      </c>
      <c r="U14" s="433" t="b">
        <f t="shared" si="2"/>
        <v>1</v>
      </c>
      <c r="V14" s="433" t="str">
        <f t="shared" si="3"/>
        <v>HIV O-5(M): Percentage of sex workers reporting the use of a condom with their most recent client</v>
      </c>
      <c r="W14" s="433" t="s">
        <v>748</v>
      </c>
      <c r="X14" s="436" t="str">
        <f t="array" ref="X14">IFERROR(IF(INDEX('Reference Records'!$G$32:$G$57,MATCH(LEFT(B14,255),LEFT('Reference Records'!$C$32:$C$57,255),0))=0,"",INDEX('Reference Records'!$G$32:$G$57,MATCH(LEFT(B14,255),LEFT('Reference Records'!$C$32:$C$57,255),0))),"")</f>
        <v>a1J36000002m4E5EAI</v>
      </c>
      <c r="Y14" s="436" t="str">
        <f>IFERROR(IF('Overview - Section A'!$AN$5="Funding Request",IF('Reference Records'!$B$343&lt;&gt;"",VLOOKUP(Q14,'Reference Records'!$B$343:$C$344,2,FALSE),VLOOKUP(Q14,'Reference Records'!$A$356:$C$357,3,FALSE)),VLOOKUP(Q14,'Reference Records'!$A$360:$C$362,3,FALSE)),"")</f>
        <v>a1A360000013M3HEAU</v>
      </c>
      <c r="Z14" s="436" t="s">
        <v>750</v>
      </c>
      <c r="AA14" s="436" t="s">
        <v>375</v>
      </c>
      <c r="AB14" s="437" t="s">
        <v>389</v>
      </c>
      <c r="AC14" s="436" t="s">
        <v>373</v>
      </c>
      <c r="AD14" s="390"/>
      <c r="AE14" s="133"/>
      <c r="AF14" s="135"/>
      <c r="AG14" s="135"/>
    </row>
    <row r="15" spans="1:33" ht="47.15" customHeight="1" x14ac:dyDescent="0.35">
      <c r="A15" s="367">
        <v>5</v>
      </c>
      <c r="B15" s="368" t="s">
        <v>2509</v>
      </c>
      <c r="C15" s="402"/>
      <c r="D15" s="390" t="s">
        <v>751</v>
      </c>
      <c r="E15" s="390" t="s">
        <v>340</v>
      </c>
      <c r="F15" s="390" t="s">
        <v>752</v>
      </c>
      <c r="G15" s="371" t="str">
        <f t="array" ref="G15">IFERROR(IF(INDEX('Reference Records'!$D$32:$D$57,MATCH(LEFT(B15,255),LEFT('Reference Records'!$C$32:$C$57,255),0))=0,"",INDEX('Reference Records'!$D$32:$D$57,MATCH(LEFT(B15,255),LEFT('Reference Records'!$C$32:$C$57,255),0))),"")</f>
        <v/>
      </c>
      <c r="H15" s="435" t="str">
        <f>IF('Overview - Section A'!$AN$5="Funding Request",IF(I15="Funding Request Place Holder","",I15),"")</f>
        <v/>
      </c>
      <c r="I15" s="435" t="str">
        <f>IFERROR(IF(AB15="","",VLOOKUP(AB15,'Overview - Section A'!$P$31:$Q$32,2,FALSE)),"")</f>
        <v/>
      </c>
      <c r="J15" s="435"/>
      <c r="K15" s="435"/>
      <c r="L15" s="435"/>
      <c r="M15" s="435"/>
      <c r="N15" s="435"/>
      <c r="O15" s="435"/>
      <c r="P15" s="435"/>
      <c r="Q15" s="435" t="str">
        <f t="shared" si="0"/>
        <v>Ghana</v>
      </c>
      <c r="R15" s="402" t="s">
        <v>4204</v>
      </c>
      <c r="S15" s="433" t="str">
        <f t="shared" si="1"/>
        <v/>
      </c>
      <c r="T15" s="433" t="str">
        <f>IFERROR(IF('Overview - Section A'!$AN$5="Funding Request",VLOOKUP(H15,'Overview - Section A'!$M$31:$P$32,4,FALSE),IF(AB15="","",AB15)),"")</f>
        <v>a1236000008Hb5UAAS</v>
      </c>
      <c r="U15" s="433" t="b">
        <f t="shared" si="2"/>
        <v>1</v>
      </c>
      <c r="V15" s="433" t="str">
        <f t="shared" si="3"/>
        <v>HIV O-12: Percentage of people living with HIV and on ART who are virologically suppressed (among all those currently on treatment who received a VL measurement regardless of when they started ART)</v>
      </c>
      <c r="W15" s="433" t="s">
        <v>753</v>
      </c>
      <c r="X15" s="436" t="str">
        <f t="array" ref="X15">IFERROR(IF(INDEX('Reference Records'!$G$32:$G$57,MATCH(LEFT(B15,255),LEFT('Reference Records'!$C$32:$C$57,255),0))=0,"",INDEX('Reference Records'!$G$32:$G$57,MATCH(LEFT(B15,255),LEFT('Reference Records'!$C$32:$C$57,255),0))),"")</f>
        <v>a1J36000003YBHyEAO</v>
      </c>
      <c r="Y15" s="436" t="str">
        <f>IFERROR(IF('Overview - Section A'!$AN$5="Funding Request",IF('Reference Records'!$B$343&lt;&gt;"",VLOOKUP(Q15,'Reference Records'!$B$343:$C$344,2,FALSE),VLOOKUP(Q15,'Reference Records'!$A$356:$C$357,3,FALSE)),VLOOKUP(Q15,'Reference Records'!$A$360:$C$362,3,FALSE)),"")</f>
        <v>a1A360000013M3HEAU</v>
      </c>
      <c r="Z15" s="436" t="s">
        <v>755</v>
      </c>
      <c r="AA15" s="436" t="s">
        <v>375</v>
      </c>
      <c r="AB15" s="437" t="s">
        <v>383</v>
      </c>
      <c r="AC15" s="436" t="s">
        <v>373</v>
      </c>
      <c r="AD15" s="390"/>
      <c r="AE15" s="133"/>
      <c r="AF15" s="135"/>
      <c r="AG15" s="135"/>
    </row>
    <row r="16" spans="1:33" ht="47.15" customHeight="1" x14ac:dyDescent="0.35">
      <c r="A16" s="367">
        <v>6</v>
      </c>
      <c r="B16" s="368" t="s">
        <v>2497</v>
      </c>
      <c r="C16" s="402"/>
      <c r="D16" s="390" t="s">
        <v>756</v>
      </c>
      <c r="E16" s="390" t="s">
        <v>341</v>
      </c>
      <c r="F16" s="390" t="s">
        <v>757</v>
      </c>
      <c r="G16" s="371" t="str">
        <f t="array" ref="G16">IFERROR(IF(INDEX('Reference Records'!$D$32:$D$57,MATCH(LEFT(B16,255),LEFT('Reference Records'!$C$32:$C$57,255),0))=0,"",INDEX('Reference Records'!$D$32:$D$57,MATCH(LEFT(B16,255),LEFT('Reference Records'!$C$32:$C$57,255),0))),"")</f>
        <v/>
      </c>
      <c r="H16" s="435" t="str">
        <f>IF('Overview - Section A'!$AN$5="Funding Request",IF(I16="Funding Request Place Holder","",I16),"")</f>
        <v/>
      </c>
      <c r="I16" s="435" t="str">
        <f>IFERROR(IF(AB16="","",VLOOKUP(AB16,'Overview - Section A'!$P$31:$Q$32,2,FALSE)),"")</f>
        <v/>
      </c>
      <c r="J16" s="435"/>
      <c r="K16" s="435"/>
      <c r="L16" s="435"/>
      <c r="M16" s="435"/>
      <c r="N16" s="435"/>
      <c r="O16" s="435"/>
      <c r="P16" s="435"/>
      <c r="Q16" s="435" t="str">
        <f t="shared" si="0"/>
        <v>Ghana</v>
      </c>
      <c r="R16" s="402" t="s">
        <v>4190</v>
      </c>
      <c r="S16" s="433" t="str">
        <f t="shared" si="1"/>
        <v/>
      </c>
      <c r="T16" s="433" t="str">
        <f>IFERROR(IF('Overview - Section A'!$AN$5="Funding Request",VLOOKUP(H16,'Overview - Section A'!$M$31:$P$32,4,FALSE),IF(AB16="","",AB16)),"")</f>
        <v>a1236000008Hb5UAAS</v>
      </c>
      <c r="U16" s="433" t="b">
        <f t="shared" si="2"/>
        <v>1</v>
      </c>
      <c r="V16" s="433" t="str">
        <f t="shared" si="3"/>
        <v>TB O-2a: Treatment success rate of all forms of TB- bacteriologically confirmed plus clinically diagnosed, new and relapse cases</v>
      </c>
      <c r="W16" s="433" t="s">
        <v>758</v>
      </c>
      <c r="X16" s="436" t="str">
        <f t="array" ref="X16">IFERROR(IF(INDEX('Reference Records'!$G$32:$G$57,MATCH(LEFT(B16,255),LEFT('Reference Records'!$C$32:$C$57,255),0))=0,"",INDEX('Reference Records'!$G$32:$G$57,MATCH(LEFT(B16,255),LEFT('Reference Records'!$C$32:$C$57,255),0))),"")</f>
        <v>a1J36000002m4E8EAI</v>
      </c>
      <c r="Y16" s="436" t="str">
        <f>IFERROR(IF('Overview - Section A'!$AN$5="Funding Request",IF('Reference Records'!$B$343&lt;&gt;"",VLOOKUP(Q16,'Reference Records'!$B$343:$C$344,2,FALSE),VLOOKUP(Q16,'Reference Records'!$A$356:$C$357,3,FALSE)),VLOOKUP(Q16,'Reference Records'!$A$360:$C$362,3,FALSE)),"")</f>
        <v>a1A360000013M3HEAU</v>
      </c>
      <c r="Z16" s="436" t="s">
        <v>760</v>
      </c>
      <c r="AA16" s="436" t="s">
        <v>375</v>
      </c>
      <c r="AB16" s="437" t="s">
        <v>383</v>
      </c>
      <c r="AC16" s="436" t="s">
        <v>373</v>
      </c>
      <c r="AD16" s="390"/>
      <c r="AE16" s="133"/>
      <c r="AF16" s="135"/>
      <c r="AG16" s="135"/>
    </row>
    <row r="17" spans="1:58" ht="47.15" customHeight="1" x14ac:dyDescent="0.35">
      <c r="A17" s="367">
        <v>7</v>
      </c>
      <c r="B17" s="368" t="s">
        <v>2271</v>
      </c>
      <c r="C17" s="402"/>
      <c r="D17" s="390" t="s">
        <v>4186</v>
      </c>
      <c r="E17" s="390" t="s">
        <v>339</v>
      </c>
      <c r="F17" s="390" t="s">
        <v>757</v>
      </c>
      <c r="G17" s="371" t="str">
        <f t="array" ref="G17">IFERROR(IF(INDEX('Reference Records'!$D$32:$D$57,MATCH(LEFT(B17,255),LEFT('Reference Records'!$C$32:$C$57,255),0))=0,"",INDEX('Reference Records'!$D$32:$D$57,MATCH(LEFT(B17,255),LEFT('Reference Records'!$C$32:$C$57,255),0))),"")</f>
        <v>TB case definition</v>
      </c>
      <c r="H17" s="435" t="str">
        <f>IF('Overview - Section A'!$AN$5="Funding Request",IF(I17="Funding Request Place Holder","",I17),"")</f>
        <v/>
      </c>
      <c r="I17" s="435" t="str">
        <f>IFERROR(IF(AB17="","",VLOOKUP(AB17,'Overview - Section A'!$P$31:$Q$32,2,FALSE)),"")</f>
        <v/>
      </c>
      <c r="J17" s="435"/>
      <c r="K17" s="435"/>
      <c r="L17" s="435"/>
      <c r="M17" s="435"/>
      <c r="N17" s="435"/>
      <c r="O17" s="435"/>
      <c r="P17" s="435"/>
      <c r="Q17" s="435" t="str">
        <f t="shared" si="0"/>
        <v>Ghana</v>
      </c>
      <c r="R17" s="402" t="s">
        <v>4184</v>
      </c>
      <c r="S17" s="433" t="str">
        <f t="shared" si="1"/>
        <v>TB O-4(M): Treatment success rate of RR TB and/or MDR-TB: Percentage of cases with RR and/or MDR-TB successfully treated</v>
      </c>
      <c r="T17" s="433" t="str">
        <f>IFERROR(IF('Overview - Section A'!$AN$5="Funding Request",VLOOKUP(H17,'Overview - Section A'!$M$31:$P$32,4,FALSE),IF(AB17="","",AB17)),"")</f>
        <v>a1236000008Hb5UAAS</v>
      </c>
      <c r="U17" s="433" t="b">
        <f t="shared" si="2"/>
        <v>1</v>
      </c>
      <c r="V17" s="433" t="str">
        <f t="shared" si="3"/>
        <v>TB O-4(M): Treatment success rate of RR TB and/or MDR-TB: Percentage of cases with RR and/or MDR-TB successfully treated</v>
      </c>
      <c r="W17" s="433" t="s">
        <v>761</v>
      </c>
      <c r="X17" s="436" t="str">
        <f t="array" ref="X17">IFERROR(IF(INDEX('Reference Records'!$G$32:$G$57,MATCH(LEFT(B17,255),LEFT('Reference Records'!$C$32:$C$57,255),0))=0,"",INDEX('Reference Records'!$G$32:$G$57,MATCH(LEFT(B17,255),LEFT('Reference Records'!$C$32:$C$57,255),0))),"")</f>
        <v>a1J36000002m4EBEAY</v>
      </c>
      <c r="Y17" s="436" t="str">
        <f>IFERROR(IF('Overview - Section A'!$AN$5="Funding Request",IF('Reference Records'!$B$343&lt;&gt;"",VLOOKUP(Q17,'Reference Records'!$B$343:$C$344,2,FALSE),VLOOKUP(Q17,'Reference Records'!$A$356:$C$357,3,FALSE)),VLOOKUP(Q17,'Reference Records'!$A$360:$C$362,3,FALSE)),"")</f>
        <v>a1A360000013M3HEAU</v>
      </c>
      <c r="Z17" s="436" t="s">
        <v>763</v>
      </c>
      <c r="AA17" s="436" t="s">
        <v>375</v>
      </c>
      <c r="AB17" s="437" t="s">
        <v>383</v>
      </c>
      <c r="AC17" s="436" t="s">
        <v>373</v>
      </c>
      <c r="AD17" s="390"/>
      <c r="AE17" s="133"/>
      <c r="AF17" s="135"/>
      <c r="AG17" s="135"/>
    </row>
    <row r="18" spans="1:58" ht="47.15" customHeight="1" x14ac:dyDescent="0.35">
      <c r="A18" s="367">
        <v>8</v>
      </c>
      <c r="B18" s="368" t="s">
        <v>2504</v>
      </c>
      <c r="C18" s="402"/>
      <c r="D18" s="390" t="s">
        <v>4170</v>
      </c>
      <c r="E18" s="390" t="s">
        <v>341</v>
      </c>
      <c r="F18" s="390" t="s">
        <v>757</v>
      </c>
      <c r="G18" s="371" t="str">
        <f t="array" ref="G18">IFERROR(IF(INDEX('Reference Records'!$D$32:$D$57,MATCH(LEFT(B18,255),LEFT('Reference Records'!$C$32:$C$57,255),0))=0,"",INDEX('Reference Records'!$D$32:$D$57,MATCH(LEFT(B18,255),LEFT('Reference Records'!$C$32:$C$57,255),0))),"")</f>
        <v/>
      </c>
      <c r="H18" s="435" t="str">
        <f>IF('Overview - Section A'!$AN$5="Funding Request",IF(I18="Funding Request Place Holder","",I18),"")</f>
        <v/>
      </c>
      <c r="I18" s="435" t="str">
        <f>IFERROR(IF(AB18="","",VLOOKUP(AB18,'Overview - Section A'!$P$31:$Q$32,2,FALSE)),"")</f>
        <v/>
      </c>
      <c r="J18" s="435"/>
      <c r="K18" s="435"/>
      <c r="L18" s="435"/>
      <c r="M18" s="435"/>
      <c r="N18" s="435"/>
      <c r="O18" s="435"/>
      <c r="P18" s="435"/>
      <c r="Q18" s="435" t="str">
        <f t="shared" si="0"/>
        <v>Ghana</v>
      </c>
      <c r="R18" s="402" t="s">
        <v>4185</v>
      </c>
      <c r="S18" s="433" t="str">
        <f t="shared" si="1"/>
        <v/>
      </c>
      <c r="T18" s="433" t="str">
        <f>IFERROR(IF('Overview - Section A'!$AN$5="Funding Request",VLOOKUP(H18,'Overview - Section A'!$M$31:$P$32,4,FALSE),IF(AB18="","",AB18)),"")</f>
        <v>a1236000008Hb5UAAS</v>
      </c>
      <c r="U18" s="433" t="b">
        <f t="shared" si="2"/>
        <v>1</v>
      </c>
      <c r="V18" s="433" t="str">
        <f t="shared" si="3"/>
        <v>TB O-1a: Case notification rate of all forms of TB per 100,000 population - bacteriologically confirmed plus clinically diagnosed, new and relapse cases</v>
      </c>
      <c r="W18" s="433" t="s">
        <v>764</v>
      </c>
      <c r="X18" s="436" t="str">
        <f t="array" ref="X18">IFERROR(IF(INDEX('Reference Records'!$G$32:$G$57,MATCH(LEFT(B18,255),LEFT('Reference Records'!$C$32:$C$57,255),0))=0,"",INDEX('Reference Records'!$G$32:$G$57,MATCH(LEFT(B18,255),LEFT('Reference Records'!$C$32:$C$57,255),0))),"")</f>
        <v>a1J36000002m4EMEAY</v>
      </c>
      <c r="Y18" s="436" t="str">
        <f>IFERROR(IF('Overview - Section A'!$AN$5="Funding Request",IF('Reference Records'!$B$343&lt;&gt;"",VLOOKUP(Q18,'Reference Records'!$B$343:$C$344,2,FALSE),VLOOKUP(Q18,'Reference Records'!$A$356:$C$357,3,FALSE)),VLOOKUP(Q18,'Reference Records'!$A$360:$C$362,3,FALSE)),"")</f>
        <v>a1A360000013M3HEAU</v>
      </c>
      <c r="Z18" s="436" t="s">
        <v>766</v>
      </c>
      <c r="AA18" s="436" t="s">
        <v>375</v>
      </c>
      <c r="AB18" s="437" t="s">
        <v>383</v>
      </c>
      <c r="AC18" s="436" t="s">
        <v>373</v>
      </c>
      <c r="AD18" s="390"/>
      <c r="AE18" s="133"/>
      <c r="AF18" s="135"/>
      <c r="AG18" s="135"/>
    </row>
    <row r="19" spans="1:58" ht="47.15" customHeight="1" x14ac:dyDescent="0.35">
      <c r="A19" s="367">
        <v>9</v>
      </c>
      <c r="B19" s="368" t="s">
        <v>2519</v>
      </c>
      <c r="C19" s="402"/>
      <c r="D19" s="390" t="s">
        <v>4182</v>
      </c>
      <c r="E19" s="390" t="s">
        <v>341</v>
      </c>
      <c r="F19" s="390" t="s">
        <v>767</v>
      </c>
      <c r="G19" s="371" t="str">
        <f t="array" ref="G19">IFERROR(IF(INDEX('Reference Records'!$D$32:$D$57,MATCH(LEFT(B19,255),LEFT('Reference Records'!$C$32:$C$57,255),0))=0,"",INDEX('Reference Records'!$D$32:$D$57,MATCH(LEFT(B19,255),LEFT('Reference Records'!$C$32:$C$57,255),0))),"")</f>
        <v/>
      </c>
      <c r="H19" s="435" t="str">
        <f>IF('Overview - Section A'!$AN$5="Funding Request",IF(I19="Funding Request Place Holder","",I19),"")</f>
        <v/>
      </c>
      <c r="I19" s="435" t="str">
        <f>IFERROR(IF(AB19="","",VLOOKUP(AB19,'Overview - Section A'!$P$31:$Q$32,2,FALSE)),"")</f>
        <v/>
      </c>
      <c r="J19" s="435"/>
      <c r="K19" s="435"/>
      <c r="L19" s="435"/>
      <c r="M19" s="435"/>
      <c r="N19" s="435"/>
      <c r="O19" s="435"/>
      <c r="P19" s="435"/>
      <c r="Q19" s="435" t="str">
        <f t="shared" si="0"/>
        <v>Ghana</v>
      </c>
      <c r="R19" s="402" t="s">
        <v>4191</v>
      </c>
      <c r="S19" s="433" t="str">
        <f t="shared" si="1"/>
        <v/>
      </c>
      <c r="T19" s="433" t="str">
        <f>IFERROR(IF('Overview - Section A'!$AN$5="Funding Request",VLOOKUP(H19,'Overview - Section A'!$M$31:$P$32,4,FALSE),IF(AB19="","",AB19)),"")</f>
        <v>a1236000008Hb5UAAS</v>
      </c>
      <c r="U19" s="433" t="b">
        <f t="shared" si="2"/>
        <v>1</v>
      </c>
      <c r="V19" s="433" t="str">
        <f t="shared" si="3"/>
        <v>TB O-6: Notification of RR-TB and/or MDR-TB cases – Percentage of notified cases of bacteriologically confirmed, drug resistant RR-TB and/or MDR-TB as a proportion of all estimated RR-TB and/or MDR-TB cases</v>
      </c>
      <c r="W19" s="433" t="s">
        <v>768</v>
      </c>
      <c r="X19" s="436" t="str">
        <f t="array" ref="X19">IFERROR(IF(INDEX('Reference Records'!$G$32:$G$57,MATCH(LEFT(B19,255),LEFT('Reference Records'!$C$32:$C$57,255),0))=0,"",INDEX('Reference Records'!$G$32:$G$57,MATCH(LEFT(B19,255),LEFT('Reference Records'!$C$32:$C$57,255),0))),"")</f>
        <v>a1J36000003YBIBEA4</v>
      </c>
      <c r="Y19" s="436" t="str">
        <f>IFERROR(IF('Overview - Section A'!$AN$5="Funding Request",IF('Reference Records'!$B$343&lt;&gt;"",VLOOKUP(Q19,'Reference Records'!$B$343:$C$344,2,FALSE),VLOOKUP(Q19,'Reference Records'!$A$356:$C$357,3,FALSE)),VLOOKUP(Q19,'Reference Records'!$A$360:$C$362,3,FALSE)),"")</f>
        <v>a1A360000013M3HEAU</v>
      </c>
      <c r="Z19" s="436" t="s">
        <v>770</v>
      </c>
      <c r="AA19" s="436" t="s">
        <v>375</v>
      </c>
      <c r="AB19" s="437" t="s">
        <v>383</v>
      </c>
      <c r="AC19" s="436" t="s">
        <v>373</v>
      </c>
      <c r="AD19" s="390"/>
      <c r="AE19" s="133"/>
      <c r="AF19" s="135"/>
      <c r="AG19" s="135"/>
    </row>
    <row r="20" spans="1:58" ht="47.15" customHeight="1" x14ac:dyDescent="0.35">
      <c r="A20" s="367">
        <v>10</v>
      </c>
      <c r="B20" s="368" t="s">
        <v>2520</v>
      </c>
      <c r="C20" s="402"/>
      <c r="D20" s="390" t="s">
        <v>4183</v>
      </c>
      <c r="E20" s="390" t="s">
        <v>341</v>
      </c>
      <c r="F20" s="390" t="s">
        <v>757</v>
      </c>
      <c r="G20" s="371" t="str">
        <f t="array" ref="G20">IFERROR(IF(INDEX('Reference Records'!$D$32:$D$57,MATCH(LEFT(B20,255),LEFT('Reference Records'!$C$32:$C$57,255),0))=0,"",INDEX('Reference Records'!$D$32:$D$57,MATCH(LEFT(B20,255),LEFT('Reference Records'!$C$32:$C$57,255),0))),"")</f>
        <v/>
      </c>
      <c r="H20" s="435" t="str">
        <f>IF('Overview - Section A'!$AN$5="Funding Request",IF(I20="Funding Request Place Holder","",I20),"")</f>
        <v/>
      </c>
      <c r="I20" s="435" t="str">
        <f>IFERROR(IF(AB20="","",VLOOKUP(AB20,'Overview - Section A'!$P$31:$Q$32,2,FALSE)),"")</f>
        <v/>
      </c>
      <c r="J20" s="435"/>
      <c r="K20" s="435"/>
      <c r="L20" s="435"/>
      <c r="M20" s="435"/>
      <c r="N20" s="435"/>
      <c r="O20" s="435"/>
      <c r="P20" s="435"/>
      <c r="Q20" s="435" t="str">
        <f t="shared" si="0"/>
        <v>Ghana</v>
      </c>
      <c r="R20" s="376" t="s">
        <v>4192</v>
      </c>
      <c r="S20" s="433" t="str">
        <f t="shared" si="1"/>
        <v/>
      </c>
      <c r="T20" s="433" t="str">
        <f>IFERROR(IF('Overview - Section A'!$AN$5="Funding Request",VLOOKUP(H20,'Overview - Section A'!$M$31:$P$32,4,FALSE),IF(AB20="","",AB20)),"")</f>
        <v>a1236000008Hb5UAAS</v>
      </c>
      <c r="U20" s="433" t="b">
        <f t="shared" si="2"/>
        <v>1</v>
      </c>
      <c r="V20" s="433" t="str">
        <f t="shared" si="3"/>
        <v>TB O-5(M): TB treatment coverage: Percentage of new and relapse cases that were notified and treated among the estimated number of incident TB cases in the same year (all form of TB - bacteriologically confirmed plus clinically diagnosed)</v>
      </c>
      <c r="W20" s="433" t="s">
        <v>771</v>
      </c>
      <c r="X20" s="436" t="str">
        <f t="array" ref="X20">IFERROR(IF(INDEX('Reference Records'!$G$32:$G$57,MATCH(LEFT(B20,255),LEFT('Reference Records'!$C$32:$C$57,255),0))=0,"",INDEX('Reference Records'!$G$32:$G$57,MATCH(LEFT(B20,255),LEFT('Reference Records'!$C$32:$C$57,255),0))),"")</f>
        <v>a1J36000003YBICEA4</v>
      </c>
      <c r="Y20" s="436" t="str">
        <f>IFERROR(IF('Overview - Section A'!$AN$5="Funding Request",IF('Reference Records'!$B$343&lt;&gt;"",VLOOKUP(Q20,'Reference Records'!$B$343:$C$344,2,FALSE),VLOOKUP(Q20,'Reference Records'!$A$356:$C$357,3,FALSE)),VLOOKUP(Q20,'Reference Records'!$A$360:$C$362,3,FALSE)),"")</f>
        <v>a1A360000013M3HEAU</v>
      </c>
      <c r="Z20" s="436" t="s">
        <v>773</v>
      </c>
      <c r="AA20" s="436" t="s">
        <v>375</v>
      </c>
      <c r="AB20" s="437" t="s">
        <v>383</v>
      </c>
      <c r="AC20" s="436" t="s">
        <v>373</v>
      </c>
      <c r="AD20" s="390"/>
      <c r="AE20" s="133"/>
      <c r="AF20" s="135"/>
      <c r="AG20" s="135"/>
    </row>
    <row r="21" spans="1:58" ht="47.15" customHeight="1" x14ac:dyDescent="0.35">
      <c r="A21" s="367">
        <v>11</v>
      </c>
      <c r="B21" s="368" t="str">
        <f>IFERROR(VLOOKUP(Z21,'Reference records(soft deleted)'!$B$44:$D$80,3,FALSE),"")</f>
        <v/>
      </c>
      <c r="C21" s="402"/>
      <c r="D21" s="390"/>
      <c r="E21" s="390"/>
      <c r="F21" s="390"/>
      <c r="G21" s="371" t="str">
        <f t="array" ref="G21">IFERROR(IF(INDEX('Reference Records'!$D$32:$D$57,MATCH(LEFT(B21,255),LEFT('Reference Records'!$C$32:$C$57,255),0))=0,"",INDEX('Reference Records'!$D$32:$D$57,MATCH(LEFT(B21,255),LEFT('Reference Records'!$C$32:$C$57,255),0))),"")</f>
        <v/>
      </c>
      <c r="H21" s="435" t="str">
        <f>IF('Overview - Section A'!$AN$5="Funding Request",IF(I21="Funding Request Place Holder","",I21),"")</f>
        <v/>
      </c>
      <c r="I21" s="435" t="str">
        <f>IFERROR(IF(AB21="","",VLOOKUP(AB21,'Overview - Section A'!$P$31:$Q$32,2,FALSE)),"")</f>
        <v/>
      </c>
      <c r="J21" s="435"/>
      <c r="K21" s="435"/>
      <c r="L21" s="435"/>
      <c r="M21" s="435"/>
      <c r="N21" s="435"/>
      <c r="O21" s="435"/>
      <c r="P21" s="435"/>
      <c r="Q21" s="435" t="str">
        <f t="shared" si="0"/>
        <v/>
      </c>
      <c r="R21" s="402"/>
      <c r="S21" s="433" t="str">
        <f t="shared" si="1"/>
        <v/>
      </c>
      <c r="T21" s="433" t="str">
        <f>IFERROR(IF('Overview - Section A'!$AN$5="Funding Request",VLOOKUP(H21,'Overview - Section A'!$M$31:$P$32,4,FALSE),IF(AB21="","",AB21)),"")</f>
        <v/>
      </c>
      <c r="U21" s="433" t="b">
        <f t="shared" si="2"/>
        <v>0</v>
      </c>
      <c r="V21" s="433" t="str">
        <f t="shared" si="3"/>
        <v/>
      </c>
      <c r="W21" s="433" t="s">
        <v>774</v>
      </c>
      <c r="X21" s="436" t="str">
        <f t="array" ref="X21">IFERROR(IF(INDEX('Reference Records'!$G$32:$G$57,MATCH(LEFT(B21,255),LEFT('Reference Records'!$C$32:$C$57,255),0))=0,"",INDEX('Reference Records'!$G$32:$G$57,MATCH(LEFT(B21,255),LEFT('Reference Records'!$C$32:$C$57,255),0))),"")</f>
        <v/>
      </c>
      <c r="Y21" s="436" t="str">
        <f>IFERROR(IF('Overview - Section A'!$AN$5="Funding Request",IF('Reference Records'!$B$343&lt;&gt;"",VLOOKUP(Q21,'Reference Records'!$B$343:$C$344,2,FALSE),VLOOKUP(Q21,'Reference Records'!$A$356:$C$357,3,FALSE)),VLOOKUP(Q21,'Reference Records'!$A$360:$C$362,3,FALSE)),"")</f>
        <v/>
      </c>
      <c r="Z21" s="436"/>
      <c r="AA21" s="436"/>
      <c r="AB21" s="437"/>
      <c r="AC21" s="436" t="s">
        <v>373</v>
      </c>
      <c r="AD21" s="390"/>
      <c r="AE21" s="133"/>
      <c r="AF21" s="135"/>
      <c r="AG21" s="135"/>
    </row>
    <row r="22" spans="1:58" ht="47.15" customHeight="1" x14ac:dyDescent="0.35">
      <c r="A22" s="367">
        <v>12</v>
      </c>
      <c r="B22" s="368" t="str">
        <f>IFERROR(VLOOKUP(Z22,'Reference records(soft deleted)'!$B$44:$D$80,3,FALSE),"")</f>
        <v/>
      </c>
      <c r="C22" s="402"/>
      <c r="D22" s="390"/>
      <c r="E22" s="390"/>
      <c r="F22" s="390"/>
      <c r="G22" s="371" t="str">
        <f t="array" ref="G22">IFERROR(IF(INDEX('Reference Records'!$D$32:$D$57,MATCH(LEFT(B22,255),LEFT('Reference Records'!$C$32:$C$57,255),0))=0,"",INDEX('Reference Records'!$D$32:$D$57,MATCH(LEFT(B22,255),LEFT('Reference Records'!$C$32:$C$57,255),0))),"")</f>
        <v/>
      </c>
      <c r="H22" s="435" t="str">
        <f>IF('Overview - Section A'!$AN$5="Funding Request",IF(I22="Funding Request Place Holder","",I22),"")</f>
        <v/>
      </c>
      <c r="I22" s="435" t="str">
        <f>IFERROR(IF(AB22="","",VLOOKUP(AB22,'Overview - Section A'!$P$31:$Q$32,2,FALSE)),"")</f>
        <v/>
      </c>
      <c r="J22" s="435"/>
      <c r="K22" s="435"/>
      <c r="L22" s="435"/>
      <c r="M22" s="435"/>
      <c r="N22" s="435"/>
      <c r="O22" s="435"/>
      <c r="P22" s="435"/>
      <c r="Q22" s="435" t="str">
        <f t="shared" si="0"/>
        <v/>
      </c>
      <c r="R22" s="402"/>
      <c r="S22" s="433" t="str">
        <f t="shared" si="1"/>
        <v/>
      </c>
      <c r="T22" s="433" t="str">
        <f>IFERROR(IF('Overview - Section A'!$AN$5="Funding Request",VLOOKUP(H22,'Overview - Section A'!$M$31:$P$32,4,FALSE),IF(AB22="","",AB22)),"")</f>
        <v/>
      </c>
      <c r="U22" s="433" t="b">
        <f t="shared" si="2"/>
        <v>0</v>
      </c>
      <c r="V22" s="433" t="str">
        <f t="shared" si="3"/>
        <v/>
      </c>
      <c r="W22" s="433" t="s">
        <v>775</v>
      </c>
      <c r="X22" s="436" t="str">
        <f t="array" ref="X22">IFERROR(IF(INDEX('Reference Records'!$G$32:$G$57,MATCH(LEFT(B22,255),LEFT('Reference Records'!$C$32:$C$57,255),0))=0,"",INDEX('Reference Records'!$G$32:$G$57,MATCH(LEFT(B22,255),LEFT('Reference Records'!$C$32:$C$57,255),0))),"")</f>
        <v/>
      </c>
      <c r="Y22" s="436" t="str">
        <f>IFERROR(IF('Overview - Section A'!$AN$5="Funding Request",IF('Reference Records'!$B$343&lt;&gt;"",VLOOKUP(Q22,'Reference Records'!$B$343:$C$344,2,FALSE),VLOOKUP(Q22,'Reference Records'!$A$356:$C$357,3,FALSE)),VLOOKUP(Q22,'Reference Records'!$A$360:$C$362,3,FALSE)),"")</f>
        <v/>
      </c>
      <c r="Z22" s="436"/>
      <c r="AA22" s="436"/>
      <c r="AB22" s="437"/>
      <c r="AC22" s="436" t="s">
        <v>373</v>
      </c>
      <c r="AD22" s="390"/>
      <c r="AE22" s="133"/>
      <c r="AF22" s="135"/>
      <c r="AG22" s="135"/>
    </row>
    <row r="23" spans="1:58" ht="47.15" customHeight="1" x14ac:dyDescent="0.35">
      <c r="A23" s="367">
        <v>13</v>
      </c>
      <c r="B23" s="368" t="str">
        <f>IFERROR(VLOOKUP(Z23,'Reference records(soft deleted)'!$B$44:$D$80,3,FALSE),"")</f>
        <v/>
      </c>
      <c r="C23" s="402"/>
      <c r="D23" s="390"/>
      <c r="E23" s="390"/>
      <c r="F23" s="390"/>
      <c r="G23" s="371" t="str">
        <f t="array" ref="G23">IFERROR(IF(INDEX('Reference Records'!$D$32:$D$57,MATCH(LEFT(B23,255),LEFT('Reference Records'!$C$32:$C$57,255),0))=0,"",INDEX('Reference Records'!$D$32:$D$57,MATCH(LEFT(B23,255),LEFT('Reference Records'!$C$32:$C$57,255),0))),"")</f>
        <v/>
      </c>
      <c r="H23" s="435" t="str">
        <f>IF('Overview - Section A'!$AN$5="Funding Request",IF(I23="Funding Request Place Holder","",I23),"")</f>
        <v/>
      </c>
      <c r="I23" s="435" t="str">
        <f>IFERROR(IF(AB23="","",VLOOKUP(AB23,'Overview - Section A'!$P$31:$Q$32,2,FALSE)),"")</f>
        <v/>
      </c>
      <c r="J23" s="435"/>
      <c r="K23" s="435"/>
      <c r="L23" s="435"/>
      <c r="M23" s="435"/>
      <c r="N23" s="435"/>
      <c r="O23" s="435"/>
      <c r="P23" s="435"/>
      <c r="Q23" s="435" t="str">
        <f t="shared" si="0"/>
        <v/>
      </c>
      <c r="R23" s="402"/>
      <c r="S23" s="433" t="str">
        <f t="shared" si="1"/>
        <v/>
      </c>
      <c r="T23" s="433" t="str">
        <f>IFERROR(IF('Overview - Section A'!$AN$5="Funding Request",VLOOKUP(H23,'Overview - Section A'!$M$31:$P$32,4,FALSE),IF(AB23="","",AB23)),"")</f>
        <v/>
      </c>
      <c r="U23" s="433" t="b">
        <f t="shared" si="2"/>
        <v>0</v>
      </c>
      <c r="V23" s="433" t="str">
        <f t="shared" si="3"/>
        <v/>
      </c>
      <c r="W23" s="433" t="s">
        <v>776</v>
      </c>
      <c r="X23" s="436" t="str">
        <f t="array" ref="X23">IFERROR(IF(INDEX('Reference Records'!$G$32:$G$57,MATCH(LEFT(B23,255),LEFT('Reference Records'!$C$32:$C$57,255),0))=0,"",INDEX('Reference Records'!$G$32:$G$57,MATCH(LEFT(B23,255),LEFT('Reference Records'!$C$32:$C$57,255),0))),"")</f>
        <v/>
      </c>
      <c r="Y23" s="436" t="str">
        <f>IFERROR(IF('Overview - Section A'!$AN$5="Funding Request",IF('Reference Records'!$B$343&lt;&gt;"",VLOOKUP(Q23,'Reference Records'!$B$343:$C$344,2,FALSE),VLOOKUP(Q23,'Reference Records'!$A$356:$C$357,3,FALSE)),VLOOKUP(Q23,'Reference Records'!$A$360:$C$362,3,FALSE)),"")</f>
        <v/>
      </c>
      <c r="Z23" s="436"/>
      <c r="AA23" s="436"/>
      <c r="AB23" s="437"/>
      <c r="AC23" s="436" t="s">
        <v>373</v>
      </c>
      <c r="AD23" s="390"/>
      <c r="AE23" s="133"/>
      <c r="AF23" s="135"/>
      <c r="AG23" s="135"/>
    </row>
    <row r="24" spans="1:58" ht="47.15" customHeight="1" x14ac:dyDescent="0.35">
      <c r="A24" s="367">
        <v>14</v>
      </c>
      <c r="B24" s="368" t="str">
        <f>IFERROR(VLOOKUP(Z24,'Reference records(soft deleted)'!$B$44:$D$80,3,FALSE),"")</f>
        <v/>
      </c>
      <c r="C24" s="402"/>
      <c r="D24" s="390"/>
      <c r="E24" s="390"/>
      <c r="F24" s="390"/>
      <c r="G24" s="371" t="str">
        <f t="array" ref="G24">IFERROR(IF(INDEX('Reference Records'!$D$32:$D$57,MATCH(LEFT(B24,255),LEFT('Reference Records'!$C$32:$C$57,255),0))=0,"",INDEX('Reference Records'!$D$32:$D$57,MATCH(LEFT(B24,255),LEFT('Reference Records'!$C$32:$C$57,255),0))),"")</f>
        <v/>
      </c>
      <c r="H24" s="435" t="str">
        <f>IF('Overview - Section A'!$AN$5="Funding Request",IF(I24="Funding Request Place Holder","",I24),"")</f>
        <v/>
      </c>
      <c r="I24" s="435" t="str">
        <f>IFERROR(IF(AB24="","",VLOOKUP(AB24,'Overview - Section A'!$P$31:$Q$32,2,FALSE)),"")</f>
        <v/>
      </c>
      <c r="J24" s="435"/>
      <c r="K24" s="435"/>
      <c r="L24" s="435"/>
      <c r="M24" s="435"/>
      <c r="N24" s="435"/>
      <c r="O24" s="435"/>
      <c r="P24" s="435"/>
      <c r="Q24" s="435" t="str">
        <f t="shared" si="0"/>
        <v/>
      </c>
      <c r="R24" s="402"/>
      <c r="S24" s="433" t="str">
        <f t="shared" si="1"/>
        <v/>
      </c>
      <c r="T24" s="433" t="str">
        <f>IFERROR(IF('Overview - Section A'!$AN$5="Funding Request",VLOOKUP(H24,'Overview - Section A'!$M$31:$P$32,4,FALSE),IF(AB24="","",AB24)),"")</f>
        <v/>
      </c>
      <c r="U24" s="433" t="b">
        <f t="shared" si="2"/>
        <v>0</v>
      </c>
      <c r="V24" s="433" t="str">
        <f t="shared" si="3"/>
        <v/>
      </c>
      <c r="W24" s="433" t="s">
        <v>777</v>
      </c>
      <c r="X24" s="436" t="str">
        <f t="array" ref="X24">IFERROR(IF(INDEX('Reference Records'!$G$32:$G$57,MATCH(LEFT(B24,255),LEFT('Reference Records'!$C$32:$C$57,255),0))=0,"",INDEX('Reference Records'!$G$32:$G$57,MATCH(LEFT(B24,255),LEFT('Reference Records'!$C$32:$C$57,255),0))),"")</f>
        <v/>
      </c>
      <c r="Y24" s="436" t="str">
        <f>IFERROR(IF('Overview - Section A'!$AN$5="Funding Request",IF('Reference Records'!$B$343&lt;&gt;"",VLOOKUP(Q24,'Reference Records'!$B$343:$C$344,2,FALSE),VLOOKUP(Q24,'Reference Records'!$A$356:$C$357,3,FALSE)),VLOOKUP(Q24,'Reference Records'!$A$360:$C$362,3,FALSE)),"")</f>
        <v/>
      </c>
      <c r="Z24" s="436"/>
      <c r="AA24" s="436"/>
      <c r="AB24" s="437"/>
      <c r="AC24" s="436" t="s">
        <v>373</v>
      </c>
      <c r="AD24" s="390"/>
      <c r="AE24" s="133"/>
      <c r="AF24" s="135"/>
      <c r="AG24" s="135"/>
    </row>
    <row r="25" spans="1:58" ht="47.15" customHeight="1" x14ac:dyDescent="0.35">
      <c r="A25" s="367">
        <v>15</v>
      </c>
      <c r="B25" s="368" t="str">
        <f>IFERROR(VLOOKUP(Z25,'Reference records(soft deleted)'!$B$44:$D$80,3,FALSE),"")</f>
        <v/>
      </c>
      <c r="C25" s="402"/>
      <c r="D25" s="390"/>
      <c r="E25" s="390"/>
      <c r="F25" s="390"/>
      <c r="G25" s="371" t="str">
        <f t="array" ref="G25">IFERROR(IF(INDEX('Reference Records'!$D$32:$D$57,MATCH(LEFT(B25,255),LEFT('Reference Records'!$C$32:$C$57,255),0))=0,"",INDEX('Reference Records'!$D$32:$D$57,MATCH(LEFT(B25,255),LEFT('Reference Records'!$C$32:$C$57,255),0))),"")</f>
        <v/>
      </c>
      <c r="H25" s="435" t="str">
        <f>IF('Overview - Section A'!$AN$5="Funding Request",IF(I25="Funding Request Place Holder","",I25),"")</f>
        <v/>
      </c>
      <c r="I25" s="435" t="str">
        <f>IFERROR(IF(AB25="","",VLOOKUP(AB25,'Overview - Section A'!$P$31:$Q$32,2,FALSE)),"")</f>
        <v/>
      </c>
      <c r="J25" s="435"/>
      <c r="K25" s="435"/>
      <c r="L25" s="435"/>
      <c r="M25" s="435"/>
      <c r="N25" s="435"/>
      <c r="O25" s="435"/>
      <c r="P25" s="435"/>
      <c r="Q25" s="435" t="str">
        <f t="shared" si="0"/>
        <v/>
      </c>
      <c r="R25" s="402"/>
      <c r="S25" s="433" t="str">
        <f t="shared" si="1"/>
        <v/>
      </c>
      <c r="T25" s="433" t="str">
        <f>IFERROR(IF('Overview - Section A'!$AN$5="Funding Request",VLOOKUP(H25,'Overview - Section A'!$M$31:$P$32,4,FALSE),IF(AB25="","",AB25)),"")</f>
        <v/>
      </c>
      <c r="U25" s="433" t="b">
        <f t="shared" si="2"/>
        <v>0</v>
      </c>
      <c r="V25" s="433" t="str">
        <f t="shared" si="3"/>
        <v/>
      </c>
      <c r="W25" s="433" t="s">
        <v>778</v>
      </c>
      <c r="X25" s="436" t="str">
        <f t="array" ref="X25">IFERROR(IF(INDEX('Reference Records'!$G$32:$G$57,MATCH(LEFT(B25,255),LEFT('Reference Records'!$C$32:$C$57,255),0))=0,"",INDEX('Reference Records'!$G$32:$G$57,MATCH(LEFT(B25,255),LEFT('Reference Records'!$C$32:$C$57,255),0))),"")</f>
        <v/>
      </c>
      <c r="Y25" s="436" t="str">
        <f>IFERROR(IF('Overview - Section A'!$AN$5="Funding Request",IF('Reference Records'!$B$343&lt;&gt;"",VLOOKUP(Q25,'Reference Records'!$B$343:$C$344,2,FALSE),VLOOKUP(Q25,'Reference Records'!$A$356:$C$357,3,FALSE)),VLOOKUP(Q25,'Reference Records'!$A$360:$C$362,3,FALSE)),"")</f>
        <v/>
      </c>
      <c r="Z25" s="436"/>
      <c r="AA25" s="436"/>
      <c r="AB25" s="437"/>
      <c r="AC25" s="436" t="s">
        <v>373</v>
      </c>
      <c r="AD25" s="390"/>
      <c r="AE25" s="133"/>
      <c r="AF25" s="135"/>
      <c r="AG25" s="135"/>
    </row>
    <row r="26" spans="1:58" s="52" customFormat="1" ht="2.9" customHeight="1" thickBot="1" x14ac:dyDescent="0.4">
      <c r="A26" s="53"/>
      <c r="B26" s="53"/>
      <c r="C26" s="53"/>
      <c r="D26" s="53"/>
      <c r="E26" s="54"/>
      <c r="F26" s="54"/>
      <c r="G26" s="55"/>
      <c r="H26" s="54"/>
      <c r="I26" s="54"/>
      <c r="J26" s="54"/>
      <c r="K26" s="56"/>
      <c r="L26" s="57"/>
      <c r="M26" s="57"/>
      <c r="N26" s="57"/>
      <c r="O26" s="58"/>
      <c r="P26" s="58"/>
      <c r="Q26" s="59"/>
      <c r="R26" s="60"/>
      <c r="S26" s="60"/>
      <c r="T26" s="60"/>
      <c r="U26" s="60"/>
      <c r="V26" s="60"/>
      <c r="W26" s="60"/>
      <c r="X26" s="60"/>
      <c r="Y26" s="60"/>
      <c r="Z26" s="60"/>
      <c r="AA26" s="60"/>
      <c r="AB26" s="60"/>
      <c r="AC26" s="60"/>
      <c r="AD26" s="60"/>
      <c r="AE26" s="61"/>
      <c r="AF26" s="136"/>
      <c r="AG26" s="136"/>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9" customHeight="1" thickBot="1" x14ac:dyDescent="0.4">
      <c r="A27" s="62"/>
      <c r="D27" s="63"/>
      <c r="E27" s="63"/>
      <c r="AF27" s="135"/>
      <c r="AG27" s="135"/>
    </row>
    <row r="28" spans="1:58" ht="27" customHeight="1" thickBot="1" x14ac:dyDescent="0.4">
      <c r="A28" s="516" t="s">
        <v>29</v>
      </c>
      <c r="B28" s="517"/>
      <c r="C28" s="517"/>
      <c r="D28" s="517"/>
      <c r="E28" s="517"/>
      <c r="F28" s="517"/>
      <c r="G28" s="517"/>
      <c r="H28" s="517"/>
      <c r="I28" s="64"/>
      <c r="J28" s="64"/>
      <c r="K28" s="64"/>
      <c r="L28" s="64"/>
      <c r="M28" s="64"/>
      <c r="N28" s="162"/>
      <c r="O28" s="168"/>
      <c r="P28" s="169"/>
      <c r="Q28" s="48"/>
    </row>
    <row r="29" spans="1:58" ht="45.75" customHeight="1" x14ac:dyDescent="0.35">
      <c r="A29" s="379" t="s">
        <v>23</v>
      </c>
      <c r="B29" s="379" t="s">
        <v>71</v>
      </c>
      <c r="C29" s="379" t="s">
        <v>141</v>
      </c>
      <c r="D29" s="379" t="s">
        <v>6</v>
      </c>
      <c r="E29" s="379" t="s">
        <v>7</v>
      </c>
      <c r="F29" s="380" t="s">
        <v>8</v>
      </c>
      <c r="G29" s="379" t="s">
        <v>27</v>
      </c>
      <c r="H29" s="379" t="s">
        <v>144</v>
      </c>
      <c r="I29" s="381"/>
      <c r="J29" s="382" t="s">
        <v>212</v>
      </c>
      <c r="K29" s="382" t="s">
        <v>211</v>
      </c>
      <c r="L29" s="382" t="s">
        <v>60</v>
      </c>
      <c r="M29" s="382" t="s">
        <v>213</v>
      </c>
      <c r="N29" s="383" t="s">
        <v>234</v>
      </c>
      <c r="O29" s="382" t="s">
        <v>62</v>
      </c>
      <c r="P29" s="170"/>
      <c r="Q29" s="48"/>
    </row>
    <row r="30" spans="1:58" ht="47.15" hidden="1" customHeight="1" x14ac:dyDescent="0.35">
      <c r="A30" s="367" t="s">
        <v>84</v>
      </c>
      <c r="B30" s="384" t="str">
        <f t="shared" ref="B30:B61" si="4">IF(A30=A29,"",VLOOKUP(A30,$A$10:$V$26,22,FALSE))</f>
        <v>[Custom Outcome Indicator]</v>
      </c>
      <c r="C30" s="385" t="str">
        <f>IFERROR(IF(K30&lt;&gt;"",K30,IF(A30=A29,IF(C29&lt;YEAR('Overview - Section A'!$E$8),C29+1,""),YEAR('Overview - Section A'!$E$7))),"")</f>
        <v>[Year of Target]</v>
      </c>
      <c r="D30" s="386" t="s">
        <v>54</v>
      </c>
      <c r="E30" s="387" t="s">
        <v>55</v>
      </c>
      <c r="F30" s="388" t="str">
        <f>IF(IF(AND(D30="",E30=""),N30,IFERROR((D30/E30)*100,""))=0,"",IF(AND(D30="",E30=""),N30,IFERROR((D30/E30)*100,"")))</f>
        <v/>
      </c>
      <c r="G30" s="389" t="s">
        <v>56</v>
      </c>
      <c r="H30" s="390" t="s">
        <v>143</v>
      </c>
      <c r="I30" s="391"/>
      <c r="J30" s="392" t="s">
        <v>61</v>
      </c>
      <c r="K30" s="393" t="s">
        <v>239</v>
      </c>
      <c r="L30" s="391" t="b">
        <f t="shared" ref="L30:L61" si="5">IFERROR(IF(VLOOKUP(A30,$A$10:$V$26,22,FALSE)&lt;&gt;"",TRUE,FALSE),FALSE)</f>
        <v>1</v>
      </c>
      <c r="M30" s="391" t="str">
        <f ca="1">IFERROR(IF(G30&lt;&gt;"",INDEX('Overview - Section A'!$U$38:$U$45,MATCH(G30,'Overview - Section A'!$A$38:$A$45,1)),J30),"")</f>
        <v>[Record ID]</v>
      </c>
      <c r="N30" s="391" t="s">
        <v>210</v>
      </c>
      <c r="O30" s="391" t="s">
        <v>61</v>
      </c>
      <c r="P30" s="171"/>
      <c r="Q30" s="48"/>
    </row>
    <row r="31" spans="1:58" ht="47.15" customHeight="1" x14ac:dyDescent="0.35">
      <c r="A31" s="367">
        <v>1</v>
      </c>
      <c r="B31" s="384" t="str">
        <f t="shared" si="4"/>
        <v>HIV O-1(M): Percentage of adults and children with HIV, known to be on treatment 12 months after initiation of antiretroviral therapy</v>
      </c>
      <c r="C31" s="385">
        <f>IFERROR(IF(K31&lt;&gt;"",K31,IF(A31=A30,IF(C30&lt;YEAR('Overview - Section A'!$E$8),C30+1,""),YEAR('Overview - Section A'!$E$7))),"")</f>
        <v>2018</v>
      </c>
      <c r="D31" s="386"/>
      <c r="E31" s="387"/>
      <c r="F31" s="388">
        <v>85</v>
      </c>
      <c r="G31" s="389">
        <v>43677</v>
      </c>
      <c r="H31" s="390"/>
      <c r="I31" s="391"/>
      <c r="J31" s="392" t="s">
        <v>412</v>
      </c>
      <c r="K31" s="393"/>
      <c r="L31" s="391" t="b">
        <f t="shared" si="5"/>
        <v>1</v>
      </c>
      <c r="M31" s="391" t="str">
        <f ca="1">IFERROR(IF(G31&lt;&gt;"",INDEX('Overview - Section A'!$U$38:$U$45,MATCH(G31,'Overview - Section A'!$A$38:$A$45,1)),J31),"")</f>
        <v>a1Y36000002qEljEAE</v>
      </c>
      <c r="N31" s="391"/>
      <c r="O31" s="391" t="s">
        <v>413</v>
      </c>
      <c r="P31" s="171"/>
      <c r="Q31" s="48"/>
    </row>
    <row r="32" spans="1:58" ht="47.15" customHeight="1" x14ac:dyDescent="0.35">
      <c r="A32" s="367">
        <v>1</v>
      </c>
      <c r="B32" s="384" t="str">
        <f t="shared" si="4"/>
        <v/>
      </c>
      <c r="C32" s="385">
        <f>IFERROR(IF(K32&lt;&gt;"",K32,IF(A32=A31,IF(C31&lt;YEAR('Overview - Section A'!$E$8),C31+1,""),YEAR('Overview - Section A'!$E$7))),"")</f>
        <v>2019</v>
      </c>
      <c r="D32" s="386"/>
      <c r="E32" s="387"/>
      <c r="F32" s="388">
        <v>90</v>
      </c>
      <c r="G32" s="389">
        <v>44043</v>
      </c>
      <c r="H32" s="390"/>
      <c r="I32" s="391"/>
      <c r="J32" s="392" t="s">
        <v>414</v>
      </c>
      <c r="K32" s="393"/>
      <c r="L32" s="391" t="b">
        <f t="shared" si="5"/>
        <v>1</v>
      </c>
      <c r="M32" s="391" t="str">
        <f ca="1">IFERROR(IF(G32&lt;&gt;"",INDEX('Overview - Section A'!$U$38:$U$45,MATCH(G32,'Overview - Section A'!$A$38:$A$45,1)),J32),"")</f>
        <v>a1Y36000002qEllEAE</v>
      </c>
      <c r="N32" s="391"/>
      <c r="O32" s="391" t="s">
        <v>415</v>
      </c>
      <c r="P32" s="171"/>
      <c r="Q32" s="48"/>
    </row>
    <row r="33" spans="1:17" ht="47.15" customHeight="1" x14ac:dyDescent="0.35">
      <c r="A33" s="367">
        <v>1</v>
      </c>
      <c r="B33" s="384" t="str">
        <f t="shared" si="4"/>
        <v/>
      </c>
      <c r="C33" s="385">
        <f>IFERROR(IF(K33&lt;&gt;"",K33,IF(A33=A32,IF(C32&lt;YEAR('Overview - Section A'!$E$8),C32+1,""),YEAR('Overview - Section A'!$E$7))),"")</f>
        <v>2020</v>
      </c>
      <c r="D33" s="386"/>
      <c r="E33" s="387"/>
      <c r="F33" s="388">
        <v>90</v>
      </c>
      <c r="G33" s="389">
        <v>44408</v>
      </c>
      <c r="H33" s="390"/>
      <c r="I33" s="391"/>
      <c r="J33" s="392" t="s">
        <v>416</v>
      </c>
      <c r="K33" s="393"/>
      <c r="L33" s="391" t="b">
        <f t="shared" si="5"/>
        <v>1</v>
      </c>
      <c r="M33" s="391" t="str">
        <f ca="1">IFERROR(IF(G33&lt;&gt;"",INDEX('Overview - Section A'!$U$38:$U$45,MATCH(G33,'Overview - Section A'!$A$38:$A$45,1)),J33),"")</f>
        <v>a1Y36000002qEllEAE</v>
      </c>
      <c r="N33" s="391"/>
      <c r="O33" s="391" t="s">
        <v>417</v>
      </c>
      <c r="P33" s="171"/>
      <c r="Q33" s="48"/>
    </row>
    <row r="34" spans="1:17" ht="47.15" customHeight="1" x14ac:dyDescent="0.35">
      <c r="A34" s="367">
        <v>1</v>
      </c>
      <c r="B34" s="384" t="str">
        <f t="shared" si="4"/>
        <v/>
      </c>
      <c r="C34" s="385" t="str">
        <f>IFERROR(IF(K34&lt;&gt;"",K34,IF(A34=A33,IF(C33&lt;YEAR('Overview - Section A'!$E$8),C33+1,""),YEAR('Overview - Section A'!$E$7))),"")</f>
        <v/>
      </c>
      <c r="D34" s="386"/>
      <c r="E34" s="387"/>
      <c r="F34" s="388" t="str">
        <f t="shared" ref="F34:F94" si="6">IF(IF(AND(D34="",E34=""),N34,IFERROR((D34/E34)*100,""))=0,"",IF(AND(D34="",E34=""),N34,IFERROR((D34/E34)*100,"")))</f>
        <v/>
      </c>
      <c r="G34" s="389"/>
      <c r="H34" s="390"/>
      <c r="I34" s="391"/>
      <c r="J34" s="392" t="s">
        <v>418</v>
      </c>
      <c r="K34" s="393"/>
      <c r="L34" s="391" t="b">
        <f t="shared" si="5"/>
        <v>1</v>
      </c>
      <c r="M34" s="391" t="str">
        <f>IFERROR(IF(G34&lt;&gt;"",INDEX('Overview - Section A'!$U$38:$U$45,MATCH(G34,'Overview - Section A'!$A$38:$A$45,1)),J34),"")</f>
        <v>a1Y36000002qEljEAE</v>
      </c>
      <c r="N34" s="391"/>
      <c r="O34" s="391" t="s">
        <v>419</v>
      </c>
      <c r="P34" s="171"/>
      <c r="Q34" s="48"/>
    </row>
    <row r="35" spans="1:17" ht="47.15" customHeight="1" x14ac:dyDescent="0.35">
      <c r="A35" s="367">
        <v>1</v>
      </c>
      <c r="B35" s="384" t="str">
        <f t="shared" si="4"/>
        <v/>
      </c>
      <c r="C35" s="385" t="str">
        <f>IFERROR(IF(K35&lt;&gt;"",K35,IF(A35=A34,IF(C34&lt;YEAR('Overview - Section A'!$E$8),C34+1,""),YEAR('Overview - Section A'!$E$7))),"")</f>
        <v/>
      </c>
      <c r="D35" s="386"/>
      <c r="E35" s="387"/>
      <c r="F35" s="388" t="str">
        <f t="shared" si="6"/>
        <v/>
      </c>
      <c r="G35" s="389"/>
      <c r="H35" s="390"/>
      <c r="I35" s="391"/>
      <c r="J35" s="392" t="s">
        <v>420</v>
      </c>
      <c r="K35" s="393"/>
      <c r="L35" s="391" t="b">
        <f t="shared" si="5"/>
        <v>1</v>
      </c>
      <c r="M35" s="391" t="str">
        <f>IFERROR(IF(G35&lt;&gt;"",INDEX('Overview - Section A'!$U$38:$U$45,MATCH(G35,'Overview - Section A'!$A$38:$A$45,1)),J35),"")</f>
        <v>a1Y36000002qElkEAE</v>
      </c>
      <c r="N35" s="391"/>
      <c r="O35" s="391" t="s">
        <v>421</v>
      </c>
      <c r="P35" s="171"/>
      <c r="Q35" s="48"/>
    </row>
    <row r="36" spans="1:17" ht="47.15" customHeight="1" x14ac:dyDescent="0.35">
      <c r="A36" s="367">
        <v>1</v>
      </c>
      <c r="B36" s="384" t="str">
        <f t="shared" si="4"/>
        <v/>
      </c>
      <c r="C36" s="385" t="str">
        <f>IFERROR(IF(K36&lt;&gt;"",K36,IF(A36=A35,IF(C35&lt;YEAR('Overview - Section A'!$E$8),C35+1,""),YEAR('Overview - Section A'!$E$7))),"")</f>
        <v/>
      </c>
      <c r="D36" s="386"/>
      <c r="E36" s="387"/>
      <c r="F36" s="388" t="str">
        <f t="shared" si="6"/>
        <v/>
      </c>
      <c r="G36" s="389"/>
      <c r="H36" s="390"/>
      <c r="I36" s="391"/>
      <c r="J36" s="392" t="s">
        <v>422</v>
      </c>
      <c r="K36" s="393"/>
      <c r="L36" s="391" t="b">
        <f t="shared" si="5"/>
        <v>1</v>
      </c>
      <c r="M36" s="391" t="str">
        <f>IFERROR(IF(G36&lt;&gt;"",INDEX('Overview - Section A'!$U$38:$U$45,MATCH(G36,'Overview - Section A'!$A$38:$A$45,1)),J36),"")</f>
        <v>a1Y36000002qEllEAE</v>
      </c>
      <c r="N36" s="391"/>
      <c r="O36" s="391" t="s">
        <v>423</v>
      </c>
      <c r="P36" s="171"/>
      <c r="Q36" s="48"/>
    </row>
    <row r="37" spans="1:17" ht="47.15" customHeight="1" x14ac:dyDescent="0.35">
      <c r="A37" s="367">
        <v>2</v>
      </c>
      <c r="B37" s="384" t="str">
        <f t="shared" si="4"/>
        <v/>
      </c>
      <c r="C37" s="385">
        <f>IFERROR(IF(K37&lt;&gt;"",K37,IF(A37=A36,IF(C36&lt;YEAR('Overview - Section A'!$E$8),C36+1,""),YEAR('Overview - Section A'!$E$7))),"")</f>
        <v>2018</v>
      </c>
      <c r="D37" s="386"/>
      <c r="E37" s="387"/>
      <c r="F37" s="388" t="str">
        <f t="shared" si="6"/>
        <v/>
      </c>
      <c r="G37" s="389"/>
      <c r="H37" s="390"/>
      <c r="I37" s="391"/>
      <c r="J37" s="392" t="s">
        <v>412</v>
      </c>
      <c r="K37" s="393"/>
      <c r="L37" s="391" t="b">
        <f t="shared" si="5"/>
        <v>0</v>
      </c>
      <c r="M37" s="391" t="str">
        <f>IFERROR(IF(G37&lt;&gt;"",INDEX('Overview - Section A'!$U$38:$U$45,MATCH(G37,'Overview - Section A'!$A$38:$A$45,1)),J37),"")</f>
        <v>a1Y36000002qElgEAE</v>
      </c>
      <c r="N37" s="391"/>
      <c r="O37" s="391" t="s">
        <v>424</v>
      </c>
      <c r="P37" s="171"/>
      <c r="Q37" s="48"/>
    </row>
    <row r="38" spans="1:17" ht="47.15" customHeight="1" x14ac:dyDescent="0.35">
      <c r="A38" s="367">
        <v>2</v>
      </c>
      <c r="B38" s="384" t="str">
        <f t="shared" si="4"/>
        <v/>
      </c>
      <c r="C38" s="385">
        <f>IFERROR(IF(K38&lt;&gt;"",K38,IF(A38=A37,IF(C37&lt;YEAR('Overview - Section A'!$E$8),C37+1,""),YEAR('Overview - Section A'!$E$7))),"")</f>
        <v>2019</v>
      </c>
      <c r="D38" s="386"/>
      <c r="E38" s="387"/>
      <c r="F38" s="388" t="str">
        <f t="shared" si="6"/>
        <v/>
      </c>
      <c r="G38" s="389"/>
      <c r="H38" s="390"/>
      <c r="I38" s="391"/>
      <c r="J38" s="392" t="s">
        <v>414</v>
      </c>
      <c r="K38" s="393"/>
      <c r="L38" s="391" t="b">
        <f t="shared" si="5"/>
        <v>0</v>
      </c>
      <c r="M38" s="391" t="str">
        <f>IFERROR(IF(G38&lt;&gt;"",INDEX('Overview - Section A'!$U$38:$U$45,MATCH(G38,'Overview - Section A'!$A$38:$A$45,1)),J38),"")</f>
        <v>a1Y36000002qElhEAE</v>
      </c>
      <c r="N38" s="391"/>
      <c r="O38" s="391" t="s">
        <v>425</v>
      </c>
      <c r="P38" s="171"/>
      <c r="Q38" s="48"/>
    </row>
    <row r="39" spans="1:17" ht="47.15" customHeight="1" x14ac:dyDescent="0.35">
      <c r="A39" s="367">
        <v>2</v>
      </c>
      <c r="B39" s="384" t="str">
        <f t="shared" si="4"/>
        <v/>
      </c>
      <c r="C39" s="385">
        <f>IFERROR(IF(K39&lt;&gt;"",K39,IF(A39=A38,IF(C38&lt;YEAR('Overview - Section A'!$E$8),C38+1,""),YEAR('Overview - Section A'!$E$7))),"")</f>
        <v>2020</v>
      </c>
      <c r="D39" s="386"/>
      <c r="E39" s="387"/>
      <c r="F39" s="388" t="str">
        <f t="shared" si="6"/>
        <v/>
      </c>
      <c r="G39" s="389"/>
      <c r="H39" s="390"/>
      <c r="I39" s="391"/>
      <c r="J39" s="392" t="s">
        <v>416</v>
      </c>
      <c r="K39" s="393"/>
      <c r="L39" s="391" t="b">
        <f t="shared" si="5"/>
        <v>0</v>
      </c>
      <c r="M39" s="391" t="str">
        <f>IFERROR(IF(G39&lt;&gt;"",INDEX('Overview - Section A'!$U$38:$U$45,MATCH(G39,'Overview - Section A'!$A$38:$A$45,1)),J39),"")</f>
        <v>a1Y36000002qEliEAE</v>
      </c>
      <c r="N39" s="391"/>
      <c r="O39" s="391" t="s">
        <v>426</v>
      </c>
      <c r="P39" s="171"/>
      <c r="Q39" s="48"/>
    </row>
    <row r="40" spans="1:17" ht="47.15" customHeight="1" x14ac:dyDescent="0.35">
      <c r="A40" s="367">
        <v>2</v>
      </c>
      <c r="B40" s="384" t="str">
        <f t="shared" si="4"/>
        <v/>
      </c>
      <c r="C40" s="385" t="str">
        <f>IFERROR(IF(K40&lt;&gt;"",K40,IF(A40=A39,IF(C39&lt;YEAR('Overview - Section A'!$E$8),C39+1,""),YEAR('Overview - Section A'!$E$7))),"")</f>
        <v/>
      </c>
      <c r="D40" s="386"/>
      <c r="E40" s="387"/>
      <c r="F40" s="388" t="str">
        <f t="shared" si="6"/>
        <v/>
      </c>
      <c r="G40" s="389"/>
      <c r="H40" s="390"/>
      <c r="I40" s="391"/>
      <c r="J40" s="392" t="s">
        <v>418</v>
      </c>
      <c r="K40" s="393"/>
      <c r="L40" s="391" t="b">
        <f t="shared" si="5"/>
        <v>0</v>
      </c>
      <c r="M40" s="391" t="str">
        <f>IFERROR(IF(G40&lt;&gt;"",INDEX('Overview - Section A'!$U$38:$U$45,MATCH(G40,'Overview - Section A'!$A$38:$A$45,1)),J40),"")</f>
        <v>a1Y36000002qEljEAE</v>
      </c>
      <c r="N40" s="391"/>
      <c r="O40" s="391" t="s">
        <v>427</v>
      </c>
      <c r="P40" s="171"/>
      <c r="Q40" s="48"/>
    </row>
    <row r="41" spans="1:17" ht="47.15" customHeight="1" x14ac:dyDescent="0.35">
      <c r="A41" s="367">
        <v>2</v>
      </c>
      <c r="B41" s="384" t="str">
        <f t="shared" si="4"/>
        <v/>
      </c>
      <c r="C41" s="385" t="str">
        <f>IFERROR(IF(K41&lt;&gt;"",K41,IF(A41=A40,IF(C40&lt;YEAR('Overview - Section A'!$E$8),C40+1,""),YEAR('Overview - Section A'!$E$7))),"")</f>
        <v/>
      </c>
      <c r="D41" s="386"/>
      <c r="E41" s="387"/>
      <c r="F41" s="388" t="str">
        <f t="shared" si="6"/>
        <v/>
      </c>
      <c r="G41" s="389"/>
      <c r="H41" s="390"/>
      <c r="I41" s="391"/>
      <c r="J41" s="392" t="s">
        <v>420</v>
      </c>
      <c r="K41" s="393"/>
      <c r="L41" s="391" t="b">
        <f t="shared" si="5"/>
        <v>0</v>
      </c>
      <c r="M41" s="391" t="str">
        <f>IFERROR(IF(G41&lt;&gt;"",INDEX('Overview - Section A'!$U$38:$U$45,MATCH(G41,'Overview - Section A'!$A$38:$A$45,1)),J41),"")</f>
        <v>a1Y36000002qElkEAE</v>
      </c>
      <c r="N41" s="391"/>
      <c r="O41" s="391" t="s">
        <v>428</v>
      </c>
      <c r="P41" s="171"/>
      <c r="Q41" s="48"/>
    </row>
    <row r="42" spans="1:17" ht="47.15" customHeight="1" x14ac:dyDescent="0.35">
      <c r="A42" s="367">
        <v>2</v>
      </c>
      <c r="B42" s="384" t="str">
        <f t="shared" si="4"/>
        <v/>
      </c>
      <c r="C42" s="385" t="str">
        <f>IFERROR(IF(K42&lt;&gt;"",K42,IF(A42=A41,IF(C41&lt;YEAR('Overview - Section A'!$E$8),C41+1,""),YEAR('Overview - Section A'!$E$7))),"")</f>
        <v/>
      </c>
      <c r="D42" s="386"/>
      <c r="E42" s="387"/>
      <c r="F42" s="388" t="str">
        <f t="shared" si="6"/>
        <v/>
      </c>
      <c r="G42" s="389"/>
      <c r="H42" s="390"/>
      <c r="I42" s="391"/>
      <c r="J42" s="392" t="s">
        <v>422</v>
      </c>
      <c r="K42" s="393"/>
      <c r="L42" s="391" t="b">
        <f t="shared" si="5"/>
        <v>0</v>
      </c>
      <c r="M42" s="391" t="str">
        <f>IFERROR(IF(G42&lt;&gt;"",INDEX('Overview - Section A'!$U$38:$U$45,MATCH(G42,'Overview - Section A'!$A$38:$A$45,1)),J42),"")</f>
        <v>a1Y36000002qEllEAE</v>
      </c>
      <c r="N42" s="391"/>
      <c r="O42" s="391" t="s">
        <v>429</v>
      </c>
      <c r="P42" s="171"/>
      <c r="Q42" s="48"/>
    </row>
    <row r="43" spans="1:17" ht="47.15" customHeight="1" x14ac:dyDescent="0.35">
      <c r="A43" s="367">
        <v>3</v>
      </c>
      <c r="B43" s="384" t="str">
        <f t="shared" si="4"/>
        <v>HIV O-4a(M): Percentage of men reporting the use of a condom the last time they had anal sex with a male partner</v>
      </c>
      <c r="C43" s="385">
        <f>IFERROR(IF(K43&lt;&gt;"",K43,IF(A43=A42,IF(C42&lt;YEAR('Overview - Section A'!$E$8),C42+1,""),YEAR('Overview - Section A'!$E$7))),"")</f>
        <v>2018</v>
      </c>
      <c r="D43" s="386"/>
      <c r="E43" s="387"/>
      <c r="F43" s="388">
        <v>99</v>
      </c>
      <c r="G43" s="389">
        <v>43525</v>
      </c>
      <c r="H43" s="390"/>
      <c r="I43" s="391"/>
      <c r="J43" s="392" t="s">
        <v>412</v>
      </c>
      <c r="K43" s="393"/>
      <c r="L43" s="391" t="b">
        <f t="shared" si="5"/>
        <v>1</v>
      </c>
      <c r="M43" s="391" t="str">
        <f ca="1">IFERROR(IF(G43&lt;&gt;"",INDEX('Overview - Section A'!$U$38:$U$45,MATCH(G43,'Overview - Section A'!$A$38:$A$45,1)),J43),"")</f>
        <v>a1Y36000002qEliEAE</v>
      </c>
      <c r="N43" s="391"/>
      <c r="O43" s="391" t="s">
        <v>430</v>
      </c>
      <c r="P43" s="171"/>
      <c r="Q43" s="48"/>
    </row>
    <row r="44" spans="1:17" ht="47.15" customHeight="1" x14ac:dyDescent="0.35">
      <c r="A44" s="367">
        <v>3</v>
      </c>
      <c r="B44" s="384" t="str">
        <f t="shared" si="4"/>
        <v/>
      </c>
      <c r="C44" s="385">
        <f>IFERROR(IF(K44&lt;&gt;"",K44,IF(A44=A43,IF(C43&lt;YEAR('Overview - Section A'!$E$8),C43+1,""),YEAR('Overview - Section A'!$E$7))),"")</f>
        <v>2019</v>
      </c>
      <c r="D44" s="386"/>
      <c r="E44" s="387"/>
      <c r="F44" s="388"/>
      <c r="G44" s="389"/>
      <c r="H44" s="390"/>
      <c r="I44" s="391"/>
      <c r="J44" s="392" t="s">
        <v>414</v>
      </c>
      <c r="K44" s="393"/>
      <c r="L44" s="391" t="b">
        <f t="shared" si="5"/>
        <v>1</v>
      </c>
      <c r="M44" s="391" t="str">
        <f>IFERROR(IF(G44&lt;&gt;"",INDEX('Overview - Section A'!$U$38:$U$45,MATCH(G44,'Overview - Section A'!$A$38:$A$45,1)),J44),"")</f>
        <v>a1Y36000002qElhEAE</v>
      </c>
      <c r="N44" s="391"/>
      <c r="O44" s="391" t="s">
        <v>431</v>
      </c>
      <c r="P44" s="171"/>
      <c r="Q44" s="48"/>
    </row>
    <row r="45" spans="1:17" ht="47.15" customHeight="1" x14ac:dyDescent="0.35">
      <c r="A45" s="367">
        <v>3</v>
      </c>
      <c r="B45" s="384" t="str">
        <f t="shared" si="4"/>
        <v/>
      </c>
      <c r="C45" s="385">
        <f>IFERROR(IF(K45&lt;&gt;"",K45,IF(A45=A44,IF(C44&lt;YEAR('Overview - Section A'!$E$8),C44+1,""),YEAR('Overview - Section A'!$E$7))),"")</f>
        <v>2020</v>
      </c>
      <c r="D45" s="386"/>
      <c r="E45" s="387"/>
      <c r="F45" s="388"/>
      <c r="G45" s="389"/>
      <c r="H45" s="390"/>
      <c r="I45" s="391"/>
      <c r="J45" s="392" t="s">
        <v>416</v>
      </c>
      <c r="K45" s="393"/>
      <c r="L45" s="391" t="b">
        <f t="shared" si="5"/>
        <v>1</v>
      </c>
      <c r="M45" s="391" t="str">
        <f>IFERROR(IF(G45&lt;&gt;"",INDEX('Overview - Section A'!$U$38:$U$45,MATCH(G45,'Overview - Section A'!$A$38:$A$45,1)),J45),"")</f>
        <v>a1Y36000002qEliEAE</v>
      </c>
      <c r="N45" s="391"/>
      <c r="O45" s="391" t="s">
        <v>432</v>
      </c>
      <c r="P45" s="171"/>
      <c r="Q45" s="48"/>
    </row>
    <row r="46" spans="1:17" ht="47.15" customHeight="1" x14ac:dyDescent="0.35">
      <c r="A46" s="367">
        <v>3</v>
      </c>
      <c r="B46" s="384" t="str">
        <f t="shared" si="4"/>
        <v/>
      </c>
      <c r="C46" s="385" t="str">
        <f>IFERROR(IF(K46&lt;&gt;"",K46,IF(A46=A45,IF(C45&lt;YEAR('Overview - Section A'!$E$8),C45+1,""),YEAR('Overview - Section A'!$E$7))),"")</f>
        <v/>
      </c>
      <c r="D46" s="386"/>
      <c r="E46" s="387"/>
      <c r="F46" s="388" t="str">
        <f t="shared" si="6"/>
        <v/>
      </c>
      <c r="G46" s="389"/>
      <c r="H46" s="390"/>
      <c r="I46" s="391"/>
      <c r="J46" s="392" t="s">
        <v>418</v>
      </c>
      <c r="K46" s="393"/>
      <c r="L46" s="391" t="b">
        <f t="shared" si="5"/>
        <v>1</v>
      </c>
      <c r="M46" s="391" t="str">
        <f>IFERROR(IF(G46&lt;&gt;"",INDEX('Overview - Section A'!$U$38:$U$45,MATCH(G46,'Overview - Section A'!$A$38:$A$45,1)),J46),"")</f>
        <v>a1Y36000002qEljEAE</v>
      </c>
      <c r="N46" s="391"/>
      <c r="O46" s="391" t="s">
        <v>433</v>
      </c>
      <c r="P46" s="171"/>
      <c r="Q46" s="48"/>
    </row>
    <row r="47" spans="1:17" ht="47.15" customHeight="1" x14ac:dyDescent="0.35">
      <c r="A47" s="367">
        <v>3</v>
      </c>
      <c r="B47" s="384" t="str">
        <f t="shared" si="4"/>
        <v/>
      </c>
      <c r="C47" s="385" t="str">
        <f>IFERROR(IF(K47&lt;&gt;"",K47,IF(A47=A46,IF(C46&lt;YEAR('Overview - Section A'!$E$8),C46+1,""),YEAR('Overview - Section A'!$E$7))),"")</f>
        <v/>
      </c>
      <c r="D47" s="386"/>
      <c r="E47" s="387"/>
      <c r="F47" s="388" t="str">
        <f t="shared" si="6"/>
        <v/>
      </c>
      <c r="G47" s="389"/>
      <c r="H47" s="390"/>
      <c r="I47" s="391"/>
      <c r="J47" s="392" t="s">
        <v>420</v>
      </c>
      <c r="K47" s="393"/>
      <c r="L47" s="391" t="b">
        <f t="shared" si="5"/>
        <v>1</v>
      </c>
      <c r="M47" s="391" t="str">
        <f>IFERROR(IF(G47&lt;&gt;"",INDEX('Overview - Section A'!$U$38:$U$45,MATCH(G47,'Overview - Section A'!$A$38:$A$45,1)),J47),"")</f>
        <v>a1Y36000002qElkEAE</v>
      </c>
      <c r="N47" s="391"/>
      <c r="O47" s="391" t="s">
        <v>434</v>
      </c>
      <c r="P47" s="171"/>
      <c r="Q47" s="48"/>
    </row>
    <row r="48" spans="1:17" ht="47.15" customHeight="1" x14ac:dyDescent="0.35">
      <c r="A48" s="367">
        <v>3</v>
      </c>
      <c r="B48" s="384" t="str">
        <f t="shared" si="4"/>
        <v/>
      </c>
      <c r="C48" s="385" t="str">
        <f>IFERROR(IF(K48&lt;&gt;"",K48,IF(A48=A47,IF(C47&lt;YEAR('Overview - Section A'!$E$8),C47+1,""),YEAR('Overview - Section A'!$E$7))),"")</f>
        <v/>
      </c>
      <c r="D48" s="386"/>
      <c r="E48" s="387"/>
      <c r="F48" s="388" t="str">
        <f t="shared" si="6"/>
        <v/>
      </c>
      <c r="G48" s="389"/>
      <c r="H48" s="390"/>
      <c r="I48" s="391"/>
      <c r="J48" s="392" t="s">
        <v>422</v>
      </c>
      <c r="K48" s="393"/>
      <c r="L48" s="391" t="b">
        <f t="shared" si="5"/>
        <v>1</v>
      </c>
      <c r="M48" s="391" t="str">
        <f>IFERROR(IF(G48&lt;&gt;"",INDEX('Overview - Section A'!$U$38:$U$45,MATCH(G48,'Overview - Section A'!$A$38:$A$45,1)),J48),"")</f>
        <v>a1Y36000002qEllEAE</v>
      </c>
      <c r="N48" s="391"/>
      <c r="O48" s="391" t="s">
        <v>435</v>
      </c>
      <c r="P48" s="171"/>
      <c r="Q48" s="48"/>
    </row>
    <row r="49" spans="1:17" ht="47.15" customHeight="1" x14ac:dyDescent="0.35">
      <c r="A49" s="367">
        <v>4</v>
      </c>
      <c r="B49" s="384" t="str">
        <f t="shared" si="4"/>
        <v>HIV O-5(M): Percentage of sex workers reporting the use of a condom with their most recent client</v>
      </c>
      <c r="C49" s="385">
        <f>IFERROR(IF(K49&lt;&gt;"",K49,IF(A49=A48,IF(C48&lt;YEAR('Overview - Section A'!$E$8),C48+1,""),YEAR('Overview - Section A'!$E$7))),"")</f>
        <v>2018</v>
      </c>
      <c r="D49" s="386"/>
      <c r="E49" s="387"/>
      <c r="F49" s="388">
        <v>99</v>
      </c>
      <c r="G49" s="389">
        <v>43525</v>
      </c>
      <c r="H49" s="390"/>
      <c r="I49" s="391"/>
      <c r="J49" s="392" t="s">
        <v>412</v>
      </c>
      <c r="K49" s="393"/>
      <c r="L49" s="391" t="b">
        <f t="shared" si="5"/>
        <v>1</v>
      </c>
      <c r="M49" s="391" t="str">
        <f ca="1">IFERROR(IF(G49&lt;&gt;"",INDEX('Overview - Section A'!$U$38:$U$45,MATCH(G49,'Overview - Section A'!$A$38:$A$45,1)),J49),"")</f>
        <v>a1Y36000002qEliEAE</v>
      </c>
      <c r="N49" s="391"/>
      <c r="O49" s="391" t="s">
        <v>436</v>
      </c>
      <c r="P49" s="171"/>
      <c r="Q49" s="48"/>
    </row>
    <row r="50" spans="1:17" ht="47.15" customHeight="1" x14ac:dyDescent="0.35">
      <c r="A50" s="367">
        <v>4</v>
      </c>
      <c r="B50" s="384" t="str">
        <f t="shared" si="4"/>
        <v/>
      </c>
      <c r="C50" s="385">
        <f>IFERROR(IF(K50&lt;&gt;"",K50,IF(A50=A49,IF(C49&lt;YEAR('Overview - Section A'!$E$8),C49+1,""),YEAR('Overview - Section A'!$E$7))),"")</f>
        <v>2019</v>
      </c>
      <c r="D50" s="386"/>
      <c r="E50" s="387"/>
      <c r="F50" s="388"/>
      <c r="G50" s="389"/>
      <c r="H50" s="390"/>
      <c r="I50" s="391"/>
      <c r="J50" s="392" t="s">
        <v>414</v>
      </c>
      <c r="K50" s="393"/>
      <c r="L50" s="391" t="b">
        <f t="shared" si="5"/>
        <v>1</v>
      </c>
      <c r="M50" s="391" t="str">
        <f>IFERROR(IF(G50&lt;&gt;"",INDEX('Overview - Section A'!$U$38:$U$45,MATCH(G50,'Overview - Section A'!$A$38:$A$45,1)),J50),"")</f>
        <v>a1Y36000002qElhEAE</v>
      </c>
      <c r="N50" s="391"/>
      <c r="O50" s="391" t="s">
        <v>437</v>
      </c>
      <c r="P50" s="171"/>
      <c r="Q50" s="48"/>
    </row>
    <row r="51" spans="1:17" ht="47.15" customHeight="1" x14ac:dyDescent="0.35">
      <c r="A51" s="367">
        <v>4</v>
      </c>
      <c r="B51" s="384" t="str">
        <f t="shared" si="4"/>
        <v/>
      </c>
      <c r="C51" s="385">
        <f>IFERROR(IF(K51&lt;&gt;"",K51,IF(A51=A50,IF(C50&lt;YEAR('Overview - Section A'!$E$8),C50+1,""),YEAR('Overview - Section A'!$E$7))),"")</f>
        <v>2020</v>
      </c>
      <c r="D51" s="386"/>
      <c r="E51" s="387"/>
      <c r="F51" s="388"/>
      <c r="G51" s="389"/>
      <c r="H51" s="390"/>
      <c r="I51" s="391"/>
      <c r="J51" s="392" t="s">
        <v>416</v>
      </c>
      <c r="K51" s="393"/>
      <c r="L51" s="391" t="b">
        <f t="shared" si="5"/>
        <v>1</v>
      </c>
      <c r="M51" s="391" t="str">
        <f>IFERROR(IF(G51&lt;&gt;"",INDEX('Overview - Section A'!$U$38:$U$45,MATCH(G51,'Overview - Section A'!$A$38:$A$45,1)),J51),"")</f>
        <v>a1Y36000002qEliEAE</v>
      </c>
      <c r="N51" s="391"/>
      <c r="O51" s="391" t="s">
        <v>438</v>
      </c>
      <c r="P51" s="171"/>
      <c r="Q51" s="48"/>
    </row>
    <row r="52" spans="1:17" ht="47.15" customHeight="1" x14ac:dyDescent="0.35">
      <c r="A52" s="367">
        <v>4</v>
      </c>
      <c r="B52" s="384" t="str">
        <f t="shared" si="4"/>
        <v/>
      </c>
      <c r="C52" s="385" t="str">
        <f>IFERROR(IF(K52&lt;&gt;"",K52,IF(A52=A51,IF(C51&lt;YEAR('Overview - Section A'!$E$8),C51+1,""),YEAR('Overview - Section A'!$E$7))),"")</f>
        <v/>
      </c>
      <c r="D52" s="386"/>
      <c r="E52" s="387"/>
      <c r="F52" s="388" t="str">
        <f t="shared" si="6"/>
        <v/>
      </c>
      <c r="G52" s="389"/>
      <c r="H52" s="390"/>
      <c r="I52" s="391"/>
      <c r="J52" s="392" t="s">
        <v>418</v>
      </c>
      <c r="K52" s="393"/>
      <c r="L52" s="391" t="b">
        <f t="shared" si="5"/>
        <v>1</v>
      </c>
      <c r="M52" s="391" t="str">
        <f>IFERROR(IF(G52&lt;&gt;"",INDEX('Overview - Section A'!$U$38:$U$45,MATCH(G52,'Overview - Section A'!$A$38:$A$45,1)),J52),"")</f>
        <v>a1Y36000002qEljEAE</v>
      </c>
      <c r="N52" s="391"/>
      <c r="O52" s="391" t="s">
        <v>439</v>
      </c>
      <c r="P52" s="171"/>
      <c r="Q52" s="48"/>
    </row>
    <row r="53" spans="1:17" ht="47.15" customHeight="1" x14ac:dyDescent="0.35">
      <c r="A53" s="367">
        <v>4</v>
      </c>
      <c r="B53" s="384" t="str">
        <f t="shared" si="4"/>
        <v/>
      </c>
      <c r="C53" s="385" t="str">
        <f>IFERROR(IF(K53&lt;&gt;"",K53,IF(A53=A52,IF(C52&lt;YEAR('Overview - Section A'!$E$8),C52+1,""),YEAR('Overview - Section A'!$E$7))),"")</f>
        <v/>
      </c>
      <c r="D53" s="386"/>
      <c r="E53" s="387"/>
      <c r="F53" s="388" t="str">
        <f t="shared" si="6"/>
        <v/>
      </c>
      <c r="G53" s="389"/>
      <c r="H53" s="390"/>
      <c r="I53" s="391"/>
      <c r="J53" s="392" t="s">
        <v>420</v>
      </c>
      <c r="K53" s="393"/>
      <c r="L53" s="391" t="b">
        <f t="shared" si="5"/>
        <v>1</v>
      </c>
      <c r="M53" s="391" t="str">
        <f>IFERROR(IF(G53&lt;&gt;"",INDEX('Overview - Section A'!$U$38:$U$45,MATCH(G53,'Overview - Section A'!$A$38:$A$45,1)),J53),"")</f>
        <v>a1Y36000002qElkEAE</v>
      </c>
      <c r="N53" s="391"/>
      <c r="O53" s="391" t="s">
        <v>440</v>
      </c>
      <c r="P53" s="171"/>
      <c r="Q53" s="48"/>
    </row>
    <row r="54" spans="1:17" ht="47.15" customHeight="1" x14ac:dyDescent="0.35">
      <c r="A54" s="367">
        <v>4</v>
      </c>
      <c r="B54" s="384" t="str">
        <f t="shared" si="4"/>
        <v/>
      </c>
      <c r="C54" s="385" t="str">
        <f>IFERROR(IF(K54&lt;&gt;"",K54,IF(A54=A53,IF(C53&lt;YEAR('Overview - Section A'!$E$8),C53+1,""),YEAR('Overview - Section A'!$E$7))),"")</f>
        <v/>
      </c>
      <c r="D54" s="386"/>
      <c r="E54" s="387"/>
      <c r="F54" s="388" t="str">
        <f t="shared" si="6"/>
        <v/>
      </c>
      <c r="G54" s="389"/>
      <c r="H54" s="390"/>
      <c r="I54" s="391"/>
      <c r="J54" s="392" t="s">
        <v>422</v>
      </c>
      <c r="K54" s="393"/>
      <c r="L54" s="391" t="b">
        <f t="shared" si="5"/>
        <v>1</v>
      </c>
      <c r="M54" s="391" t="str">
        <f>IFERROR(IF(G54&lt;&gt;"",INDEX('Overview - Section A'!$U$38:$U$45,MATCH(G54,'Overview - Section A'!$A$38:$A$45,1)),J54),"")</f>
        <v>a1Y36000002qEllEAE</v>
      </c>
      <c r="N54" s="391"/>
      <c r="O54" s="391" t="s">
        <v>441</v>
      </c>
      <c r="P54" s="171"/>
      <c r="Q54" s="48"/>
    </row>
    <row r="55" spans="1:17" ht="47.15" customHeight="1" x14ac:dyDescent="0.35">
      <c r="A55" s="367">
        <v>5</v>
      </c>
      <c r="B55" s="384" t="str">
        <f t="shared" si="4"/>
        <v>HIV O-12: Percentage of people living with HIV and on ART who are virologically suppressed (among all those currently on treatment who received a VL measurement regardless of when they started ART)</v>
      </c>
      <c r="C55" s="385">
        <f>IFERROR(IF(K55&lt;&gt;"",K55,IF(A55=A54,IF(C54&lt;YEAR('Overview - Section A'!$E$8),C54+1,""),YEAR('Overview - Section A'!$E$7))),"")</f>
        <v>2018</v>
      </c>
      <c r="D55" s="386"/>
      <c r="E55" s="387"/>
      <c r="F55" s="388">
        <v>80</v>
      </c>
      <c r="G55" s="389">
        <v>43506</v>
      </c>
      <c r="H55" s="390"/>
      <c r="I55" s="391"/>
      <c r="J55" s="392" t="s">
        <v>412</v>
      </c>
      <c r="K55" s="393"/>
      <c r="L55" s="391" t="b">
        <f t="shared" si="5"/>
        <v>1</v>
      </c>
      <c r="M55" s="391" t="str">
        <f ca="1">IFERROR(IF(G55&lt;&gt;"",INDEX('Overview - Section A'!$U$38:$U$45,MATCH(G55,'Overview - Section A'!$A$38:$A$45,1)),J55),"")</f>
        <v>a1Y36000002qEliEAE</v>
      </c>
      <c r="N55" s="391"/>
      <c r="O55" s="391" t="s">
        <v>442</v>
      </c>
      <c r="P55" s="171"/>
      <c r="Q55" s="48"/>
    </row>
    <row r="56" spans="1:17" ht="47.15" customHeight="1" x14ac:dyDescent="0.35">
      <c r="A56" s="367">
        <v>5</v>
      </c>
      <c r="B56" s="384" t="str">
        <f t="shared" si="4"/>
        <v/>
      </c>
      <c r="C56" s="385">
        <f>IFERROR(IF(K56&lt;&gt;"",K56,IF(A56=A55,IF(C55&lt;YEAR('Overview - Section A'!$E$8),C55+1,""),YEAR('Overview - Section A'!$E$7))),"")</f>
        <v>2019</v>
      </c>
      <c r="D56" s="386"/>
      <c r="E56" s="387"/>
      <c r="F56" s="388">
        <v>85</v>
      </c>
      <c r="G56" s="389">
        <v>43871</v>
      </c>
      <c r="H56" s="390"/>
      <c r="I56" s="391"/>
      <c r="J56" s="392" t="s">
        <v>414</v>
      </c>
      <c r="K56" s="393"/>
      <c r="L56" s="391" t="b">
        <f t="shared" si="5"/>
        <v>1</v>
      </c>
      <c r="M56" s="391" t="str">
        <f ca="1">IFERROR(IF(G56&lt;&gt;"",INDEX('Overview - Section A'!$U$38:$U$45,MATCH(G56,'Overview - Section A'!$A$38:$A$45,1)),J56),"")</f>
        <v>a1Y36000002qElkEAE</v>
      </c>
      <c r="N56" s="391"/>
      <c r="O56" s="391" t="s">
        <v>443</v>
      </c>
      <c r="P56" s="171"/>
      <c r="Q56" s="48"/>
    </row>
    <row r="57" spans="1:17" ht="47.15" customHeight="1" x14ac:dyDescent="0.35">
      <c r="A57" s="367">
        <v>5</v>
      </c>
      <c r="B57" s="384" t="str">
        <f t="shared" si="4"/>
        <v/>
      </c>
      <c r="C57" s="385">
        <f>IFERROR(IF(K57&lt;&gt;"",K57,IF(A57=A56,IF(C56&lt;YEAR('Overview - Section A'!$E$8),C56+1,""),YEAR('Overview - Section A'!$E$7))),"")</f>
        <v>2020</v>
      </c>
      <c r="D57" s="386"/>
      <c r="E57" s="387"/>
      <c r="F57" s="388">
        <v>90</v>
      </c>
      <c r="G57" s="389">
        <v>44237</v>
      </c>
      <c r="H57" s="390"/>
      <c r="I57" s="391"/>
      <c r="J57" s="392" t="s">
        <v>416</v>
      </c>
      <c r="K57" s="393"/>
      <c r="L57" s="391" t="b">
        <f t="shared" si="5"/>
        <v>1</v>
      </c>
      <c r="M57" s="391" t="str">
        <f ca="1">IFERROR(IF(G57&lt;&gt;"",INDEX('Overview - Section A'!$U$38:$U$45,MATCH(G57,'Overview - Section A'!$A$38:$A$45,1)),J57),"")</f>
        <v>a1Y36000002qEllEAE</v>
      </c>
      <c r="N57" s="391"/>
      <c r="O57" s="391" t="s">
        <v>444</v>
      </c>
      <c r="P57" s="171"/>
      <c r="Q57" s="48"/>
    </row>
    <row r="58" spans="1:17" ht="47.15" customHeight="1" x14ac:dyDescent="0.35">
      <c r="A58" s="367">
        <v>5</v>
      </c>
      <c r="B58" s="384" t="str">
        <f t="shared" si="4"/>
        <v/>
      </c>
      <c r="C58" s="385" t="str">
        <f>IFERROR(IF(K58&lt;&gt;"",K58,IF(A58=A57,IF(C57&lt;YEAR('Overview - Section A'!$E$8),C57+1,""),YEAR('Overview - Section A'!$E$7))),"")</f>
        <v/>
      </c>
      <c r="D58" s="386"/>
      <c r="E58" s="387"/>
      <c r="F58" s="388" t="str">
        <f t="shared" si="6"/>
        <v/>
      </c>
      <c r="G58" s="389"/>
      <c r="H58" s="390"/>
      <c r="I58" s="391"/>
      <c r="J58" s="392" t="s">
        <v>418</v>
      </c>
      <c r="K58" s="393"/>
      <c r="L58" s="391" t="b">
        <f t="shared" si="5"/>
        <v>1</v>
      </c>
      <c r="M58" s="391" t="str">
        <f>IFERROR(IF(G58&lt;&gt;"",INDEX('Overview - Section A'!$U$38:$U$45,MATCH(G58,'Overview - Section A'!$A$38:$A$45,1)),J58),"")</f>
        <v>a1Y36000002qEljEAE</v>
      </c>
      <c r="N58" s="391"/>
      <c r="O58" s="391" t="s">
        <v>445</v>
      </c>
      <c r="P58" s="171"/>
      <c r="Q58" s="48"/>
    </row>
    <row r="59" spans="1:17" ht="47.15" customHeight="1" x14ac:dyDescent="0.35">
      <c r="A59" s="367">
        <v>5</v>
      </c>
      <c r="B59" s="384" t="str">
        <f t="shared" si="4"/>
        <v/>
      </c>
      <c r="C59" s="385" t="str">
        <f>IFERROR(IF(K59&lt;&gt;"",K59,IF(A59=A58,IF(C58&lt;YEAR('Overview - Section A'!$E$8),C58+1,""),YEAR('Overview - Section A'!$E$7))),"")</f>
        <v/>
      </c>
      <c r="D59" s="386"/>
      <c r="E59" s="387"/>
      <c r="F59" s="388" t="str">
        <f t="shared" si="6"/>
        <v/>
      </c>
      <c r="G59" s="389"/>
      <c r="H59" s="390"/>
      <c r="I59" s="391"/>
      <c r="J59" s="392" t="s">
        <v>420</v>
      </c>
      <c r="K59" s="393"/>
      <c r="L59" s="391" t="b">
        <f t="shared" si="5"/>
        <v>1</v>
      </c>
      <c r="M59" s="391" t="str">
        <f>IFERROR(IF(G59&lt;&gt;"",INDEX('Overview - Section A'!$U$38:$U$45,MATCH(G59,'Overview - Section A'!$A$38:$A$45,1)),J59),"")</f>
        <v>a1Y36000002qElkEAE</v>
      </c>
      <c r="N59" s="391"/>
      <c r="O59" s="391" t="s">
        <v>446</v>
      </c>
      <c r="P59" s="171"/>
      <c r="Q59" s="48"/>
    </row>
    <row r="60" spans="1:17" ht="47.15" customHeight="1" x14ac:dyDescent="0.35">
      <c r="A60" s="367">
        <v>5</v>
      </c>
      <c r="B60" s="384" t="str">
        <f t="shared" si="4"/>
        <v/>
      </c>
      <c r="C60" s="385" t="str">
        <f>IFERROR(IF(K60&lt;&gt;"",K60,IF(A60=A59,IF(C59&lt;YEAR('Overview - Section A'!$E$8),C59+1,""),YEAR('Overview - Section A'!$E$7))),"")</f>
        <v/>
      </c>
      <c r="D60" s="386"/>
      <c r="E60" s="387"/>
      <c r="F60" s="388" t="str">
        <f t="shared" si="6"/>
        <v/>
      </c>
      <c r="G60" s="389"/>
      <c r="H60" s="390"/>
      <c r="I60" s="391"/>
      <c r="J60" s="392" t="s">
        <v>422</v>
      </c>
      <c r="K60" s="393"/>
      <c r="L60" s="391" t="b">
        <f t="shared" si="5"/>
        <v>1</v>
      </c>
      <c r="M60" s="391" t="str">
        <f>IFERROR(IF(G60&lt;&gt;"",INDEX('Overview - Section A'!$U$38:$U$45,MATCH(G60,'Overview - Section A'!$A$38:$A$45,1)),J60),"")</f>
        <v>a1Y36000002qEllEAE</v>
      </c>
      <c r="N60" s="391"/>
      <c r="O60" s="391" t="s">
        <v>447</v>
      </c>
      <c r="P60" s="171"/>
      <c r="Q60" s="48"/>
    </row>
    <row r="61" spans="1:17" ht="47.15" customHeight="1" x14ac:dyDescent="0.35">
      <c r="A61" s="367">
        <v>6</v>
      </c>
      <c r="B61" s="384" t="str">
        <f t="shared" si="4"/>
        <v>TB O-2a: Treatment success rate of all forms of TB- bacteriologically confirmed plus clinically diagnosed, new and relapse cases</v>
      </c>
      <c r="C61" s="385">
        <f>IFERROR(IF(K61&lt;&gt;"",K61,IF(A61=A60,IF(C60&lt;YEAR('Overview - Section A'!$E$8),C60+1,""),YEAR('Overview - Section A'!$E$7))),"")</f>
        <v>2018</v>
      </c>
      <c r="D61" s="387">
        <v>16997</v>
      </c>
      <c r="E61" s="387">
        <v>19764</v>
      </c>
      <c r="F61" s="388">
        <f t="shared" si="6"/>
        <v>85.999797611819474</v>
      </c>
      <c r="G61" s="389">
        <v>43497</v>
      </c>
      <c r="H61" s="390"/>
      <c r="I61" s="391"/>
      <c r="J61" s="392" t="s">
        <v>412</v>
      </c>
      <c r="K61" s="393"/>
      <c r="L61" s="391" t="b">
        <f t="shared" si="5"/>
        <v>1</v>
      </c>
      <c r="M61" s="391" t="str">
        <f ca="1">IFERROR(IF(G61&lt;&gt;"",INDEX('Overview - Section A'!$U$38:$U$45,MATCH(G61,'Overview - Section A'!$A$38:$A$45,1)),J61),"")</f>
        <v>a1Y36000002qEliEAE</v>
      </c>
      <c r="N61" s="391"/>
      <c r="O61" s="391" t="s">
        <v>448</v>
      </c>
      <c r="P61" s="171"/>
      <c r="Q61" s="48"/>
    </row>
    <row r="62" spans="1:17" ht="47.15" customHeight="1" x14ac:dyDescent="0.35">
      <c r="A62" s="367">
        <v>6</v>
      </c>
      <c r="B62" s="384" t="str">
        <f t="shared" ref="B62:B93" si="7">IF(A62=A61,"",VLOOKUP(A62,$A$10:$V$26,22,FALSE))</f>
        <v/>
      </c>
      <c r="C62" s="385">
        <f>IFERROR(IF(K62&lt;&gt;"",K62,IF(A62=A61,IF(C61&lt;YEAR('Overview - Section A'!$E$8),C61+1,""),YEAR('Overview - Section A'!$E$7))),"")</f>
        <v>2019</v>
      </c>
      <c r="D62" s="387">
        <v>19079</v>
      </c>
      <c r="E62" s="387">
        <v>21681</v>
      </c>
      <c r="F62" s="388">
        <f t="shared" si="6"/>
        <v>87.998708546653745</v>
      </c>
      <c r="G62" s="389">
        <v>43862</v>
      </c>
      <c r="H62" s="390"/>
      <c r="I62" s="391"/>
      <c r="J62" s="392" t="s">
        <v>414</v>
      </c>
      <c r="K62" s="393"/>
      <c r="L62" s="391" t="b">
        <f t="shared" ref="L62:L93" si="8">IFERROR(IF(VLOOKUP(A62,$A$10:$V$26,22,FALSE)&lt;&gt;"",TRUE,FALSE),FALSE)</f>
        <v>1</v>
      </c>
      <c r="M62" s="391" t="str">
        <f ca="1">IFERROR(IF(G62&lt;&gt;"",INDEX('Overview - Section A'!$U$38:$U$45,MATCH(G62,'Overview - Section A'!$A$38:$A$45,1)),J62),"")</f>
        <v>a1Y36000002qElkEAE</v>
      </c>
      <c r="N62" s="391"/>
      <c r="O62" s="391" t="s">
        <v>449</v>
      </c>
      <c r="P62" s="171"/>
      <c r="Q62" s="48"/>
    </row>
    <row r="63" spans="1:17" ht="47.15" customHeight="1" x14ac:dyDescent="0.35">
      <c r="A63" s="367">
        <v>6</v>
      </c>
      <c r="B63" s="384" t="str">
        <f t="shared" si="7"/>
        <v/>
      </c>
      <c r="C63" s="385">
        <f>IFERROR(IF(K63&lt;&gt;"",K63,IF(A63=A62,IF(C62&lt;YEAR('Overview - Section A'!$E$8),C62+1,""),YEAR('Overview - Section A'!$E$7))),"")</f>
        <v>2020</v>
      </c>
      <c r="D63" s="387">
        <v>21157</v>
      </c>
      <c r="E63" s="387">
        <v>23508</v>
      </c>
      <c r="F63" s="388">
        <f t="shared" si="6"/>
        <v>89.999149225795477</v>
      </c>
      <c r="G63" s="389">
        <v>44228</v>
      </c>
      <c r="H63" s="390"/>
      <c r="I63" s="391"/>
      <c r="J63" s="392" t="s">
        <v>416</v>
      </c>
      <c r="K63" s="393"/>
      <c r="L63" s="391" t="b">
        <f t="shared" si="8"/>
        <v>1</v>
      </c>
      <c r="M63" s="391" t="str">
        <f ca="1">IFERROR(IF(G63&lt;&gt;"",INDEX('Overview - Section A'!$U$38:$U$45,MATCH(G63,'Overview - Section A'!$A$38:$A$45,1)),J63),"")</f>
        <v>a1Y36000002qEllEAE</v>
      </c>
      <c r="N63" s="391"/>
      <c r="O63" s="391" t="s">
        <v>450</v>
      </c>
      <c r="P63" s="171"/>
      <c r="Q63" s="48"/>
    </row>
    <row r="64" spans="1:17" ht="47.15" customHeight="1" x14ac:dyDescent="0.35">
      <c r="A64" s="367">
        <v>6</v>
      </c>
      <c r="B64" s="384" t="str">
        <f t="shared" si="7"/>
        <v/>
      </c>
      <c r="C64" s="385" t="str">
        <f>IFERROR(IF(K64&lt;&gt;"",K64,IF(A64=A63,IF(C63&lt;YEAR('Overview - Section A'!$E$8),C63+1,""),YEAR('Overview - Section A'!$E$7))),"")</f>
        <v/>
      </c>
      <c r="D64" s="386"/>
      <c r="E64" s="387"/>
      <c r="F64" s="388" t="str">
        <f t="shared" si="6"/>
        <v/>
      </c>
      <c r="G64" s="389"/>
      <c r="H64" s="390"/>
      <c r="I64" s="391"/>
      <c r="J64" s="392" t="s">
        <v>418</v>
      </c>
      <c r="K64" s="393"/>
      <c r="L64" s="391" t="b">
        <f t="shared" si="8"/>
        <v>1</v>
      </c>
      <c r="M64" s="391" t="str">
        <f>IFERROR(IF(G64&lt;&gt;"",INDEX('Overview - Section A'!$U$38:$U$45,MATCH(G64,'Overview - Section A'!$A$38:$A$45,1)),J64),"")</f>
        <v>a1Y36000002qEljEAE</v>
      </c>
      <c r="N64" s="391"/>
      <c r="O64" s="391" t="s">
        <v>451</v>
      </c>
      <c r="P64" s="171"/>
      <c r="Q64" s="48"/>
    </row>
    <row r="65" spans="1:17" ht="47.15" customHeight="1" x14ac:dyDescent="0.35">
      <c r="A65" s="367">
        <v>6</v>
      </c>
      <c r="B65" s="384" t="str">
        <f t="shared" si="7"/>
        <v/>
      </c>
      <c r="C65" s="385" t="str">
        <f>IFERROR(IF(K65&lt;&gt;"",K65,IF(A65=A64,IF(C64&lt;YEAR('Overview - Section A'!$E$8),C64+1,""),YEAR('Overview - Section A'!$E$7))),"")</f>
        <v/>
      </c>
      <c r="D65" s="386"/>
      <c r="E65" s="387"/>
      <c r="F65" s="388" t="str">
        <f t="shared" si="6"/>
        <v/>
      </c>
      <c r="G65" s="389"/>
      <c r="H65" s="390"/>
      <c r="I65" s="391"/>
      <c r="J65" s="392" t="s">
        <v>420</v>
      </c>
      <c r="K65" s="393"/>
      <c r="L65" s="391" t="b">
        <f t="shared" si="8"/>
        <v>1</v>
      </c>
      <c r="M65" s="391" t="str">
        <f>IFERROR(IF(G65&lt;&gt;"",INDEX('Overview - Section A'!$U$38:$U$45,MATCH(G65,'Overview - Section A'!$A$38:$A$45,1)),J65),"")</f>
        <v>a1Y36000002qElkEAE</v>
      </c>
      <c r="N65" s="391"/>
      <c r="O65" s="391" t="s">
        <v>452</v>
      </c>
      <c r="P65" s="171"/>
      <c r="Q65" s="48"/>
    </row>
    <row r="66" spans="1:17" ht="47.15" customHeight="1" x14ac:dyDescent="0.35">
      <c r="A66" s="367">
        <v>6</v>
      </c>
      <c r="B66" s="384" t="str">
        <f t="shared" si="7"/>
        <v/>
      </c>
      <c r="C66" s="385" t="str">
        <f>IFERROR(IF(K66&lt;&gt;"",K66,IF(A66=A65,IF(C65&lt;YEAR('Overview - Section A'!$E$8),C65+1,""),YEAR('Overview - Section A'!$E$7))),"")</f>
        <v/>
      </c>
      <c r="D66" s="386"/>
      <c r="E66" s="387"/>
      <c r="F66" s="388" t="str">
        <f t="shared" si="6"/>
        <v/>
      </c>
      <c r="G66" s="389"/>
      <c r="H66" s="390"/>
      <c r="I66" s="391"/>
      <c r="J66" s="392" t="s">
        <v>422</v>
      </c>
      <c r="K66" s="393"/>
      <c r="L66" s="391" t="b">
        <f t="shared" si="8"/>
        <v>1</v>
      </c>
      <c r="M66" s="391" t="str">
        <f>IFERROR(IF(G66&lt;&gt;"",INDEX('Overview - Section A'!$U$38:$U$45,MATCH(G66,'Overview - Section A'!$A$38:$A$45,1)),J66),"")</f>
        <v>a1Y36000002qEllEAE</v>
      </c>
      <c r="N66" s="391"/>
      <c r="O66" s="391" t="s">
        <v>453</v>
      </c>
      <c r="P66" s="171"/>
      <c r="Q66" s="48"/>
    </row>
    <row r="67" spans="1:17" ht="47.15" customHeight="1" x14ac:dyDescent="0.35">
      <c r="A67" s="367">
        <v>7</v>
      </c>
      <c r="B67" s="384" t="str">
        <f t="shared" si="7"/>
        <v>TB O-4(M): Treatment success rate of RR TB and/or MDR-TB: Percentage of cases with RR and/or MDR-TB successfully treated</v>
      </c>
      <c r="C67" s="385">
        <f>IFERROR(IF(K67&lt;&gt;"",K67,IF(A67=A66,IF(C66&lt;YEAR('Overview - Section A'!$E$8),C66+1,""),YEAR('Overview - Section A'!$E$7))),"")</f>
        <v>2018</v>
      </c>
      <c r="D67" s="387">
        <v>125</v>
      </c>
      <c r="E67" s="386">
        <v>187</v>
      </c>
      <c r="F67" s="494">
        <f t="shared" si="6"/>
        <v>66.844919786096256</v>
      </c>
      <c r="G67" s="389">
        <v>43862</v>
      </c>
      <c r="H67" s="390"/>
      <c r="I67" s="391"/>
      <c r="J67" s="392" t="s">
        <v>412</v>
      </c>
      <c r="K67" s="393"/>
      <c r="L67" s="391" t="b">
        <f t="shared" si="8"/>
        <v>1</v>
      </c>
      <c r="M67" s="391" t="str">
        <f ca="1">IFERROR(IF(G67&lt;&gt;"",INDEX('Overview - Section A'!$U$38:$U$45,MATCH(G67,'Overview - Section A'!$A$38:$A$45,1)),J67),"")</f>
        <v>a1Y36000002qElkEAE</v>
      </c>
      <c r="N67" s="391"/>
      <c r="O67" s="391" t="s">
        <v>454</v>
      </c>
      <c r="P67" s="171"/>
      <c r="Q67" s="48"/>
    </row>
    <row r="68" spans="1:17" ht="47.15" customHeight="1" x14ac:dyDescent="0.35">
      <c r="A68" s="367">
        <v>7</v>
      </c>
      <c r="B68" s="384" t="str">
        <f t="shared" si="7"/>
        <v/>
      </c>
      <c r="C68" s="385">
        <f>IFERROR(IF(K68&lt;&gt;"",K68,IF(A68=A67,IF(C67&lt;YEAR('Overview - Section A'!$E$8),C67+1,""),YEAR('Overview - Section A'!$E$7))),"")</f>
        <v>2019</v>
      </c>
      <c r="D68" s="387">
        <v>188</v>
      </c>
      <c r="E68" s="386">
        <v>262</v>
      </c>
      <c r="F68" s="494">
        <f t="shared" si="6"/>
        <v>71.755725190839698</v>
      </c>
      <c r="G68" s="389">
        <v>44228</v>
      </c>
      <c r="H68" s="390"/>
      <c r="I68" s="391"/>
      <c r="J68" s="392" t="s">
        <v>414</v>
      </c>
      <c r="K68" s="393"/>
      <c r="L68" s="391" t="b">
        <f t="shared" si="8"/>
        <v>1</v>
      </c>
      <c r="M68" s="391" t="str">
        <f ca="1">IFERROR(IF(G68&lt;&gt;"",INDEX('Overview - Section A'!$U$38:$U$45,MATCH(G68,'Overview - Section A'!$A$38:$A$45,1)),J68),"")</f>
        <v>a1Y36000002qEllEAE</v>
      </c>
      <c r="N68" s="391"/>
      <c r="O68" s="391" t="s">
        <v>455</v>
      </c>
      <c r="P68" s="171"/>
      <c r="Q68" s="48"/>
    </row>
    <row r="69" spans="1:17" ht="47.15" customHeight="1" x14ac:dyDescent="0.35">
      <c r="A69" s="367">
        <v>7</v>
      </c>
      <c r="B69" s="384" t="str">
        <f t="shared" si="7"/>
        <v/>
      </c>
      <c r="C69" s="385">
        <f>IFERROR(IF(K69&lt;&gt;"",K69,IF(A69=A68,IF(C68&lt;YEAR('Overview - Section A'!$E$8),C68+1,""),YEAR('Overview - Section A'!$E$7))),"")</f>
        <v>2020</v>
      </c>
      <c r="D69" s="387">
        <v>257</v>
      </c>
      <c r="E69" s="386">
        <v>334</v>
      </c>
      <c r="F69" s="494">
        <f t="shared" si="6"/>
        <v>76.946107784431135</v>
      </c>
      <c r="G69" s="389">
        <v>44593</v>
      </c>
      <c r="H69" s="390"/>
      <c r="I69" s="391"/>
      <c r="J69" s="392" t="s">
        <v>416</v>
      </c>
      <c r="K69" s="393"/>
      <c r="L69" s="391" t="b">
        <f t="shared" si="8"/>
        <v>1</v>
      </c>
      <c r="M69" s="391" t="str">
        <f ca="1">IFERROR(IF(G69&lt;&gt;"",INDEX('Overview - Section A'!$U$38:$U$45,MATCH(G69,'Overview - Section A'!$A$38:$A$45,1)),J69),"")</f>
        <v>a1Y36000002qEllEAE</v>
      </c>
      <c r="N69" s="391"/>
      <c r="O69" s="391" t="s">
        <v>456</v>
      </c>
      <c r="P69" s="171"/>
      <c r="Q69" s="48"/>
    </row>
    <row r="70" spans="1:17" ht="47.15" customHeight="1" x14ac:dyDescent="0.35">
      <c r="A70" s="367">
        <v>7</v>
      </c>
      <c r="B70" s="384" t="str">
        <f t="shared" si="7"/>
        <v/>
      </c>
      <c r="C70" s="385" t="str">
        <f>IFERROR(IF(K70&lt;&gt;"",K70,IF(A70=A69,IF(C69&lt;YEAR('Overview - Section A'!$E$8),C69+1,""),YEAR('Overview - Section A'!$E$7))),"")</f>
        <v/>
      </c>
      <c r="D70" s="386"/>
      <c r="E70" s="387"/>
      <c r="F70" s="388" t="str">
        <f t="shared" si="6"/>
        <v/>
      </c>
      <c r="G70" s="389"/>
      <c r="H70" s="390"/>
      <c r="I70" s="391"/>
      <c r="J70" s="392" t="s">
        <v>418</v>
      </c>
      <c r="K70" s="393"/>
      <c r="L70" s="391" t="b">
        <f t="shared" si="8"/>
        <v>1</v>
      </c>
      <c r="M70" s="391" t="str">
        <f>IFERROR(IF(G70&lt;&gt;"",INDEX('Overview - Section A'!$U$38:$U$45,MATCH(G70,'Overview - Section A'!$A$38:$A$45,1)),J70),"")</f>
        <v>a1Y36000002qEljEAE</v>
      </c>
      <c r="N70" s="391"/>
      <c r="O70" s="391" t="s">
        <v>457</v>
      </c>
      <c r="P70" s="171"/>
      <c r="Q70" s="48"/>
    </row>
    <row r="71" spans="1:17" ht="47.15" customHeight="1" x14ac:dyDescent="0.35">
      <c r="A71" s="367">
        <v>7</v>
      </c>
      <c r="B71" s="384" t="str">
        <f t="shared" si="7"/>
        <v/>
      </c>
      <c r="C71" s="385" t="str">
        <f>IFERROR(IF(K71&lt;&gt;"",K71,IF(A71=A70,IF(C70&lt;YEAR('Overview - Section A'!$E$8),C70+1,""),YEAR('Overview - Section A'!$E$7))),"")</f>
        <v/>
      </c>
      <c r="D71" s="386"/>
      <c r="E71" s="387"/>
      <c r="F71" s="388" t="str">
        <f t="shared" si="6"/>
        <v/>
      </c>
      <c r="G71" s="389"/>
      <c r="H71" s="390"/>
      <c r="I71" s="391"/>
      <c r="J71" s="392" t="s">
        <v>420</v>
      </c>
      <c r="K71" s="393"/>
      <c r="L71" s="391" t="b">
        <f t="shared" si="8"/>
        <v>1</v>
      </c>
      <c r="M71" s="391" t="str">
        <f>IFERROR(IF(G71&lt;&gt;"",INDEX('Overview - Section A'!$U$38:$U$45,MATCH(G71,'Overview - Section A'!$A$38:$A$45,1)),J71),"")</f>
        <v>a1Y36000002qElkEAE</v>
      </c>
      <c r="N71" s="391"/>
      <c r="O71" s="391" t="s">
        <v>458</v>
      </c>
      <c r="P71" s="171"/>
      <c r="Q71" s="48"/>
    </row>
    <row r="72" spans="1:17" ht="47.15" customHeight="1" x14ac:dyDescent="0.35">
      <c r="A72" s="367">
        <v>7</v>
      </c>
      <c r="B72" s="384" t="str">
        <f t="shared" si="7"/>
        <v/>
      </c>
      <c r="C72" s="385" t="str">
        <f>IFERROR(IF(K72&lt;&gt;"",K72,IF(A72=A71,IF(C71&lt;YEAR('Overview - Section A'!$E$8),C71+1,""),YEAR('Overview - Section A'!$E$7))),"")</f>
        <v/>
      </c>
      <c r="D72" s="386"/>
      <c r="E72" s="387"/>
      <c r="F72" s="388" t="str">
        <f t="shared" si="6"/>
        <v/>
      </c>
      <c r="G72" s="389"/>
      <c r="H72" s="390"/>
      <c r="I72" s="391"/>
      <c r="J72" s="392" t="s">
        <v>422</v>
      </c>
      <c r="K72" s="393"/>
      <c r="L72" s="391" t="b">
        <f t="shared" si="8"/>
        <v>1</v>
      </c>
      <c r="M72" s="391" t="str">
        <f>IFERROR(IF(G72&lt;&gt;"",INDEX('Overview - Section A'!$U$38:$U$45,MATCH(G72,'Overview - Section A'!$A$38:$A$45,1)),J72),"")</f>
        <v>a1Y36000002qEllEAE</v>
      </c>
      <c r="N72" s="391"/>
      <c r="O72" s="391" t="s">
        <v>459</v>
      </c>
      <c r="P72" s="171"/>
      <c r="Q72" s="48"/>
    </row>
    <row r="73" spans="1:17" ht="47.15" customHeight="1" x14ac:dyDescent="0.35">
      <c r="A73" s="367">
        <v>8</v>
      </c>
      <c r="B73" s="384" t="str">
        <f t="shared" si="7"/>
        <v>TB O-1a: Case notification rate of all forms of TB per 100,000 population - bacteriologically confirmed plus clinically diagnosed, new and relapse cases</v>
      </c>
      <c r="C73" s="385">
        <f>IFERROR(IF(K73&lt;&gt;"",K73,IF(A73=A72,IF(C72&lt;YEAR('Overview - Section A'!$E$8),C72+1,""),YEAR('Overview - Section A'!$E$7))),"")</f>
        <v>2018</v>
      </c>
      <c r="D73" s="387">
        <v>19764</v>
      </c>
      <c r="E73" s="387">
        <v>29280235</v>
      </c>
      <c r="F73" s="495">
        <f>D73/E73*100000</f>
        <v>67.499458252298865</v>
      </c>
      <c r="G73" s="389">
        <v>43497</v>
      </c>
      <c r="H73" s="390"/>
      <c r="I73" s="391"/>
      <c r="J73" s="392" t="s">
        <v>412</v>
      </c>
      <c r="K73" s="393"/>
      <c r="L73" s="391" t="b">
        <f t="shared" si="8"/>
        <v>1</v>
      </c>
      <c r="M73" s="391" t="str">
        <f ca="1">IFERROR(IF(G73&lt;&gt;"",INDEX('Overview - Section A'!$U$38:$U$45,MATCH(G73,'Overview - Section A'!$A$38:$A$45,1)),J73),"")</f>
        <v>a1Y36000002qEliEAE</v>
      </c>
      <c r="N73" s="391"/>
      <c r="O73" s="391" t="s">
        <v>460</v>
      </c>
      <c r="P73" s="171"/>
      <c r="Q73" s="48"/>
    </row>
    <row r="74" spans="1:17" ht="47.15" customHeight="1" x14ac:dyDescent="0.35">
      <c r="A74" s="367">
        <v>8</v>
      </c>
      <c r="B74" s="384" t="str">
        <f t="shared" si="7"/>
        <v/>
      </c>
      <c r="C74" s="385">
        <f>IFERROR(IF(K74&lt;&gt;"",K74,IF(A74=A73,IF(C73&lt;YEAR('Overview - Section A'!$E$8),C73+1,""),YEAR('Overview - Section A'!$E$7))),"")</f>
        <v>2019</v>
      </c>
      <c r="D74" s="387">
        <v>21681</v>
      </c>
      <c r="E74" s="387">
        <v>29904632</v>
      </c>
      <c r="F74" s="495">
        <f t="shared" ref="F74:F75" si="9">D74/E74*100000</f>
        <v>72.500474174034309</v>
      </c>
      <c r="G74" s="389">
        <v>43862</v>
      </c>
      <c r="H74" s="390"/>
      <c r="I74" s="391"/>
      <c r="J74" s="392" t="s">
        <v>414</v>
      </c>
      <c r="K74" s="393"/>
      <c r="L74" s="391" t="b">
        <f t="shared" si="8"/>
        <v>1</v>
      </c>
      <c r="M74" s="391" t="str">
        <f ca="1">IFERROR(IF(G74&lt;&gt;"",INDEX('Overview - Section A'!$U$38:$U$45,MATCH(G74,'Overview - Section A'!$A$38:$A$45,1)),J74),"")</f>
        <v>a1Y36000002qElkEAE</v>
      </c>
      <c r="N74" s="391"/>
      <c r="O74" s="391" t="s">
        <v>461</v>
      </c>
      <c r="P74" s="171"/>
      <c r="Q74" s="48"/>
    </row>
    <row r="75" spans="1:17" ht="47.15" customHeight="1" x14ac:dyDescent="0.35">
      <c r="A75" s="367">
        <v>8</v>
      </c>
      <c r="B75" s="384" t="str">
        <f t="shared" si="7"/>
        <v/>
      </c>
      <c r="C75" s="385">
        <f>IFERROR(IF(K75&lt;&gt;"",K75,IF(A75=A74,IF(C74&lt;YEAR('Overview - Section A'!$E$8),C74+1,""),YEAR('Overview - Section A'!$E$7))),"")</f>
        <v>2020</v>
      </c>
      <c r="D75" s="387">
        <v>23508</v>
      </c>
      <c r="E75" s="387">
        <v>30530449</v>
      </c>
      <c r="F75" s="495">
        <f t="shared" si="9"/>
        <v>76.998540047675021</v>
      </c>
      <c r="G75" s="389">
        <v>44228</v>
      </c>
      <c r="H75" s="390"/>
      <c r="I75" s="391"/>
      <c r="J75" s="392" t="s">
        <v>416</v>
      </c>
      <c r="K75" s="393"/>
      <c r="L75" s="391" t="b">
        <f t="shared" si="8"/>
        <v>1</v>
      </c>
      <c r="M75" s="391" t="str">
        <f ca="1">IFERROR(IF(G75&lt;&gt;"",INDEX('Overview - Section A'!$U$38:$U$45,MATCH(G75,'Overview - Section A'!$A$38:$A$45,1)),J75),"")</f>
        <v>a1Y36000002qEllEAE</v>
      </c>
      <c r="N75" s="391"/>
      <c r="O75" s="391" t="s">
        <v>462</v>
      </c>
      <c r="P75" s="171"/>
      <c r="Q75" s="48"/>
    </row>
    <row r="76" spans="1:17" ht="47.15" customHeight="1" x14ac:dyDescent="0.35">
      <c r="A76" s="367">
        <v>8</v>
      </c>
      <c r="B76" s="384" t="str">
        <f t="shared" si="7"/>
        <v/>
      </c>
      <c r="C76" s="385" t="str">
        <f>IFERROR(IF(K76&lt;&gt;"",K76,IF(A76=A75,IF(C75&lt;YEAR('Overview - Section A'!$E$8),C75+1,""),YEAR('Overview - Section A'!$E$7))),"")</f>
        <v/>
      </c>
      <c r="D76" s="386"/>
      <c r="E76" s="387"/>
      <c r="F76" s="388" t="str">
        <f t="shared" si="6"/>
        <v/>
      </c>
      <c r="G76" s="389"/>
      <c r="H76" s="390"/>
      <c r="I76" s="391"/>
      <c r="J76" s="392" t="s">
        <v>418</v>
      </c>
      <c r="K76" s="393"/>
      <c r="L76" s="391" t="b">
        <f t="shared" si="8"/>
        <v>1</v>
      </c>
      <c r="M76" s="391" t="str">
        <f>IFERROR(IF(G76&lt;&gt;"",INDEX('Overview - Section A'!$U$38:$U$45,MATCH(G76,'Overview - Section A'!$A$38:$A$45,1)),J76),"")</f>
        <v>a1Y36000002qEljEAE</v>
      </c>
      <c r="N76" s="391"/>
      <c r="O76" s="391" t="s">
        <v>463</v>
      </c>
      <c r="P76" s="171"/>
      <c r="Q76" s="48"/>
    </row>
    <row r="77" spans="1:17" ht="47.15" customHeight="1" x14ac:dyDescent="0.35">
      <c r="A77" s="367">
        <v>8</v>
      </c>
      <c r="B77" s="384" t="str">
        <f t="shared" si="7"/>
        <v/>
      </c>
      <c r="C77" s="385" t="str">
        <f>IFERROR(IF(K77&lt;&gt;"",K77,IF(A77=A76,IF(C76&lt;YEAR('Overview - Section A'!$E$8),C76+1,""),YEAR('Overview - Section A'!$E$7))),"")</f>
        <v/>
      </c>
      <c r="D77" s="386"/>
      <c r="E77" s="387"/>
      <c r="F77" s="388" t="str">
        <f t="shared" si="6"/>
        <v/>
      </c>
      <c r="G77" s="389"/>
      <c r="H77" s="390"/>
      <c r="I77" s="391"/>
      <c r="J77" s="392" t="s">
        <v>420</v>
      </c>
      <c r="K77" s="393"/>
      <c r="L77" s="391" t="b">
        <f t="shared" si="8"/>
        <v>1</v>
      </c>
      <c r="M77" s="391" t="str">
        <f>IFERROR(IF(G77&lt;&gt;"",INDEX('Overview - Section A'!$U$38:$U$45,MATCH(G77,'Overview - Section A'!$A$38:$A$45,1)),J77),"")</f>
        <v>a1Y36000002qElkEAE</v>
      </c>
      <c r="N77" s="391"/>
      <c r="O77" s="391" t="s">
        <v>464</v>
      </c>
      <c r="P77" s="171"/>
      <c r="Q77" s="48"/>
    </row>
    <row r="78" spans="1:17" ht="47.15" customHeight="1" x14ac:dyDescent="0.35">
      <c r="A78" s="367">
        <v>8</v>
      </c>
      <c r="B78" s="384" t="str">
        <f t="shared" si="7"/>
        <v/>
      </c>
      <c r="C78" s="385" t="str">
        <f>IFERROR(IF(K78&lt;&gt;"",K78,IF(A78=A77,IF(C77&lt;YEAR('Overview - Section A'!$E$8),C77+1,""),YEAR('Overview - Section A'!$E$7))),"")</f>
        <v/>
      </c>
      <c r="D78" s="386"/>
      <c r="E78" s="387"/>
      <c r="F78" s="388" t="str">
        <f t="shared" si="6"/>
        <v/>
      </c>
      <c r="G78" s="389"/>
      <c r="H78" s="390"/>
      <c r="I78" s="391"/>
      <c r="J78" s="392" t="s">
        <v>422</v>
      </c>
      <c r="K78" s="393"/>
      <c r="L78" s="391" t="b">
        <f t="shared" si="8"/>
        <v>1</v>
      </c>
      <c r="M78" s="391" t="str">
        <f>IFERROR(IF(G78&lt;&gt;"",INDEX('Overview - Section A'!$U$38:$U$45,MATCH(G78,'Overview - Section A'!$A$38:$A$45,1)),J78),"")</f>
        <v>a1Y36000002qEllEAE</v>
      </c>
      <c r="N78" s="391"/>
      <c r="O78" s="391" t="s">
        <v>465</v>
      </c>
      <c r="P78" s="171"/>
      <c r="Q78" s="48"/>
    </row>
    <row r="79" spans="1:17" ht="47.15" customHeight="1" x14ac:dyDescent="0.35">
      <c r="A79" s="367">
        <v>9</v>
      </c>
      <c r="B79" s="384" t="str">
        <f t="shared" si="7"/>
        <v>TB O-6: Notification of RR-TB and/or MDR-TB cases – Percentage of notified cases of bacteriologically confirmed, drug resistant RR-TB and/or MDR-TB as a proportion of all estimated RR-TB and/or MDR-TB cases</v>
      </c>
      <c r="C79" s="385">
        <f>IFERROR(IF(K79&lt;&gt;"",K79,IF(A79=A78,IF(C78&lt;YEAR('Overview - Section A'!$E$8),C78+1,""),YEAR('Overview - Section A'!$E$7))),"")</f>
        <v>2018</v>
      </c>
      <c r="D79" s="386">
        <v>187</v>
      </c>
      <c r="E79" s="387">
        <v>782</v>
      </c>
      <c r="F79" s="388">
        <f t="shared" si="6"/>
        <v>23.913043478260871</v>
      </c>
      <c r="G79" s="389">
        <v>43497</v>
      </c>
      <c r="H79" s="390"/>
      <c r="I79" s="391"/>
      <c r="J79" s="392" t="s">
        <v>412</v>
      </c>
      <c r="K79" s="393"/>
      <c r="L79" s="391" t="b">
        <f t="shared" si="8"/>
        <v>1</v>
      </c>
      <c r="M79" s="391" t="str">
        <f ca="1">IFERROR(IF(G79&lt;&gt;"",INDEX('Overview - Section A'!$U$38:$U$45,MATCH(G79,'Overview - Section A'!$A$38:$A$45,1)),J79),"")</f>
        <v>a1Y36000002qEliEAE</v>
      </c>
      <c r="N79" s="391"/>
      <c r="O79" s="391" t="s">
        <v>466</v>
      </c>
      <c r="P79" s="171"/>
      <c r="Q79" s="48"/>
    </row>
    <row r="80" spans="1:17" ht="47.15" customHeight="1" x14ac:dyDescent="0.35">
      <c r="A80" s="367">
        <v>9</v>
      </c>
      <c r="B80" s="384" t="str">
        <f t="shared" si="7"/>
        <v/>
      </c>
      <c r="C80" s="385">
        <f>IFERROR(IF(K80&lt;&gt;"",K80,IF(A80=A79,IF(C79&lt;YEAR('Overview - Section A'!$E$8),C79+1,""),YEAR('Overview - Section A'!$E$7))),"")</f>
        <v>2019</v>
      </c>
      <c r="D80" s="386">
        <v>262</v>
      </c>
      <c r="E80" s="387">
        <v>772</v>
      </c>
      <c r="F80" s="388">
        <f t="shared" si="6"/>
        <v>33.937823834196891</v>
      </c>
      <c r="G80" s="389">
        <v>43862</v>
      </c>
      <c r="H80" s="390"/>
      <c r="I80" s="391"/>
      <c r="J80" s="392" t="s">
        <v>414</v>
      </c>
      <c r="K80" s="393"/>
      <c r="L80" s="391" t="b">
        <f t="shared" si="8"/>
        <v>1</v>
      </c>
      <c r="M80" s="391" t="str">
        <f ca="1">IFERROR(IF(G80&lt;&gt;"",INDEX('Overview - Section A'!$U$38:$U$45,MATCH(G80,'Overview - Section A'!$A$38:$A$45,1)),J80),"")</f>
        <v>a1Y36000002qElkEAE</v>
      </c>
      <c r="N80" s="391"/>
      <c r="O80" s="391" t="s">
        <v>467</v>
      </c>
      <c r="P80" s="171"/>
      <c r="Q80" s="48"/>
    </row>
    <row r="81" spans="1:17" ht="47.15" customHeight="1" x14ac:dyDescent="0.35">
      <c r="A81" s="367">
        <v>9</v>
      </c>
      <c r="B81" s="384" t="str">
        <f t="shared" si="7"/>
        <v/>
      </c>
      <c r="C81" s="385">
        <f>IFERROR(IF(K81&lt;&gt;"",K81,IF(A81=A80,IF(C80&lt;YEAR('Overview - Section A'!$E$8),C80+1,""),YEAR('Overview - Section A'!$E$7))),"")</f>
        <v>2020</v>
      </c>
      <c r="D81" s="386">
        <v>334</v>
      </c>
      <c r="E81" s="387">
        <v>761</v>
      </c>
      <c r="F81" s="388">
        <f t="shared" si="6"/>
        <v>43.889618922470433</v>
      </c>
      <c r="G81" s="389">
        <v>44228</v>
      </c>
      <c r="H81" s="390"/>
      <c r="I81" s="391"/>
      <c r="J81" s="392" t="s">
        <v>416</v>
      </c>
      <c r="K81" s="393"/>
      <c r="L81" s="391" t="b">
        <f t="shared" si="8"/>
        <v>1</v>
      </c>
      <c r="M81" s="391" t="str">
        <f ca="1">IFERROR(IF(G81&lt;&gt;"",INDEX('Overview - Section A'!$U$38:$U$45,MATCH(G81,'Overview - Section A'!$A$38:$A$45,1)),J81),"")</f>
        <v>a1Y36000002qEllEAE</v>
      </c>
      <c r="N81" s="391"/>
      <c r="O81" s="391" t="s">
        <v>468</v>
      </c>
      <c r="P81" s="171"/>
      <c r="Q81" s="48"/>
    </row>
    <row r="82" spans="1:17" ht="47.15" customHeight="1" x14ac:dyDescent="0.35">
      <c r="A82" s="367">
        <v>9</v>
      </c>
      <c r="B82" s="384" t="str">
        <f t="shared" si="7"/>
        <v/>
      </c>
      <c r="C82" s="385" t="str">
        <f>IFERROR(IF(K82&lt;&gt;"",K82,IF(A82=A81,IF(C81&lt;YEAR('Overview - Section A'!$E$8),C81+1,""),YEAR('Overview - Section A'!$E$7))),"")</f>
        <v/>
      </c>
      <c r="D82" s="386"/>
      <c r="E82" s="387"/>
      <c r="F82" s="388" t="str">
        <f t="shared" si="6"/>
        <v/>
      </c>
      <c r="G82" s="389"/>
      <c r="H82" s="390"/>
      <c r="I82" s="391"/>
      <c r="J82" s="392" t="s">
        <v>418</v>
      </c>
      <c r="K82" s="393"/>
      <c r="L82" s="391" t="b">
        <f t="shared" si="8"/>
        <v>1</v>
      </c>
      <c r="M82" s="391" t="str">
        <f>IFERROR(IF(G82&lt;&gt;"",INDEX('Overview - Section A'!$U$38:$U$45,MATCH(G82,'Overview - Section A'!$A$38:$A$45,1)),J82),"")</f>
        <v>a1Y36000002qEljEAE</v>
      </c>
      <c r="N82" s="391"/>
      <c r="O82" s="391" t="s">
        <v>469</v>
      </c>
      <c r="P82" s="171"/>
      <c r="Q82" s="48"/>
    </row>
    <row r="83" spans="1:17" ht="47.15" customHeight="1" x14ac:dyDescent="0.35">
      <c r="A83" s="367">
        <v>9</v>
      </c>
      <c r="B83" s="384" t="str">
        <f t="shared" si="7"/>
        <v/>
      </c>
      <c r="C83" s="385" t="str">
        <f>IFERROR(IF(K83&lt;&gt;"",K83,IF(A83=A82,IF(C82&lt;YEAR('Overview - Section A'!$E$8),C82+1,""),YEAR('Overview - Section A'!$E$7))),"")</f>
        <v/>
      </c>
      <c r="D83" s="386"/>
      <c r="E83" s="387"/>
      <c r="F83" s="388" t="str">
        <f t="shared" si="6"/>
        <v/>
      </c>
      <c r="G83" s="389"/>
      <c r="H83" s="390"/>
      <c r="I83" s="391"/>
      <c r="J83" s="392" t="s">
        <v>420</v>
      </c>
      <c r="K83" s="393"/>
      <c r="L83" s="391" t="b">
        <f t="shared" si="8"/>
        <v>1</v>
      </c>
      <c r="M83" s="391" t="str">
        <f>IFERROR(IF(G83&lt;&gt;"",INDEX('Overview - Section A'!$U$38:$U$45,MATCH(G83,'Overview - Section A'!$A$38:$A$45,1)),J83),"")</f>
        <v>a1Y36000002qElkEAE</v>
      </c>
      <c r="N83" s="391"/>
      <c r="O83" s="391" t="s">
        <v>470</v>
      </c>
      <c r="P83" s="171"/>
      <c r="Q83" s="48"/>
    </row>
    <row r="84" spans="1:17" ht="47.15" customHeight="1" x14ac:dyDescent="0.35">
      <c r="A84" s="367">
        <v>9</v>
      </c>
      <c r="B84" s="384" t="str">
        <f t="shared" si="7"/>
        <v/>
      </c>
      <c r="C84" s="385" t="str">
        <f>IFERROR(IF(K84&lt;&gt;"",K84,IF(A84=A83,IF(C83&lt;YEAR('Overview - Section A'!$E$8),C83+1,""),YEAR('Overview - Section A'!$E$7))),"")</f>
        <v/>
      </c>
      <c r="D84" s="386"/>
      <c r="E84" s="387"/>
      <c r="F84" s="388" t="str">
        <f t="shared" si="6"/>
        <v/>
      </c>
      <c r="G84" s="389"/>
      <c r="H84" s="390"/>
      <c r="I84" s="391"/>
      <c r="J84" s="392" t="s">
        <v>422</v>
      </c>
      <c r="K84" s="393"/>
      <c r="L84" s="391" t="b">
        <f t="shared" si="8"/>
        <v>1</v>
      </c>
      <c r="M84" s="391" t="str">
        <f>IFERROR(IF(G84&lt;&gt;"",INDEX('Overview - Section A'!$U$38:$U$45,MATCH(G84,'Overview - Section A'!$A$38:$A$45,1)),J84),"")</f>
        <v>a1Y36000002qEllEAE</v>
      </c>
      <c r="N84" s="391"/>
      <c r="O84" s="391" t="s">
        <v>471</v>
      </c>
      <c r="P84" s="171"/>
      <c r="Q84" s="48"/>
    </row>
    <row r="85" spans="1:17" ht="47.15" customHeight="1" x14ac:dyDescent="0.35">
      <c r="A85" s="367">
        <v>10</v>
      </c>
      <c r="B85" s="384" t="str">
        <f t="shared" si="7"/>
        <v>TB O-5(M): TB treatment coverage: Percentage of new and relapse cases that were notified and treated among the estimated number of incident TB cases in the same year (all form of TB - bacteriologically confirmed plus clinically diagnosed)</v>
      </c>
      <c r="C85" s="385">
        <f>IFERROR(IF(K85&lt;&gt;"",K85,IF(A85=A84,IF(C84&lt;YEAR('Overview - Section A'!$E$8),C84+1,""),YEAR('Overview - Section A'!$E$7))),"")</f>
        <v>2018</v>
      </c>
      <c r="D85" s="386">
        <v>19764</v>
      </c>
      <c r="E85" s="387">
        <v>43920</v>
      </c>
      <c r="F85" s="388">
        <f t="shared" si="6"/>
        <v>45</v>
      </c>
      <c r="G85" s="389">
        <v>43497</v>
      </c>
      <c r="H85" s="390"/>
      <c r="I85" s="391"/>
      <c r="J85" s="392" t="s">
        <v>412</v>
      </c>
      <c r="K85" s="393"/>
      <c r="L85" s="391" t="b">
        <f t="shared" si="8"/>
        <v>1</v>
      </c>
      <c r="M85" s="391" t="str">
        <f ca="1">IFERROR(IF(G85&lt;&gt;"",INDEX('Overview - Section A'!$U$38:$U$45,MATCH(G85,'Overview - Section A'!$A$38:$A$45,1)),J85),"")</f>
        <v>a1Y36000002qEliEAE</v>
      </c>
      <c r="N85" s="391"/>
      <c r="O85" s="391" t="s">
        <v>472</v>
      </c>
      <c r="P85" s="171"/>
      <c r="Q85" s="48"/>
    </row>
    <row r="86" spans="1:17" ht="47.15" customHeight="1" x14ac:dyDescent="0.35">
      <c r="A86" s="367">
        <v>10</v>
      </c>
      <c r="B86" s="384" t="str">
        <f t="shared" si="7"/>
        <v/>
      </c>
      <c r="C86" s="385">
        <f>IFERROR(IF(K86&lt;&gt;"",K86,IF(A86=A85,IF(C85&lt;YEAR('Overview - Section A'!$E$8),C85+1,""),YEAR('Overview - Section A'!$E$7))),"")</f>
        <v>2019</v>
      </c>
      <c r="D86" s="386">
        <v>21681</v>
      </c>
      <c r="E86" s="387">
        <v>43362</v>
      </c>
      <c r="F86" s="388">
        <f t="shared" si="6"/>
        <v>50</v>
      </c>
      <c r="G86" s="389">
        <v>43862</v>
      </c>
      <c r="H86" s="390"/>
      <c r="I86" s="391"/>
      <c r="J86" s="392" t="s">
        <v>414</v>
      </c>
      <c r="K86" s="393"/>
      <c r="L86" s="391" t="b">
        <f t="shared" si="8"/>
        <v>1</v>
      </c>
      <c r="M86" s="391" t="str">
        <f ca="1">IFERROR(IF(G86&lt;&gt;"",INDEX('Overview - Section A'!$U$38:$U$45,MATCH(G86,'Overview - Section A'!$A$38:$A$45,1)),J86),"")</f>
        <v>a1Y36000002qElkEAE</v>
      </c>
      <c r="N86" s="391"/>
      <c r="O86" s="391" t="s">
        <v>473</v>
      </c>
      <c r="P86" s="171"/>
      <c r="Q86" s="48"/>
    </row>
    <row r="87" spans="1:17" ht="47.15" customHeight="1" x14ac:dyDescent="0.35">
      <c r="A87" s="367">
        <v>10</v>
      </c>
      <c r="B87" s="384" t="str">
        <f t="shared" si="7"/>
        <v/>
      </c>
      <c r="C87" s="385">
        <f>IFERROR(IF(K87&lt;&gt;"",K87,IF(A87=A86,IF(C86&lt;YEAR('Overview - Section A'!$E$8),C86+1,""),YEAR('Overview - Section A'!$E$7))),"")</f>
        <v>2020</v>
      </c>
      <c r="D87" s="386">
        <v>23508</v>
      </c>
      <c r="E87" s="387">
        <v>42743</v>
      </c>
      <c r="F87" s="388">
        <f t="shared" si="6"/>
        <v>54.998479283157472</v>
      </c>
      <c r="G87" s="389">
        <v>44228</v>
      </c>
      <c r="H87" s="390"/>
      <c r="I87" s="391"/>
      <c r="J87" s="392" t="s">
        <v>416</v>
      </c>
      <c r="K87" s="393"/>
      <c r="L87" s="391" t="b">
        <f t="shared" si="8"/>
        <v>1</v>
      </c>
      <c r="M87" s="391" t="str">
        <f ca="1">IFERROR(IF(G87&lt;&gt;"",INDEX('Overview - Section A'!$U$38:$U$45,MATCH(G87,'Overview - Section A'!$A$38:$A$45,1)),J87),"")</f>
        <v>a1Y36000002qEllEAE</v>
      </c>
      <c r="N87" s="391"/>
      <c r="O87" s="391" t="s">
        <v>474</v>
      </c>
      <c r="P87" s="171"/>
      <c r="Q87" s="48"/>
    </row>
    <row r="88" spans="1:17" ht="47.15" customHeight="1" x14ac:dyDescent="0.35">
      <c r="A88" s="367">
        <v>10</v>
      </c>
      <c r="B88" s="384" t="str">
        <f t="shared" si="7"/>
        <v/>
      </c>
      <c r="C88" s="385" t="str">
        <f>IFERROR(IF(K88&lt;&gt;"",K88,IF(A88=A87,IF(C87&lt;YEAR('Overview - Section A'!$E$8),C87+1,""),YEAR('Overview - Section A'!$E$7))),"")</f>
        <v/>
      </c>
      <c r="D88" s="386"/>
      <c r="E88" s="387"/>
      <c r="F88" s="388" t="str">
        <f t="shared" si="6"/>
        <v/>
      </c>
      <c r="G88" s="389"/>
      <c r="H88" s="390"/>
      <c r="I88" s="391"/>
      <c r="J88" s="392" t="s">
        <v>418</v>
      </c>
      <c r="K88" s="393"/>
      <c r="L88" s="391" t="b">
        <f t="shared" si="8"/>
        <v>1</v>
      </c>
      <c r="M88" s="391" t="str">
        <f>IFERROR(IF(G88&lt;&gt;"",INDEX('Overview - Section A'!$U$38:$U$45,MATCH(G88,'Overview - Section A'!$A$38:$A$45,1)),J88),"")</f>
        <v>a1Y36000002qEljEAE</v>
      </c>
      <c r="N88" s="391"/>
      <c r="O88" s="391" t="s">
        <v>475</v>
      </c>
      <c r="P88" s="171"/>
      <c r="Q88" s="48"/>
    </row>
    <row r="89" spans="1:17" ht="47.15" customHeight="1" x14ac:dyDescent="0.35">
      <c r="A89" s="367">
        <v>10</v>
      </c>
      <c r="B89" s="384" t="str">
        <f t="shared" si="7"/>
        <v/>
      </c>
      <c r="C89" s="385" t="str">
        <f>IFERROR(IF(K89&lt;&gt;"",K89,IF(A89=A88,IF(C88&lt;YEAR('Overview - Section A'!$E$8),C88+1,""),YEAR('Overview - Section A'!$E$7))),"")</f>
        <v/>
      </c>
      <c r="D89" s="386"/>
      <c r="E89" s="387"/>
      <c r="F89" s="388" t="str">
        <f t="shared" si="6"/>
        <v/>
      </c>
      <c r="G89" s="389"/>
      <c r="H89" s="390"/>
      <c r="I89" s="391"/>
      <c r="J89" s="392" t="s">
        <v>420</v>
      </c>
      <c r="K89" s="393"/>
      <c r="L89" s="391" t="b">
        <f t="shared" si="8"/>
        <v>1</v>
      </c>
      <c r="M89" s="391" t="str">
        <f>IFERROR(IF(G89&lt;&gt;"",INDEX('Overview - Section A'!$U$38:$U$45,MATCH(G89,'Overview - Section A'!$A$38:$A$45,1)),J89),"")</f>
        <v>a1Y36000002qElkEAE</v>
      </c>
      <c r="N89" s="391"/>
      <c r="O89" s="391" t="s">
        <v>476</v>
      </c>
      <c r="P89" s="171"/>
      <c r="Q89" s="48"/>
    </row>
    <row r="90" spans="1:17" ht="47.15" customHeight="1" x14ac:dyDescent="0.35">
      <c r="A90" s="367">
        <v>10</v>
      </c>
      <c r="B90" s="384" t="str">
        <f t="shared" si="7"/>
        <v/>
      </c>
      <c r="C90" s="385" t="str">
        <f>IFERROR(IF(K90&lt;&gt;"",K90,IF(A90=A89,IF(C89&lt;YEAR('Overview - Section A'!$E$8),C89+1,""),YEAR('Overview - Section A'!$E$7))),"")</f>
        <v/>
      </c>
      <c r="D90" s="386"/>
      <c r="E90" s="387"/>
      <c r="F90" s="388" t="str">
        <f t="shared" si="6"/>
        <v/>
      </c>
      <c r="G90" s="389"/>
      <c r="H90" s="390"/>
      <c r="I90" s="391"/>
      <c r="J90" s="392" t="s">
        <v>422</v>
      </c>
      <c r="K90" s="393"/>
      <c r="L90" s="391" t="b">
        <f t="shared" si="8"/>
        <v>1</v>
      </c>
      <c r="M90" s="391" t="str">
        <f>IFERROR(IF(G90&lt;&gt;"",INDEX('Overview - Section A'!$U$38:$U$45,MATCH(G90,'Overview - Section A'!$A$38:$A$45,1)),J90),"")</f>
        <v>a1Y36000002qEllEAE</v>
      </c>
      <c r="N90" s="391"/>
      <c r="O90" s="391" t="s">
        <v>477</v>
      </c>
      <c r="P90" s="171"/>
      <c r="Q90" s="48"/>
    </row>
    <row r="91" spans="1:17" ht="47.15" customHeight="1" x14ac:dyDescent="0.35">
      <c r="A91" s="367">
        <v>11</v>
      </c>
      <c r="B91" s="384" t="str">
        <f t="shared" si="7"/>
        <v/>
      </c>
      <c r="C91" s="385">
        <f>IFERROR(IF(K91&lt;&gt;"",K91,IF(A91=A90,IF(C90&lt;YEAR('Overview - Section A'!$E$8),C90+1,""),YEAR('Overview - Section A'!$E$7))),"")</f>
        <v>2018</v>
      </c>
      <c r="D91" s="386"/>
      <c r="E91" s="387"/>
      <c r="F91" s="388" t="str">
        <f t="shared" si="6"/>
        <v/>
      </c>
      <c r="G91" s="389"/>
      <c r="H91" s="390"/>
      <c r="I91" s="391"/>
      <c r="J91" s="392" t="s">
        <v>412</v>
      </c>
      <c r="K91" s="393"/>
      <c r="L91" s="391" t="b">
        <f t="shared" si="8"/>
        <v>0</v>
      </c>
      <c r="M91" s="391" t="str">
        <f>IFERROR(IF(G91&lt;&gt;"",INDEX('Overview - Section A'!$U$38:$U$45,MATCH(G91,'Overview - Section A'!$A$38:$A$45,1)),J91),"")</f>
        <v>a1Y36000002qElgEAE</v>
      </c>
      <c r="N91" s="391"/>
      <c r="O91" s="391" t="s">
        <v>478</v>
      </c>
      <c r="P91" s="171"/>
      <c r="Q91" s="48"/>
    </row>
    <row r="92" spans="1:17" ht="47.15" customHeight="1" x14ac:dyDescent="0.35">
      <c r="A92" s="367">
        <v>11</v>
      </c>
      <c r="B92" s="384" t="str">
        <f t="shared" si="7"/>
        <v/>
      </c>
      <c r="C92" s="385">
        <f>IFERROR(IF(K92&lt;&gt;"",K92,IF(A92=A91,IF(C91&lt;YEAR('Overview - Section A'!$E$8),C91+1,""),YEAR('Overview - Section A'!$E$7))),"")</f>
        <v>2019</v>
      </c>
      <c r="D92" s="386"/>
      <c r="E92" s="387"/>
      <c r="F92" s="388" t="str">
        <f t="shared" si="6"/>
        <v/>
      </c>
      <c r="G92" s="389"/>
      <c r="H92" s="390"/>
      <c r="I92" s="391"/>
      <c r="J92" s="392" t="s">
        <v>414</v>
      </c>
      <c r="K92" s="393"/>
      <c r="L92" s="391" t="b">
        <f t="shared" si="8"/>
        <v>0</v>
      </c>
      <c r="M92" s="391" t="str">
        <f>IFERROR(IF(G92&lt;&gt;"",INDEX('Overview - Section A'!$U$38:$U$45,MATCH(G92,'Overview - Section A'!$A$38:$A$45,1)),J92),"")</f>
        <v>a1Y36000002qElhEAE</v>
      </c>
      <c r="N92" s="391"/>
      <c r="O92" s="391" t="s">
        <v>479</v>
      </c>
      <c r="P92" s="171"/>
      <c r="Q92" s="48"/>
    </row>
    <row r="93" spans="1:17" ht="47.15" customHeight="1" x14ac:dyDescent="0.35">
      <c r="A93" s="367">
        <v>11</v>
      </c>
      <c r="B93" s="384" t="str">
        <f t="shared" si="7"/>
        <v/>
      </c>
      <c r="C93" s="385">
        <f>IFERROR(IF(K93&lt;&gt;"",K93,IF(A93=A92,IF(C92&lt;YEAR('Overview - Section A'!$E$8),C92+1,""),YEAR('Overview - Section A'!$E$7))),"")</f>
        <v>2020</v>
      </c>
      <c r="D93" s="386"/>
      <c r="E93" s="387"/>
      <c r="F93" s="388" t="str">
        <f t="shared" si="6"/>
        <v/>
      </c>
      <c r="G93" s="389"/>
      <c r="H93" s="390"/>
      <c r="I93" s="391"/>
      <c r="J93" s="392" t="s">
        <v>416</v>
      </c>
      <c r="K93" s="393"/>
      <c r="L93" s="391" t="b">
        <f t="shared" si="8"/>
        <v>0</v>
      </c>
      <c r="M93" s="391" t="str">
        <f>IFERROR(IF(G93&lt;&gt;"",INDEX('Overview - Section A'!$U$38:$U$45,MATCH(G93,'Overview - Section A'!$A$38:$A$45,1)),J93),"")</f>
        <v>a1Y36000002qEliEAE</v>
      </c>
      <c r="N93" s="391"/>
      <c r="O93" s="391" t="s">
        <v>480</v>
      </c>
      <c r="P93" s="171"/>
      <c r="Q93" s="48"/>
    </row>
    <row r="94" spans="1:17" ht="47.15" customHeight="1" x14ac:dyDescent="0.35">
      <c r="A94" s="367">
        <v>11</v>
      </c>
      <c r="B94" s="384" t="str">
        <f t="shared" ref="B94:B120" si="10">IF(A94=A93,"",VLOOKUP(A94,$A$10:$V$26,22,FALSE))</f>
        <v/>
      </c>
      <c r="C94" s="385" t="str">
        <f>IFERROR(IF(K94&lt;&gt;"",K94,IF(A94=A93,IF(C93&lt;YEAR('Overview - Section A'!$E$8),C93+1,""),YEAR('Overview - Section A'!$E$7))),"")</f>
        <v/>
      </c>
      <c r="D94" s="386"/>
      <c r="E94" s="387"/>
      <c r="F94" s="388" t="str">
        <f t="shared" si="6"/>
        <v/>
      </c>
      <c r="G94" s="389"/>
      <c r="H94" s="390"/>
      <c r="I94" s="391"/>
      <c r="J94" s="392" t="s">
        <v>418</v>
      </c>
      <c r="K94" s="393"/>
      <c r="L94" s="391" t="b">
        <f t="shared" ref="L94:L120" si="11">IFERROR(IF(VLOOKUP(A94,$A$10:$V$26,22,FALSE)&lt;&gt;"",TRUE,FALSE),FALSE)</f>
        <v>0</v>
      </c>
      <c r="M94" s="391" t="str">
        <f>IFERROR(IF(G94&lt;&gt;"",INDEX('Overview - Section A'!$U$38:$U$45,MATCH(G94,'Overview - Section A'!$A$38:$A$45,1)),J94),"")</f>
        <v>a1Y36000002qEljEAE</v>
      </c>
      <c r="N94" s="391"/>
      <c r="O94" s="391" t="s">
        <v>481</v>
      </c>
      <c r="P94" s="171"/>
      <c r="Q94" s="48"/>
    </row>
    <row r="95" spans="1:17" ht="47.15" customHeight="1" x14ac:dyDescent="0.35">
      <c r="A95" s="367">
        <v>11</v>
      </c>
      <c r="B95" s="384" t="str">
        <f t="shared" si="10"/>
        <v/>
      </c>
      <c r="C95" s="385" t="str">
        <f>IFERROR(IF(K95&lt;&gt;"",K95,IF(A95=A94,IF(C94&lt;YEAR('Overview - Section A'!$E$8),C94+1,""),YEAR('Overview - Section A'!$E$7))),"")</f>
        <v/>
      </c>
      <c r="D95" s="386"/>
      <c r="E95" s="387"/>
      <c r="F95" s="388" t="str">
        <f t="shared" ref="F95:F120" si="12">IF(IF(AND(D95="",E95=""),N95,IFERROR((D95/E95)*100,""))=0,"",IF(AND(D95="",E95=""),N95,IFERROR((D95/E95)*100,"")))</f>
        <v/>
      </c>
      <c r="G95" s="389"/>
      <c r="H95" s="390"/>
      <c r="I95" s="391"/>
      <c r="J95" s="392" t="s">
        <v>420</v>
      </c>
      <c r="K95" s="393"/>
      <c r="L95" s="391" t="b">
        <f t="shared" si="11"/>
        <v>0</v>
      </c>
      <c r="M95" s="391" t="str">
        <f>IFERROR(IF(G95&lt;&gt;"",INDEX('Overview - Section A'!$U$38:$U$45,MATCH(G95,'Overview - Section A'!$A$38:$A$45,1)),J95),"")</f>
        <v>a1Y36000002qElkEAE</v>
      </c>
      <c r="N95" s="391"/>
      <c r="O95" s="391" t="s">
        <v>482</v>
      </c>
      <c r="P95" s="171"/>
      <c r="Q95" s="48"/>
    </row>
    <row r="96" spans="1:17" ht="47.15" customHeight="1" x14ac:dyDescent="0.35">
      <c r="A96" s="367">
        <v>11</v>
      </c>
      <c r="B96" s="384" t="str">
        <f t="shared" si="10"/>
        <v/>
      </c>
      <c r="C96" s="385" t="str">
        <f>IFERROR(IF(K96&lt;&gt;"",K96,IF(A96=A95,IF(C95&lt;YEAR('Overview - Section A'!$E$8),C95+1,""),YEAR('Overview - Section A'!$E$7))),"")</f>
        <v/>
      </c>
      <c r="D96" s="386"/>
      <c r="E96" s="387"/>
      <c r="F96" s="388" t="str">
        <f t="shared" si="12"/>
        <v/>
      </c>
      <c r="G96" s="389"/>
      <c r="H96" s="390"/>
      <c r="I96" s="391"/>
      <c r="J96" s="392" t="s">
        <v>422</v>
      </c>
      <c r="K96" s="393"/>
      <c r="L96" s="391" t="b">
        <f t="shared" si="11"/>
        <v>0</v>
      </c>
      <c r="M96" s="391" t="str">
        <f>IFERROR(IF(G96&lt;&gt;"",INDEX('Overview - Section A'!$U$38:$U$45,MATCH(G96,'Overview - Section A'!$A$38:$A$45,1)),J96),"")</f>
        <v>a1Y36000002qEllEAE</v>
      </c>
      <c r="N96" s="391"/>
      <c r="O96" s="391" t="s">
        <v>483</v>
      </c>
      <c r="P96" s="171"/>
      <c r="Q96" s="48"/>
    </row>
    <row r="97" spans="1:17" ht="47.15" customHeight="1" x14ac:dyDescent="0.35">
      <c r="A97" s="367">
        <v>12</v>
      </c>
      <c r="B97" s="384" t="str">
        <f t="shared" si="10"/>
        <v/>
      </c>
      <c r="C97" s="385">
        <f>IFERROR(IF(K97&lt;&gt;"",K97,IF(A97=A96,IF(C96&lt;YEAR('Overview - Section A'!$E$8),C96+1,""),YEAR('Overview - Section A'!$E$7))),"")</f>
        <v>2018</v>
      </c>
      <c r="D97" s="386"/>
      <c r="E97" s="387"/>
      <c r="F97" s="388" t="str">
        <f t="shared" si="12"/>
        <v/>
      </c>
      <c r="G97" s="389"/>
      <c r="H97" s="390"/>
      <c r="I97" s="391"/>
      <c r="J97" s="392" t="s">
        <v>412</v>
      </c>
      <c r="K97" s="393"/>
      <c r="L97" s="391" t="b">
        <f t="shared" si="11"/>
        <v>0</v>
      </c>
      <c r="M97" s="391" t="str">
        <f>IFERROR(IF(G97&lt;&gt;"",INDEX('Overview - Section A'!$U$38:$U$45,MATCH(G97,'Overview - Section A'!$A$38:$A$45,1)),J97),"")</f>
        <v>a1Y36000002qElgEAE</v>
      </c>
      <c r="N97" s="391"/>
      <c r="O97" s="391" t="s">
        <v>484</v>
      </c>
      <c r="P97" s="171"/>
      <c r="Q97" s="48"/>
    </row>
    <row r="98" spans="1:17" ht="47.15" customHeight="1" x14ac:dyDescent="0.35">
      <c r="A98" s="367">
        <v>12</v>
      </c>
      <c r="B98" s="384" t="str">
        <f t="shared" si="10"/>
        <v/>
      </c>
      <c r="C98" s="385">
        <f>IFERROR(IF(K98&lt;&gt;"",K98,IF(A98=A97,IF(C97&lt;YEAR('Overview - Section A'!$E$8),C97+1,""),YEAR('Overview - Section A'!$E$7))),"")</f>
        <v>2019</v>
      </c>
      <c r="D98" s="386"/>
      <c r="E98" s="387"/>
      <c r="F98" s="388" t="str">
        <f t="shared" si="12"/>
        <v/>
      </c>
      <c r="G98" s="389"/>
      <c r="H98" s="390"/>
      <c r="I98" s="391"/>
      <c r="J98" s="392" t="s">
        <v>414</v>
      </c>
      <c r="K98" s="393"/>
      <c r="L98" s="391" t="b">
        <f t="shared" si="11"/>
        <v>0</v>
      </c>
      <c r="M98" s="391" t="str">
        <f>IFERROR(IF(G98&lt;&gt;"",INDEX('Overview - Section A'!$U$38:$U$45,MATCH(G98,'Overview - Section A'!$A$38:$A$45,1)),J98),"")</f>
        <v>a1Y36000002qElhEAE</v>
      </c>
      <c r="N98" s="391"/>
      <c r="O98" s="391" t="s">
        <v>485</v>
      </c>
      <c r="P98" s="171"/>
      <c r="Q98" s="48"/>
    </row>
    <row r="99" spans="1:17" ht="47.15" customHeight="1" x14ac:dyDescent="0.35">
      <c r="A99" s="367">
        <v>12</v>
      </c>
      <c r="B99" s="384" t="str">
        <f t="shared" si="10"/>
        <v/>
      </c>
      <c r="C99" s="385">
        <f>IFERROR(IF(K99&lt;&gt;"",K99,IF(A99=A98,IF(C98&lt;YEAR('Overview - Section A'!$E$8),C98+1,""),YEAR('Overview - Section A'!$E$7))),"")</f>
        <v>2020</v>
      </c>
      <c r="D99" s="386"/>
      <c r="E99" s="387"/>
      <c r="F99" s="388" t="str">
        <f t="shared" si="12"/>
        <v/>
      </c>
      <c r="G99" s="389"/>
      <c r="H99" s="390"/>
      <c r="I99" s="391"/>
      <c r="J99" s="392" t="s">
        <v>416</v>
      </c>
      <c r="K99" s="393"/>
      <c r="L99" s="391" t="b">
        <f t="shared" si="11"/>
        <v>0</v>
      </c>
      <c r="M99" s="391" t="str">
        <f>IFERROR(IF(G99&lt;&gt;"",INDEX('Overview - Section A'!$U$38:$U$45,MATCH(G99,'Overview - Section A'!$A$38:$A$45,1)),J99),"")</f>
        <v>a1Y36000002qEliEAE</v>
      </c>
      <c r="N99" s="391"/>
      <c r="O99" s="391" t="s">
        <v>486</v>
      </c>
      <c r="P99" s="171"/>
      <c r="Q99" s="48"/>
    </row>
    <row r="100" spans="1:17" ht="47.15" customHeight="1" x14ac:dyDescent="0.35">
      <c r="A100" s="367">
        <v>12</v>
      </c>
      <c r="B100" s="384" t="str">
        <f t="shared" si="10"/>
        <v/>
      </c>
      <c r="C100" s="385" t="str">
        <f>IFERROR(IF(K100&lt;&gt;"",K100,IF(A100=A99,IF(C99&lt;YEAR('Overview - Section A'!$E$8),C99+1,""),YEAR('Overview - Section A'!$E$7))),"")</f>
        <v/>
      </c>
      <c r="D100" s="386"/>
      <c r="E100" s="387"/>
      <c r="F100" s="388" t="str">
        <f t="shared" si="12"/>
        <v/>
      </c>
      <c r="G100" s="389"/>
      <c r="H100" s="390"/>
      <c r="I100" s="391"/>
      <c r="J100" s="392" t="s">
        <v>418</v>
      </c>
      <c r="K100" s="393"/>
      <c r="L100" s="391" t="b">
        <f t="shared" si="11"/>
        <v>0</v>
      </c>
      <c r="M100" s="391" t="str">
        <f>IFERROR(IF(G100&lt;&gt;"",INDEX('Overview - Section A'!$U$38:$U$45,MATCH(G100,'Overview - Section A'!$A$38:$A$45,1)),J100),"")</f>
        <v>a1Y36000002qEljEAE</v>
      </c>
      <c r="N100" s="391"/>
      <c r="O100" s="391" t="s">
        <v>487</v>
      </c>
      <c r="P100" s="171"/>
      <c r="Q100" s="48"/>
    </row>
    <row r="101" spans="1:17" ht="47.15" customHeight="1" x14ac:dyDescent="0.35">
      <c r="A101" s="367">
        <v>12</v>
      </c>
      <c r="B101" s="384" t="str">
        <f t="shared" si="10"/>
        <v/>
      </c>
      <c r="C101" s="385" t="str">
        <f>IFERROR(IF(K101&lt;&gt;"",K101,IF(A101=A100,IF(C100&lt;YEAR('Overview - Section A'!$E$8),C100+1,""),YEAR('Overview - Section A'!$E$7))),"")</f>
        <v/>
      </c>
      <c r="D101" s="386"/>
      <c r="E101" s="387"/>
      <c r="F101" s="388" t="str">
        <f t="shared" si="12"/>
        <v/>
      </c>
      <c r="G101" s="389"/>
      <c r="H101" s="390"/>
      <c r="I101" s="391"/>
      <c r="J101" s="392" t="s">
        <v>420</v>
      </c>
      <c r="K101" s="393"/>
      <c r="L101" s="391" t="b">
        <f t="shared" si="11"/>
        <v>0</v>
      </c>
      <c r="M101" s="391" t="str">
        <f>IFERROR(IF(G101&lt;&gt;"",INDEX('Overview - Section A'!$U$38:$U$45,MATCH(G101,'Overview - Section A'!$A$38:$A$45,1)),J101),"")</f>
        <v>a1Y36000002qElkEAE</v>
      </c>
      <c r="N101" s="391"/>
      <c r="O101" s="391" t="s">
        <v>488</v>
      </c>
      <c r="P101" s="171"/>
      <c r="Q101" s="48"/>
    </row>
    <row r="102" spans="1:17" ht="47.15" customHeight="1" x14ac:dyDescent="0.35">
      <c r="A102" s="367">
        <v>12</v>
      </c>
      <c r="B102" s="384" t="str">
        <f t="shared" si="10"/>
        <v/>
      </c>
      <c r="C102" s="385" t="str">
        <f>IFERROR(IF(K102&lt;&gt;"",K102,IF(A102=A101,IF(C101&lt;YEAR('Overview - Section A'!$E$8),C101+1,""),YEAR('Overview - Section A'!$E$7))),"")</f>
        <v/>
      </c>
      <c r="D102" s="386"/>
      <c r="E102" s="387"/>
      <c r="F102" s="388" t="str">
        <f t="shared" si="12"/>
        <v/>
      </c>
      <c r="G102" s="389"/>
      <c r="H102" s="390"/>
      <c r="I102" s="391"/>
      <c r="J102" s="392" t="s">
        <v>422</v>
      </c>
      <c r="K102" s="393"/>
      <c r="L102" s="391" t="b">
        <f t="shared" si="11"/>
        <v>0</v>
      </c>
      <c r="M102" s="391" t="str">
        <f>IFERROR(IF(G102&lt;&gt;"",INDEX('Overview - Section A'!$U$38:$U$45,MATCH(G102,'Overview - Section A'!$A$38:$A$45,1)),J102),"")</f>
        <v>a1Y36000002qEllEAE</v>
      </c>
      <c r="N102" s="391"/>
      <c r="O102" s="391" t="s">
        <v>489</v>
      </c>
      <c r="P102" s="171"/>
      <c r="Q102" s="48"/>
    </row>
    <row r="103" spans="1:17" ht="47.15" customHeight="1" x14ac:dyDescent="0.35">
      <c r="A103" s="367">
        <v>13</v>
      </c>
      <c r="B103" s="384" t="str">
        <f t="shared" si="10"/>
        <v/>
      </c>
      <c r="C103" s="385">
        <f>IFERROR(IF(K103&lt;&gt;"",K103,IF(A103=A102,IF(C102&lt;YEAR('Overview - Section A'!$E$8),C102+1,""),YEAR('Overview - Section A'!$E$7))),"")</f>
        <v>2018</v>
      </c>
      <c r="D103" s="386"/>
      <c r="E103" s="387"/>
      <c r="F103" s="388" t="str">
        <f t="shared" si="12"/>
        <v/>
      </c>
      <c r="G103" s="389"/>
      <c r="H103" s="390"/>
      <c r="I103" s="391"/>
      <c r="J103" s="392" t="s">
        <v>412</v>
      </c>
      <c r="K103" s="393"/>
      <c r="L103" s="391" t="b">
        <f t="shared" si="11"/>
        <v>0</v>
      </c>
      <c r="M103" s="391" t="str">
        <f>IFERROR(IF(G103&lt;&gt;"",INDEX('Overview - Section A'!$U$38:$U$45,MATCH(G103,'Overview - Section A'!$A$38:$A$45,1)),J103),"")</f>
        <v>a1Y36000002qElgEAE</v>
      </c>
      <c r="N103" s="391"/>
      <c r="O103" s="391" t="s">
        <v>490</v>
      </c>
      <c r="P103" s="171"/>
      <c r="Q103" s="48"/>
    </row>
    <row r="104" spans="1:17" ht="47.15" customHeight="1" x14ac:dyDescent="0.35">
      <c r="A104" s="367">
        <v>13</v>
      </c>
      <c r="B104" s="384" t="str">
        <f t="shared" si="10"/>
        <v/>
      </c>
      <c r="C104" s="385">
        <f>IFERROR(IF(K104&lt;&gt;"",K104,IF(A104=A103,IF(C103&lt;YEAR('Overview - Section A'!$E$8),C103+1,""),YEAR('Overview - Section A'!$E$7))),"")</f>
        <v>2019</v>
      </c>
      <c r="D104" s="386"/>
      <c r="E104" s="387"/>
      <c r="F104" s="388" t="str">
        <f t="shared" si="12"/>
        <v/>
      </c>
      <c r="G104" s="389"/>
      <c r="H104" s="390"/>
      <c r="I104" s="391"/>
      <c r="J104" s="392" t="s">
        <v>414</v>
      </c>
      <c r="K104" s="393"/>
      <c r="L104" s="391" t="b">
        <f t="shared" si="11"/>
        <v>0</v>
      </c>
      <c r="M104" s="391" t="str">
        <f>IFERROR(IF(G104&lt;&gt;"",INDEX('Overview - Section A'!$U$38:$U$45,MATCH(G104,'Overview - Section A'!$A$38:$A$45,1)),J104),"")</f>
        <v>a1Y36000002qElhEAE</v>
      </c>
      <c r="N104" s="391"/>
      <c r="O104" s="391" t="s">
        <v>491</v>
      </c>
      <c r="P104" s="171"/>
      <c r="Q104" s="48"/>
    </row>
    <row r="105" spans="1:17" ht="47.15" customHeight="1" x14ac:dyDescent="0.35">
      <c r="A105" s="367">
        <v>13</v>
      </c>
      <c r="B105" s="384" t="str">
        <f t="shared" si="10"/>
        <v/>
      </c>
      <c r="C105" s="385">
        <f>IFERROR(IF(K105&lt;&gt;"",K105,IF(A105=A104,IF(C104&lt;YEAR('Overview - Section A'!$E$8),C104+1,""),YEAR('Overview - Section A'!$E$7))),"")</f>
        <v>2020</v>
      </c>
      <c r="D105" s="386"/>
      <c r="E105" s="387"/>
      <c r="F105" s="388" t="str">
        <f t="shared" si="12"/>
        <v/>
      </c>
      <c r="G105" s="389"/>
      <c r="H105" s="390"/>
      <c r="I105" s="391"/>
      <c r="J105" s="392" t="s">
        <v>416</v>
      </c>
      <c r="K105" s="393"/>
      <c r="L105" s="391" t="b">
        <f t="shared" si="11"/>
        <v>0</v>
      </c>
      <c r="M105" s="391" t="str">
        <f>IFERROR(IF(G105&lt;&gt;"",INDEX('Overview - Section A'!$U$38:$U$45,MATCH(G105,'Overview - Section A'!$A$38:$A$45,1)),J105),"")</f>
        <v>a1Y36000002qEliEAE</v>
      </c>
      <c r="N105" s="391"/>
      <c r="O105" s="391" t="s">
        <v>492</v>
      </c>
      <c r="P105" s="171"/>
      <c r="Q105" s="48"/>
    </row>
    <row r="106" spans="1:17" ht="47.15" customHeight="1" x14ac:dyDescent="0.35">
      <c r="A106" s="367">
        <v>13</v>
      </c>
      <c r="B106" s="384" t="str">
        <f t="shared" si="10"/>
        <v/>
      </c>
      <c r="C106" s="385" t="str">
        <f>IFERROR(IF(K106&lt;&gt;"",K106,IF(A106=A105,IF(C105&lt;YEAR('Overview - Section A'!$E$8),C105+1,""),YEAR('Overview - Section A'!$E$7))),"")</f>
        <v/>
      </c>
      <c r="D106" s="386"/>
      <c r="E106" s="387"/>
      <c r="F106" s="388" t="str">
        <f t="shared" si="12"/>
        <v/>
      </c>
      <c r="G106" s="389"/>
      <c r="H106" s="390"/>
      <c r="I106" s="391"/>
      <c r="J106" s="392" t="s">
        <v>418</v>
      </c>
      <c r="K106" s="393"/>
      <c r="L106" s="391" t="b">
        <f t="shared" si="11"/>
        <v>0</v>
      </c>
      <c r="M106" s="391" t="str">
        <f>IFERROR(IF(G106&lt;&gt;"",INDEX('Overview - Section A'!$U$38:$U$45,MATCH(G106,'Overview - Section A'!$A$38:$A$45,1)),J106),"")</f>
        <v>a1Y36000002qEljEAE</v>
      </c>
      <c r="N106" s="391"/>
      <c r="O106" s="391" t="s">
        <v>493</v>
      </c>
      <c r="P106" s="171"/>
      <c r="Q106" s="48"/>
    </row>
    <row r="107" spans="1:17" ht="47.15" customHeight="1" x14ac:dyDescent="0.35">
      <c r="A107" s="367">
        <v>13</v>
      </c>
      <c r="B107" s="384" t="str">
        <f t="shared" si="10"/>
        <v/>
      </c>
      <c r="C107" s="385" t="str">
        <f>IFERROR(IF(K107&lt;&gt;"",K107,IF(A107=A106,IF(C106&lt;YEAR('Overview - Section A'!$E$8),C106+1,""),YEAR('Overview - Section A'!$E$7))),"")</f>
        <v/>
      </c>
      <c r="D107" s="386"/>
      <c r="E107" s="387"/>
      <c r="F107" s="388" t="str">
        <f t="shared" si="12"/>
        <v/>
      </c>
      <c r="G107" s="389"/>
      <c r="H107" s="390"/>
      <c r="I107" s="391"/>
      <c r="J107" s="392" t="s">
        <v>420</v>
      </c>
      <c r="K107" s="393"/>
      <c r="L107" s="391" t="b">
        <f t="shared" si="11"/>
        <v>0</v>
      </c>
      <c r="M107" s="391" t="str">
        <f>IFERROR(IF(G107&lt;&gt;"",INDEX('Overview - Section A'!$U$38:$U$45,MATCH(G107,'Overview - Section A'!$A$38:$A$45,1)),J107),"")</f>
        <v>a1Y36000002qElkEAE</v>
      </c>
      <c r="N107" s="391"/>
      <c r="O107" s="391" t="s">
        <v>494</v>
      </c>
      <c r="P107" s="171"/>
      <c r="Q107" s="48"/>
    </row>
    <row r="108" spans="1:17" ht="47.15" customHeight="1" x14ac:dyDescent="0.35">
      <c r="A108" s="367">
        <v>13</v>
      </c>
      <c r="B108" s="384" t="str">
        <f t="shared" si="10"/>
        <v/>
      </c>
      <c r="C108" s="385" t="str">
        <f>IFERROR(IF(K108&lt;&gt;"",K108,IF(A108=A107,IF(C107&lt;YEAR('Overview - Section A'!$E$8),C107+1,""),YEAR('Overview - Section A'!$E$7))),"")</f>
        <v/>
      </c>
      <c r="D108" s="386"/>
      <c r="E108" s="387"/>
      <c r="F108" s="388" t="str">
        <f t="shared" si="12"/>
        <v/>
      </c>
      <c r="G108" s="389"/>
      <c r="H108" s="390"/>
      <c r="I108" s="391"/>
      <c r="J108" s="392" t="s">
        <v>422</v>
      </c>
      <c r="K108" s="393"/>
      <c r="L108" s="391" t="b">
        <f t="shared" si="11"/>
        <v>0</v>
      </c>
      <c r="M108" s="391" t="str">
        <f>IFERROR(IF(G108&lt;&gt;"",INDEX('Overview - Section A'!$U$38:$U$45,MATCH(G108,'Overview - Section A'!$A$38:$A$45,1)),J108),"")</f>
        <v>a1Y36000002qEllEAE</v>
      </c>
      <c r="N108" s="391"/>
      <c r="O108" s="391" t="s">
        <v>495</v>
      </c>
      <c r="P108" s="171"/>
      <c r="Q108" s="48"/>
    </row>
    <row r="109" spans="1:17" ht="47.15" customHeight="1" x14ac:dyDescent="0.35">
      <c r="A109" s="367">
        <v>14</v>
      </c>
      <c r="B109" s="384" t="str">
        <f t="shared" si="10"/>
        <v/>
      </c>
      <c r="C109" s="385">
        <f>IFERROR(IF(K109&lt;&gt;"",K109,IF(A109=A108,IF(C108&lt;YEAR('Overview - Section A'!$E$8),C108+1,""),YEAR('Overview - Section A'!$E$7))),"")</f>
        <v>2018</v>
      </c>
      <c r="D109" s="386"/>
      <c r="E109" s="387"/>
      <c r="F109" s="388" t="str">
        <f t="shared" si="12"/>
        <v/>
      </c>
      <c r="G109" s="389"/>
      <c r="H109" s="390"/>
      <c r="I109" s="391"/>
      <c r="J109" s="392" t="s">
        <v>412</v>
      </c>
      <c r="K109" s="393"/>
      <c r="L109" s="391" t="b">
        <f t="shared" si="11"/>
        <v>0</v>
      </c>
      <c r="M109" s="391" t="str">
        <f>IFERROR(IF(G109&lt;&gt;"",INDEX('Overview - Section A'!$U$38:$U$45,MATCH(G109,'Overview - Section A'!$A$38:$A$45,1)),J109),"")</f>
        <v>a1Y36000002qElgEAE</v>
      </c>
      <c r="N109" s="391"/>
      <c r="O109" s="391" t="s">
        <v>496</v>
      </c>
      <c r="P109" s="171"/>
      <c r="Q109" s="48"/>
    </row>
    <row r="110" spans="1:17" ht="47.15" customHeight="1" x14ac:dyDescent="0.35">
      <c r="A110" s="367">
        <v>14</v>
      </c>
      <c r="B110" s="384" t="str">
        <f t="shared" si="10"/>
        <v/>
      </c>
      <c r="C110" s="385">
        <f>IFERROR(IF(K110&lt;&gt;"",K110,IF(A110=A109,IF(C109&lt;YEAR('Overview - Section A'!$E$8),C109+1,""),YEAR('Overview - Section A'!$E$7))),"")</f>
        <v>2019</v>
      </c>
      <c r="D110" s="386"/>
      <c r="E110" s="387"/>
      <c r="F110" s="388" t="str">
        <f t="shared" si="12"/>
        <v/>
      </c>
      <c r="G110" s="389"/>
      <c r="H110" s="390"/>
      <c r="I110" s="391"/>
      <c r="J110" s="392" t="s">
        <v>414</v>
      </c>
      <c r="K110" s="393"/>
      <c r="L110" s="391" t="b">
        <f t="shared" si="11"/>
        <v>0</v>
      </c>
      <c r="M110" s="391" t="str">
        <f>IFERROR(IF(G110&lt;&gt;"",INDEX('Overview - Section A'!$U$38:$U$45,MATCH(G110,'Overview - Section A'!$A$38:$A$45,1)),J110),"")</f>
        <v>a1Y36000002qElhEAE</v>
      </c>
      <c r="N110" s="391"/>
      <c r="O110" s="391" t="s">
        <v>497</v>
      </c>
      <c r="P110" s="171"/>
      <c r="Q110" s="48"/>
    </row>
    <row r="111" spans="1:17" ht="47.15" customHeight="1" x14ac:dyDescent="0.35">
      <c r="A111" s="367">
        <v>14</v>
      </c>
      <c r="B111" s="384" t="str">
        <f t="shared" si="10"/>
        <v/>
      </c>
      <c r="C111" s="385">
        <f>IFERROR(IF(K111&lt;&gt;"",K111,IF(A111=A110,IF(C110&lt;YEAR('Overview - Section A'!$E$8),C110+1,""),YEAR('Overview - Section A'!$E$7))),"")</f>
        <v>2020</v>
      </c>
      <c r="D111" s="386"/>
      <c r="E111" s="387"/>
      <c r="F111" s="388" t="str">
        <f t="shared" si="12"/>
        <v/>
      </c>
      <c r="G111" s="389"/>
      <c r="H111" s="390"/>
      <c r="I111" s="391"/>
      <c r="J111" s="392" t="s">
        <v>416</v>
      </c>
      <c r="K111" s="393"/>
      <c r="L111" s="391" t="b">
        <f t="shared" si="11"/>
        <v>0</v>
      </c>
      <c r="M111" s="391" t="str">
        <f>IFERROR(IF(G111&lt;&gt;"",INDEX('Overview - Section A'!$U$38:$U$45,MATCH(G111,'Overview - Section A'!$A$38:$A$45,1)),J111),"")</f>
        <v>a1Y36000002qEliEAE</v>
      </c>
      <c r="N111" s="391"/>
      <c r="O111" s="391" t="s">
        <v>498</v>
      </c>
      <c r="P111" s="171"/>
      <c r="Q111" s="48"/>
    </row>
    <row r="112" spans="1:17" ht="47.15" customHeight="1" x14ac:dyDescent="0.35">
      <c r="A112" s="367">
        <v>14</v>
      </c>
      <c r="B112" s="384" t="str">
        <f t="shared" si="10"/>
        <v/>
      </c>
      <c r="C112" s="385" t="str">
        <f>IFERROR(IF(K112&lt;&gt;"",K112,IF(A112=A111,IF(C111&lt;YEAR('Overview - Section A'!$E$8),C111+1,""),YEAR('Overview - Section A'!$E$7))),"")</f>
        <v/>
      </c>
      <c r="D112" s="386"/>
      <c r="E112" s="387"/>
      <c r="F112" s="388" t="str">
        <f t="shared" si="12"/>
        <v/>
      </c>
      <c r="G112" s="389"/>
      <c r="H112" s="390"/>
      <c r="I112" s="391"/>
      <c r="J112" s="392" t="s">
        <v>418</v>
      </c>
      <c r="K112" s="393"/>
      <c r="L112" s="391" t="b">
        <f t="shared" si="11"/>
        <v>0</v>
      </c>
      <c r="M112" s="391" t="str">
        <f>IFERROR(IF(G112&lt;&gt;"",INDEX('Overview - Section A'!$U$38:$U$45,MATCH(G112,'Overview - Section A'!$A$38:$A$45,1)),J112),"")</f>
        <v>a1Y36000002qEljEAE</v>
      </c>
      <c r="N112" s="391"/>
      <c r="O112" s="391" t="s">
        <v>499</v>
      </c>
      <c r="P112" s="171"/>
      <c r="Q112" s="48"/>
    </row>
    <row r="113" spans="1:17" ht="47.15" customHeight="1" x14ac:dyDescent="0.35">
      <c r="A113" s="367">
        <v>14</v>
      </c>
      <c r="B113" s="384" t="str">
        <f t="shared" si="10"/>
        <v/>
      </c>
      <c r="C113" s="385" t="str">
        <f>IFERROR(IF(K113&lt;&gt;"",K113,IF(A113=A112,IF(C112&lt;YEAR('Overview - Section A'!$E$8),C112+1,""),YEAR('Overview - Section A'!$E$7))),"")</f>
        <v/>
      </c>
      <c r="D113" s="386"/>
      <c r="E113" s="387"/>
      <c r="F113" s="388" t="str">
        <f t="shared" si="12"/>
        <v/>
      </c>
      <c r="G113" s="389"/>
      <c r="H113" s="390"/>
      <c r="I113" s="391"/>
      <c r="J113" s="392" t="s">
        <v>420</v>
      </c>
      <c r="K113" s="393"/>
      <c r="L113" s="391" t="b">
        <f t="shared" si="11"/>
        <v>0</v>
      </c>
      <c r="M113" s="391" t="str">
        <f>IFERROR(IF(G113&lt;&gt;"",INDEX('Overview - Section A'!$U$38:$U$45,MATCH(G113,'Overview - Section A'!$A$38:$A$45,1)),J113),"")</f>
        <v>a1Y36000002qElkEAE</v>
      </c>
      <c r="N113" s="391"/>
      <c r="O113" s="391" t="s">
        <v>500</v>
      </c>
      <c r="P113" s="171"/>
      <c r="Q113" s="48"/>
    </row>
    <row r="114" spans="1:17" ht="47.15" customHeight="1" x14ac:dyDescent="0.35">
      <c r="A114" s="367">
        <v>14</v>
      </c>
      <c r="B114" s="384" t="str">
        <f t="shared" si="10"/>
        <v/>
      </c>
      <c r="C114" s="385" t="str">
        <f>IFERROR(IF(K114&lt;&gt;"",K114,IF(A114=A113,IF(C113&lt;YEAR('Overview - Section A'!$E$8),C113+1,""),YEAR('Overview - Section A'!$E$7))),"")</f>
        <v/>
      </c>
      <c r="D114" s="386"/>
      <c r="E114" s="387"/>
      <c r="F114" s="388" t="str">
        <f t="shared" si="12"/>
        <v/>
      </c>
      <c r="G114" s="389"/>
      <c r="H114" s="390"/>
      <c r="I114" s="391"/>
      <c r="J114" s="392" t="s">
        <v>422</v>
      </c>
      <c r="K114" s="393"/>
      <c r="L114" s="391" t="b">
        <f t="shared" si="11"/>
        <v>0</v>
      </c>
      <c r="M114" s="391" t="str">
        <f>IFERROR(IF(G114&lt;&gt;"",INDEX('Overview - Section A'!$U$38:$U$45,MATCH(G114,'Overview - Section A'!$A$38:$A$45,1)),J114),"")</f>
        <v>a1Y36000002qEllEAE</v>
      </c>
      <c r="N114" s="391"/>
      <c r="O114" s="391" t="s">
        <v>501</v>
      </c>
      <c r="P114" s="171"/>
      <c r="Q114" s="48"/>
    </row>
    <row r="115" spans="1:17" ht="47.15" customHeight="1" x14ac:dyDescent="0.35">
      <c r="A115" s="367">
        <v>15</v>
      </c>
      <c r="B115" s="384" t="str">
        <f t="shared" si="10"/>
        <v/>
      </c>
      <c r="C115" s="385">
        <f>IFERROR(IF(K115&lt;&gt;"",K115,IF(A115=A114,IF(C114&lt;YEAR('Overview - Section A'!$E$8),C114+1,""),YEAR('Overview - Section A'!$E$7))),"")</f>
        <v>2018</v>
      </c>
      <c r="D115" s="386"/>
      <c r="E115" s="387"/>
      <c r="F115" s="388" t="str">
        <f t="shared" si="12"/>
        <v/>
      </c>
      <c r="G115" s="389"/>
      <c r="H115" s="390"/>
      <c r="I115" s="391"/>
      <c r="J115" s="392" t="s">
        <v>412</v>
      </c>
      <c r="K115" s="393"/>
      <c r="L115" s="391" t="b">
        <f t="shared" si="11"/>
        <v>0</v>
      </c>
      <c r="M115" s="391" t="str">
        <f>IFERROR(IF(G115&lt;&gt;"",INDEX('Overview - Section A'!$U$38:$U$45,MATCH(G115,'Overview - Section A'!$A$38:$A$45,1)),J115),"")</f>
        <v>a1Y36000002qElgEAE</v>
      </c>
      <c r="N115" s="391"/>
      <c r="O115" s="391" t="s">
        <v>502</v>
      </c>
      <c r="P115" s="171"/>
      <c r="Q115" s="48"/>
    </row>
    <row r="116" spans="1:17" ht="47.15" customHeight="1" x14ac:dyDescent="0.35">
      <c r="A116" s="367">
        <v>15</v>
      </c>
      <c r="B116" s="384" t="str">
        <f t="shared" si="10"/>
        <v/>
      </c>
      <c r="C116" s="385">
        <f>IFERROR(IF(K116&lt;&gt;"",K116,IF(A116=A115,IF(C115&lt;YEAR('Overview - Section A'!$E$8),C115+1,""),YEAR('Overview - Section A'!$E$7))),"")</f>
        <v>2019</v>
      </c>
      <c r="D116" s="386"/>
      <c r="E116" s="387"/>
      <c r="F116" s="388" t="str">
        <f t="shared" si="12"/>
        <v/>
      </c>
      <c r="G116" s="389"/>
      <c r="H116" s="390"/>
      <c r="I116" s="391"/>
      <c r="J116" s="392" t="s">
        <v>414</v>
      </c>
      <c r="K116" s="393"/>
      <c r="L116" s="391" t="b">
        <f t="shared" si="11"/>
        <v>0</v>
      </c>
      <c r="M116" s="391" t="str">
        <f>IFERROR(IF(G116&lt;&gt;"",INDEX('Overview - Section A'!$U$38:$U$45,MATCH(G116,'Overview - Section A'!$A$38:$A$45,1)),J116),"")</f>
        <v>a1Y36000002qElhEAE</v>
      </c>
      <c r="N116" s="391"/>
      <c r="O116" s="391" t="s">
        <v>503</v>
      </c>
      <c r="P116" s="171"/>
      <c r="Q116" s="48"/>
    </row>
    <row r="117" spans="1:17" ht="47.15" customHeight="1" x14ac:dyDescent="0.35">
      <c r="A117" s="367">
        <v>15</v>
      </c>
      <c r="B117" s="384" t="str">
        <f t="shared" si="10"/>
        <v/>
      </c>
      <c r="C117" s="385">
        <f>IFERROR(IF(K117&lt;&gt;"",K117,IF(A117=A116,IF(C116&lt;YEAR('Overview - Section A'!$E$8),C116+1,""),YEAR('Overview - Section A'!$E$7))),"")</f>
        <v>2020</v>
      </c>
      <c r="D117" s="386"/>
      <c r="E117" s="387"/>
      <c r="F117" s="388" t="str">
        <f t="shared" si="12"/>
        <v/>
      </c>
      <c r="G117" s="389"/>
      <c r="H117" s="390"/>
      <c r="I117" s="391"/>
      <c r="J117" s="392" t="s">
        <v>416</v>
      </c>
      <c r="K117" s="393"/>
      <c r="L117" s="391" t="b">
        <f t="shared" si="11"/>
        <v>0</v>
      </c>
      <c r="M117" s="391" t="str">
        <f>IFERROR(IF(G117&lt;&gt;"",INDEX('Overview - Section A'!$U$38:$U$45,MATCH(G117,'Overview - Section A'!$A$38:$A$45,1)),J117),"")</f>
        <v>a1Y36000002qEliEAE</v>
      </c>
      <c r="N117" s="391"/>
      <c r="O117" s="391" t="s">
        <v>504</v>
      </c>
      <c r="P117" s="171"/>
      <c r="Q117" s="48"/>
    </row>
    <row r="118" spans="1:17" ht="47.15" customHeight="1" x14ac:dyDescent="0.35">
      <c r="A118" s="367">
        <v>15</v>
      </c>
      <c r="B118" s="384" t="str">
        <f t="shared" si="10"/>
        <v/>
      </c>
      <c r="C118" s="385" t="str">
        <f>IFERROR(IF(K118&lt;&gt;"",K118,IF(A118=A117,IF(C117&lt;YEAR('Overview - Section A'!$E$8),C117+1,""),YEAR('Overview - Section A'!$E$7))),"")</f>
        <v/>
      </c>
      <c r="D118" s="386"/>
      <c r="E118" s="387"/>
      <c r="F118" s="388" t="str">
        <f t="shared" si="12"/>
        <v/>
      </c>
      <c r="G118" s="389"/>
      <c r="H118" s="390"/>
      <c r="I118" s="391"/>
      <c r="J118" s="392" t="s">
        <v>418</v>
      </c>
      <c r="K118" s="393"/>
      <c r="L118" s="391" t="b">
        <f t="shared" si="11"/>
        <v>0</v>
      </c>
      <c r="M118" s="391" t="str">
        <f>IFERROR(IF(G118&lt;&gt;"",INDEX('Overview - Section A'!$U$38:$U$45,MATCH(G118,'Overview - Section A'!$A$38:$A$45,1)),J118),"")</f>
        <v>a1Y36000002qEljEAE</v>
      </c>
      <c r="N118" s="391"/>
      <c r="O118" s="391" t="s">
        <v>505</v>
      </c>
      <c r="P118" s="171"/>
      <c r="Q118" s="48"/>
    </row>
    <row r="119" spans="1:17" ht="47.15" customHeight="1" x14ac:dyDescent="0.35">
      <c r="A119" s="367">
        <v>15</v>
      </c>
      <c r="B119" s="384" t="str">
        <f t="shared" si="10"/>
        <v/>
      </c>
      <c r="C119" s="385" t="str">
        <f>IFERROR(IF(K119&lt;&gt;"",K119,IF(A119=A118,IF(C118&lt;YEAR('Overview - Section A'!$E$8),C118+1,""),YEAR('Overview - Section A'!$E$7))),"")</f>
        <v/>
      </c>
      <c r="D119" s="386"/>
      <c r="E119" s="387"/>
      <c r="F119" s="388" t="str">
        <f t="shared" si="12"/>
        <v/>
      </c>
      <c r="G119" s="389"/>
      <c r="H119" s="390"/>
      <c r="I119" s="391"/>
      <c r="J119" s="392" t="s">
        <v>420</v>
      </c>
      <c r="K119" s="393"/>
      <c r="L119" s="391" t="b">
        <f t="shared" si="11"/>
        <v>0</v>
      </c>
      <c r="M119" s="391" t="str">
        <f>IFERROR(IF(G119&lt;&gt;"",INDEX('Overview - Section A'!$U$38:$U$45,MATCH(G119,'Overview - Section A'!$A$38:$A$45,1)),J119),"")</f>
        <v>a1Y36000002qElkEAE</v>
      </c>
      <c r="N119" s="391"/>
      <c r="O119" s="391" t="s">
        <v>506</v>
      </c>
      <c r="P119" s="171"/>
      <c r="Q119" s="48"/>
    </row>
    <row r="120" spans="1:17" ht="47.15" customHeight="1" x14ac:dyDescent="0.35">
      <c r="A120" s="367">
        <v>15</v>
      </c>
      <c r="B120" s="384" t="str">
        <f t="shared" si="10"/>
        <v/>
      </c>
      <c r="C120" s="385" t="str">
        <f>IFERROR(IF(K120&lt;&gt;"",K120,IF(A120=A119,IF(C119&lt;YEAR('Overview - Section A'!$E$8),C119+1,""),YEAR('Overview - Section A'!$E$7))),"")</f>
        <v/>
      </c>
      <c r="D120" s="386"/>
      <c r="E120" s="387"/>
      <c r="F120" s="388" t="str">
        <f t="shared" si="12"/>
        <v/>
      </c>
      <c r="G120" s="389"/>
      <c r="H120" s="390"/>
      <c r="I120" s="391"/>
      <c r="J120" s="392" t="s">
        <v>422</v>
      </c>
      <c r="K120" s="393"/>
      <c r="L120" s="391" t="b">
        <f t="shared" si="11"/>
        <v>0</v>
      </c>
      <c r="M120" s="391" t="str">
        <f>IFERROR(IF(G120&lt;&gt;"",INDEX('Overview - Section A'!$U$38:$U$45,MATCH(G120,'Overview - Section A'!$A$38:$A$45,1)),J120),"")</f>
        <v>a1Y36000002qEllEAE</v>
      </c>
      <c r="N120" s="391"/>
      <c r="O120" s="391" t="s">
        <v>507</v>
      </c>
      <c r="P120" s="171"/>
      <c r="Q120" s="48"/>
    </row>
    <row r="121" spans="1:17" ht="1.4" customHeight="1" thickBot="1" x14ac:dyDescent="0.4">
      <c r="A121" s="65"/>
      <c r="B121" s="66"/>
      <c r="C121" s="66"/>
      <c r="D121" s="66"/>
      <c r="E121" s="66"/>
      <c r="F121" s="66"/>
      <c r="G121" s="66"/>
      <c r="H121" s="66"/>
      <c r="I121" s="66"/>
      <c r="J121" s="66"/>
      <c r="K121" s="66"/>
      <c r="L121" s="66"/>
      <c r="M121" s="66"/>
      <c r="N121" s="66"/>
      <c r="O121" s="172"/>
      <c r="P121" s="173"/>
    </row>
    <row r="122" spans="1:17" x14ac:dyDescent="0.35">
      <c r="O122" s="135"/>
      <c r="P122" s="135"/>
    </row>
    <row r="129" spans="1:1" x14ac:dyDescent="0.35">
      <c r="A129" s="67" t="s">
        <v>85</v>
      </c>
    </row>
  </sheetData>
  <sheetProtection algorithmName="SHA-512" hashValue="dNFR1Hl2IQHwoLZVFSLFTAbW+YvD/f7TRUqnP2xRbvRYS7VG/THCbu+5H8xwoxoehlDFAelHKlUZVW1dQhA62Q==" saltValue="dk12x4SbJ8qlms92q+qKbA==" spinCount="100000" sheet="1" objects="1" scenarios="1" formatCells="0" sort="0" autoFilter="0"/>
  <mergeCells count="3">
    <mergeCell ref="A28:H28"/>
    <mergeCell ref="A8:AD8"/>
    <mergeCell ref="A1:Q2"/>
  </mergeCells>
  <conditionalFormatting sqref="A30:C120">
    <cfRule type="expression" dxfId="134" priority="25">
      <formula>MOD($A30,2)=0</formula>
    </cfRule>
    <cfRule type="expression" dxfId="133" priority="26">
      <formula>MOD($A30,2)=1</formula>
    </cfRule>
  </conditionalFormatting>
  <conditionalFormatting sqref="B10:C25">
    <cfRule type="expression" dxfId="132" priority="24">
      <formula>AND($C10&lt;&gt;"",$B10&lt;&gt;"")</formula>
    </cfRule>
  </conditionalFormatting>
  <conditionalFormatting sqref="D64:H66 F61:F63 D70:H72 F67:F69 H67:H69 H61:H63 D82:H84 D88:H120 F85:H87 D76:H78 E73:H75 F79:H81 D30:H42 D46:H48 D43:E45 H43:H45 D52:H60 D49:E51 H49:H51">
    <cfRule type="expression" dxfId="131" priority="20">
      <formula>AND(INDEX($AD$10:$AD$10,MATCH($A30,$A$10:$A$10,0))="Deactivate")</formula>
    </cfRule>
  </conditionalFormatting>
  <conditionalFormatting sqref="D10:R19 D21:R25 D20:Q20">
    <cfRule type="expression" dxfId="130" priority="19">
      <formula>$AD$8="Deactivate"</formula>
    </cfRule>
  </conditionalFormatting>
  <conditionalFormatting sqref="A10:AD19 A21:AD25 A20:Q20 S20:AD20">
    <cfRule type="expression" dxfId="129" priority="18">
      <formula>$W10:$W26="[Record ID]"</formula>
    </cfRule>
  </conditionalFormatting>
  <conditionalFormatting sqref="A64:H66 A61:C63 F61:F63 A70:H72 A67:C69 F67:F69 H67:H69 H61:H63 A82:H84 A79:C81 A88:H120 A85:C87 F85:H87 A76:H78 A73:C75 E73:H75 F79:H81 A30:H42 A46:H48 A43:E45 H43:H45 A52:H60 A49:E51 H49:H51">
    <cfRule type="expression" dxfId="128" priority="17">
      <formula>$O30:$O121="[Record ID]"</formula>
    </cfRule>
  </conditionalFormatting>
  <conditionalFormatting sqref="R20">
    <cfRule type="expression" dxfId="127" priority="8">
      <formula>$AO$8="Deactivate"</formula>
    </cfRule>
  </conditionalFormatting>
  <conditionalFormatting sqref="R20">
    <cfRule type="expression" dxfId="126" priority="9">
      <formula>$W20:$W127="[Record ID]"</formula>
    </cfRule>
  </conditionalFormatting>
  <conditionalFormatting sqref="F43:G45">
    <cfRule type="expression" dxfId="125" priority="6">
      <formula>AND(INDEX($AD$10:$AD$10,MATCH($A43,$A$10:$A$10,0))="Deactivate")</formula>
    </cfRule>
  </conditionalFormatting>
  <conditionalFormatting sqref="F43:G45">
    <cfRule type="expression" dxfId="124" priority="5">
      <formula>$O43:$O134="[Record ID]"</formula>
    </cfRule>
  </conditionalFormatting>
  <conditionalFormatting sqref="F49:G51">
    <cfRule type="expression" dxfId="123" priority="3">
      <formula>AND(INDEX($AD$10:$AD$10,MATCH($A49,$A$10:$A$10,0))="Deactivate")</formula>
    </cfRule>
  </conditionalFormatting>
  <conditionalFormatting sqref="F49:G51">
    <cfRule type="expression" dxfId="122" priority="2">
      <formula>$O49:$O140="[Record ID]"</formula>
    </cfRule>
  </conditionalFormatting>
  <dataValidations count="18">
    <dataValidation type="list" allowBlank="1" showInputMessage="1" showErrorMessage="1" sqref="B10:B25" xr:uid="{00000000-0002-0000-0200-000000000000}">
      <formula1>OutcomeIndicator</formula1>
    </dataValidation>
    <dataValidation type="custom" allowBlank="1" showInputMessage="1" showErrorMessage="1" errorTitle="Outcome Indicator" error="Should not have both a Standard Indicator and Custom Indicator on same line." sqref="C10:C25" xr:uid="{00000000-0002-0000-0200-000001000000}">
      <formula1>B10=""</formula1>
    </dataValidation>
    <dataValidation type="list" allowBlank="1" showInputMessage="1" showErrorMessage="1" sqref="H10:H25" xr:uid="{00000000-0002-0000-0200-000002000000}">
      <formula1>ResponsiblePR</formula1>
    </dataValidation>
    <dataValidation type="list" allowBlank="1" showInputMessage="1" showErrorMessage="1" sqref="Q10:Q25" xr:uid="{00000000-0002-0000-0200-000003000000}">
      <formula1>Country</formula1>
    </dataValidation>
    <dataValidation type="textLength" allowBlank="1" showInputMessage="1" showErrorMessage="1" errorTitle="Entered information is too long" error="Information entered here is limited to 20 characters. Please capture further details in Comments." sqref="D10:D25" xr:uid="{00000000-0002-0000-0200-000004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xr:uid="{00000000-0002-0000-0200-000005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xr:uid="{00000000-0002-0000-0200-000006000000}">
      <formula1>0</formula1>
      <formula2>32768</formula2>
    </dataValidation>
    <dataValidation type="decimal" allowBlank="1" showInputMessage="1" showErrorMessage="1" errorTitle="X-Author for Excel" error="Please enter a valid numeric value. Valid range for Outcome Indicator Number is -1E+18 to 1E+18." promptTitle="X-Author for Excel" sqref="A30:A120 A10:A25" xr:uid="{00000000-0002-0000-0200-000007000000}">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xr:uid="{00000000-0002-0000-0200-000008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xr:uid="{00000000-0002-0000-0200-000009000000}">
      <formula1>-10000000000</formula1>
      <formula2>10000000000</formula2>
    </dataValidation>
    <dataValidation type="date" allowBlank="1" showInputMessage="1" showErrorMessage="1" errorTitle="X-Author for Excel" error="Please enter a valid date." promptTitle="X-Author for Excel" sqref="G30:G120" xr:uid="{00000000-0002-0000-0200-00000A000000}">
      <formula1>1</formula1>
      <formula2>767376</formula2>
    </dataValidation>
    <dataValidation type="list" allowBlank="1" showInputMessage="1" showErrorMessage="1" errorTitle="X-Author for Excel" error="Please select a value from the drop-down." promptTitle="X-Author for Excel" sqref="H30:H120" xr:uid="{00000000-0002-0000-0200-00000B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xr:uid="{00000000-0002-0000-0200-00000C000000}">
      <formula1>""</formula1>
    </dataValidation>
    <dataValidation type="list" allowBlank="1" showInputMessage="1" showErrorMessage="1" errorTitle="X-Author for Excel" error="Please select a value from the drop-down." promptTitle="X-Author for Excel" sqref="K30:K120" xr:uid="{00000000-0002-0000-0200-00000D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xr:uid="{00000000-0002-0000-0200-00000E000000}">
      <formula1>"TRUE,FALSE"</formula1>
    </dataValidation>
    <dataValidation type="decimal" allowBlank="1" showInputMessage="1" showErrorMessage="1" errorTitle="X-Author for Excel" error="Please enter a valid numeric value. Valid range for Target % is -99999.99 to 99999.99." promptTitle="X-Author for Excel" sqref="N30:N120" xr:uid="{00000000-0002-0000-0200-00000F000000}">
      <formula1>-99999.99</formula1>
      <formula2>99999.99</formula2>
    </dataValidation>
    <dataValidation type="list" allowBlank="1" showInputMessage="1" showErrorMessage="1" errorTitle="X-Author for Excel" error="Please select a value from the drop-down." promptTitle="X-Author for Excel" sqref="E10:E25" xr:uid="{00000000-0002-0000-0200-000010000000}">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xr:uid="{00000000-0002-0000-0200-000011000000}">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xr:uid="{00000000-0004-0000-0200-000000000000}"/>
    <hyperlink ref="C4" location="_6017e447_f4b2_4605_8be3_67be82447dcf" display="Outcome Indicator Targets" xr:uid="{00000000-0004-0000-0200-000001000000}"/>
    <hyperlink ref="A129" location="'Outcome Indicators - Section C'!A4" display="'Outcome Indicators - Section C'!A4" xr:uid="{00000000-0004-0000-0200-000002000000}"/>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23" id="{F8B86FC9-38F2-421F-BC8E-80A7C8DC9982}">
            <xm:f>INDEX('Overview - Section A'!$E$36:$E$37,MATCH($J30,'Overview - Section A'!$I$36:$I$37,0))&gt;'Overview - Section A'!$E$8</xm:f>
            <x14:dxf>
              <font>
                <color theme="1" tint="0.499984740745262"/>
              </font>
              <fill>
                <patternFill patternType="darkGray">
                  <fgColor theme="1" tint="0.499984740745262"/>
                  <bgColor theme="1" tint="0.499984740745262"/>
                </patternFill>
              </fill>
            </x14:dxf>
          </x14:cfRule>
          <xm:sqref>A64:H66 A61:C63 F61:F63 A70:H72 A67:C69 F67:F69 H67:H69 H61:H63 A82:H84 A79:C81 A88:H121 A85:C87 F85:H87 A76:H78 A73:C75 E73:H75 F79:H81 A30:H42 A46:H48 A43:E45 H43:H45 A52:H60 A49:E51 H49:H51</xm:sqref>
        </x14:conditionalFormatting>
        <x14:conditionalFormatting xmlns:xm="http://schemas.microsoft.com/office/excel/2006/main">
          <x14:cfRule type="expression" priority="22" id="{087DD156-1FF4-40B2-B2C5-19DF8DEF4B67}">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H9:H25</xm:sqref>
        </x14:conditionalFormatting>
        <x14:conditionalFormatting xmlns:xm="http://schemas.microsoft.com/office/excel/2006/main">
          <x14:cfRule type="expression" priority="21" id="{9D7C2314-2898-4BC8-9CC1-348D5F2391D5}">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AD9:AD25</xm:sqref>
        </x14:conditionalFormatting>
        <x14:conditionalFormatting xmlns:xm="http://schemas.microsoft.com/office/excel/2006/main">
          <x14:cfRule type="expression" priority="16" id="{B877E345-0DA3-45AD-94E8-30E66019B527}">
            <xm:f>INDEX('\\gf\Common\WINDOWS\system32\NTP_GF_MoH\[GHA-HIV TB_PF_07_05_FB_01_08_2017.xlsx]Overview - Section A'!#REF!,MATCH($J61,'\\gf\Common\WINDOWS\system32\NTP_GF_MoH\[GHA-HIV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D61:E63</xm:sqref>
        </x14:conditionalFormatting>
        <x14:conditionalFormatting xmlns:xm="http://schemas.microsoft.com/office/excel/2006/main">
          <x14:cfRule type="expression" priority="15" id="{9B5D440B-4090-470E-A284-CC47207E9A00}">
            <xm:f>INDEX('\\gf\Common\WINDOWS\system32\NTP_GF_MoH\[GHA-HIV TB_PF_07_05_FB_01_08_2017.xlsx]Overview - Section A'!#REF!,MATCH($J67,'\\gf\Common\WINDOWS\system32\NTP_GF_MoH\[GHA-HIV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D67:D69</xm:sqref>
        </x14:conditionalFormatting>
        <x14:conditionalFormatting xmlns:xm="http://schemas.microsoft.com/office/excel/2006/main">
          <x14:cfRule type="expression" priority="14" id="{1EBB22CE-6563-475F-9BAA-197B77BC8B03}">
            <xm:f>INDEX('\\gf\Common\WINDOWS\system32\NTP_GF_MoH\[GHA-HIV TB_PF_07_05_FB_01_08_2017.xlsx]Overview - Section A'!#REF!,MATCH($J67,'\\gf\Common\WINDOWS\system32\NTP_GF_MoH\[GHA-HIV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G67:G69</xm:sqref>
        </x14:conditionalFormatting>
        <x14:conditionalFormatting xmlns:xm="http://schemas.microsoft.com/office/excel/2006/main">
          <x14:cfRule type="expression" priority="13" id="{7AEF1D13-945D-4C8B-AD6E-71ECD4EAA81C}">
            <xm:f>INDEX('\\gf\Common\WINDOWS\system32\NTP_GF_MoH\[GHA-HIV TB_PF_07_05_FB_01_08_2017.xlsx]Overview - Section A'!#REF!,MATCH($J61,'\\gf\Common\WINDOWS\system32\NTP_GF_MoH\[GHA-HIV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G61:G63</xm:sqref>
        </x14:conditionalFormatting>
        <x14:conditionalFormatting xmlns:xm="http://schemas.microsoft.com/office/excel/2006/main">
          <x14:cfRule type="expression" priority="12" id="{BAB155B2-101F-467B-80CA-416122318253}">
            <xm:f>INDEX('\\gf\Common\WINDOWS\system32\NTP_GF_MoH\[GHA-HIV TB_PF_07_05_FB_01_08_2017.xlsx]Overview - Section A'!#REF!,MATCH($J79,'\\gf\Common\WINDOWS\system32\NTP_GF_MoH\[GHA-HIV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D79:E81</xm:sqref>
        </x14:conditionalFormatting>
        <x14:conditionalFormatting xmlns:xm="http://schemas.microsoft.com/office/excel/2006/main">
          <x14:cfRule type="expression" priority="11" id="{8106D8C7-3FB7-4BE8-BAAA-C8C58B733DAC}">
            <xm:f>INDEX('\\gf\Common\WINDOWS\system32\NTP_GF_MoH\[GHA-HIV TB_PF_07_05_FB_01_08_2017.xlsx]Overview - Section A'!#REF!,MATCH($J85,'\\gf\Common\WINDOWS\system32\NTP_GF_MoH\[GHA-HIV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D85:E87</xm:sqref>
        </x14:conditionalFormatting>
        <x14:conditionalFormatting xmlns:xm="http://schemas.microsoft.com/office/excel/2006/main">
          <x14:cfRule type="expression" priority="10" id="{35D14E69-F3AA-44A6-8976-2F7C4741A309}">
            <xm:f>INDEX('\\gf\Common\WINDOWS\system32\NTP_GF_MoH\[GHA-HIV TB_PF_07_05_FB_01_08_2017.xlsx]Overview - Section A'!#REF!,MATCH($J73,'\\gf\Common\WINDOWS\system32\NTP_GF_MoH\[GHA-HIV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D73:D75</xm:sqref>
        </x14:conditionalFormatting>
        <x14:conditionalFormatting xmlns:xm="http://schemas.microsoft.com/office/excel/2006/main">
          <x14:cfRule type="expression" priority="7" id="{A69FB4A6-2857-434C-8DB6-3EACABDDA02A}">
            <xm:f>INDEX('\\prodmeteorfs.gf.theglobalfund.org\UserDocuments\Users\User\Documents\Versions October\[Rev_WAPCAS_PF_f28.10.17.xlsx]Overview - Section A'!#REF!,MATCH($J43,'\\prodmeteorfs.gf.theglobalfund.org\UserDocuments\Users\User\Documents\Versions October\[Rev_WAPCAS_PF_f28.10.17.xlsx]Overview - Section A'!#REF!,0))&gt;'\\prodmeteorfs.gf.theglobalfund.org\UserDocuments\Users\User\Documents\Versions October\[Rev_WAPCAS_PF_f28.10.17.xlsx]Overview - Section A'!#REF!</xm:f>
            <x14:dxf>
              <font>
                <color theme="1" tint="0.499984740745262"/>
              </font>
              <fill>
                <patternFill patternType="darkGray">
                  <fgColor theme="1" tint="0.499984740745262"/>
                  <bgColor theme="1" tint="0.499984740745262"/>
                </patternFill>
              </fill>
            </x14:dxf>
          </x14:cfRule>
          <xm:sqref>F43:G45</xm:sqref>
        </x14:conditionalFormatting>
        <x14:conditionalFormatting xmlns:xm="http://schemas.microsoft.com/office/excel/2006/main">
          <x14:cfRule type="expression" priority="4" id="{0BCE62AA-B623-4416-933D-A53B38C578F5}">
            <xm:f>INDEX('\\prodmeteorfs.gf.theglobalfund.org\UserDocuments\Users\User\Documents\Versions October\[Rev_WAPCAS_PF_f28.10.17.xlsx]Overview - Section A'!#REF!,MATCH($J49,'\\prodmeteorfs.gf.theglobalfund.org\UserDocuments\Users\User\Documents\Versions October\[Rev_WAPCAS_PF_f28.10.17.xlsx]Overview - Section A'!#REF!,0))&gt;'\\prodmeteorfs.gf.theglobalfund.org\UserDocuments\Users\User\Documents\Versions October\[Rev_WAPCAS_PF_f28.10.17.xlsx]Overview - Section A'!#REF!</xm:f>
            <x14:dxf>
              <font>
                <color theme="1" tint="0.499984740745262"/>
              </font>
              <fill>
                <patternFill patternType="darkGray">
                  <fgColor theme="1" tint="0.499984740745262"/>
                  <bgColor theme="1" tint="0.499984740745262"/>
                </patternFill>
              </fill>
            </x14:dxf>
          </x14:cfRule>
          <xm:sqref>F49:G51</xm:sqref>
        </x14:conditionalFormatting>
        <x14:conditionalFormatting xmlns:xm="http://schemas.microsoft.com/office/excel/2006/main">
          <x14:cfRule type="expression" priority="1" id="{37EE9969-59DF-413D-8BA8-A39672385244}">
            <xm:f>INDEX('\\gf\Common\WINDOWS\system32\NTP_GF_MoH\[GHA-HIV TB_PF_07_05_FB_01_08_2017.xlsx]Overview - Section A'!#REF!,MATCH($J67,'\\gf\Common\WINDOWS\system32\NTP_GF_MoH\[GHA-HIV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E67:E69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12000000}">
          <x14:formula1>
            <xm:f>'Overview - Section A'!$AO$26:$AO$33</xm:f>
          </x14:formula1>
          <xm:sqref>J10:N25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W206"/>
  <sheetViews>
    <sheetView showGridLines="0" zoomScale="40" zoomScaleNormal="40" zoomScaleSheetLayoutView="30" workbookViewId="0">
      <pane xSplit="3" ySplit="10" topLeftCell="T81" activePane="bottomRight" state="frozen"/>
      <selection pane="topRight" activeCell="D1" sqref="D1"/>
      <selection pane="bottomLeft" activeCell="A11" sqref="A11"/>
      <selection pane="bottomRight" activeCell="C72" sqref="C72"/>
    </sheetView>
  </sheetViews>
  <sheetFormatPr defaultColWidth="11" defaultRowHeight="15.5" x14ac:dyDescent="0.35"/>
  <cols>
    <col min="1" max="1" width="11.5" style="6" customWidth="1"/>
    <col min="2" max="2" width="24.08203125" style="6" customWidth="1"/>
    <col min="3" max="3" width="34.33203125" style="6" customWidth="1"/>
    <col min="4" max="4" width="30.58203125" style="6" customWidth="1"/>
    <col min="5" max="5" width="26.83203125" style="6" customWidth="1"/>
    <col min="6" max="6" width="25" style="6" customWidth="1"/>
    <col min="7" max="7" width="20.25" style="6" customWidth="1"/>
    <col min="8" max="8" width="15.75" style="6" customWidth="1"/>
    <col min="9" max="11" width="27.75" style="6" hidden="1" customWidth="1"/>
    <col min="12" max="12" width="26.75" style="6" hidden="1" customWidth="1"/>
    <col min="13" max="14" width="27.75" style="6" hidden="1" customWidth="1"/>
    <col min="15" max="15" width="0.25" style="6" customWidth="1"/>
    <col min="16" max="16" width="20.58203125" style="6" customWidth="1"/>
    <col min="17" max="17" width="22.5" style="6" customWidth="1"/>
    <col min="18" max="18" width="21.75" style="6" customWidth="1"/>
    <col min="19" max="20" width="20.58203125" style="6" customWidth="1"/>
    <col min="21" max="21" width="21.25" style="6" customWidth="1"/>
    <col min="22" max="22" width="25.25" style="6" customWidth="1"/>
    <col min="23" max="23" width="77" style="6" customWidth="1"/>
    <col min="24" max="24" width="27.5" style="4" hidden="1" customWidth="1"/>
    <col min="25" max="25" width="19.75" style="4" hidden="1" customWidth="1"/>
    <col min="26" max="26" width="23.25" style="4" hidden="1" customWidth="1"/>
    <col min="27" max="27" width="20.25" style="4" hidden="1" customWidth="1"/>
    <col min="28" max="28" width="14.08203125" style="4" hidden="1" customWidth="1"/>
    <col min="29" max="29" width="15.25" style="4" hidden="1" customWidth="1"/>
    <col min="30" max="32" width="11" style="4" hidden="1" customWidth="1"/>
    <col min="33" max="33" width="26" style="4" hidden="1" customWidth="1"/>
    <col min="34" max="34" width="12" style="4" hidden="1" customWidth="1"/>
    <col min="35" max="35" width="14.75" style="4" hidden="1" customWidth="1"/>
    <col min="36" max="36" width="22.5" style="4" hidden="1" customWidth="1"/>
    <col min="37" max="40" width="22.75" style="4" hidden="1" customWidth="1"/>
    <col min="41" max="41" width="26.25" style="4" customWidth="1"/>
    <col min="42" max="42" width="0.33203125" style="9" customWidth="1"/>
    <col min="43" max="43" width="12.5" style="9" customWidth="1"/>
    <col min="44" max="44" width="12.75" style="9" customWidth="1"/>
    <col min="45" max="49" width="11" style="9"/>
    <col min="50" max="16384" width="11" style="6"/>
  </cols>
  <sheetData>
    <row r="1" spans="1:44" ht="21" customHeight="1" x14ac:dyDescent="0.35">
      <c r="A1" s="536" t="s">
        <v>179</v>
      </c>
      <c r="B1" s="537"/>
      <c r="C1" s="537"/>
      <c r="D1" s="537"/>
      <c r="E1" s="537"/>
      <c r="F1" s="537"/>
      <c r="G1" s="537"/>
      <c r="H1" s="537"/>
      <c r="I1" s="537"/>
      <c r="J1" s="537"/>
      <c r="K1" s="537"/>
      <c r="L1" s="537"/>
      <c r="M1" s="537"/>
      <c r="N1" s="537"/>
      <c r="O1" s="537"/>
      <c r="P1" s="537"/>
      <c r="Q1" s="537"/>
      <c r="R1" s="537"/>
      <c r="S1" s="537"/>
      <c r="T1" s="537"/>
      <c r="U1" s="537"/>
      <c r="V1" s="538"/>
    </row>
    <row r="2" spans="1:44" ht="41.25" customHeight="1" thickBot="1" x14ac:dyDescent="0.4">
      <c r="A2" s="539"/>
      <c r="B2" s="540"/>
      <c r="C2" s="540"/>
      <c r="D2" s="540"/>
      <c r="E2" s="540"/>
      <c r="F2" s="540"/>
      <c r="G2" s="540"/>
      <c r="H2" s="540"/>
      <c r="I2" s="540"/>
      <c r="J2" s="540"/>
      <c r="K2" s="540"/>
      <c r="L2" s="540"/>
      <c r="M2" s="540"/>
      <c r="N2" s="540"/>
      <c r="O2" s="540"/>
      <c r="P2" s="540"/>
      <c r="Q2" s="540"/>
      <c r="R2" s="540"/>
      <c r="S2" s="540"/>
      <c r="T2" s="540"/>
      <c r="U2" s="540"/>
      <c r="V2" s="541"/>
    </row>
    <row r="3" spans="1:44" ht="16" thickBot="1" x14ac:dyDescent="0.4"/>
    <row r="4" spans="1:44" ht="61.5" customHeight="1" thickBot="1" x14ac:dyDescent="0.4">
      <c r="A4" s="43" t="s">
        <v>37</v>
      </c>
      <c r="B4" s="33" t="s">
        <v>24</v>
      </c>
      <c r="C4" s="42" t="s">
        <v>30</v>
      </c>
    </row>
    <row r="7" spans="1:44" ht="16" thickBot="1" x14ac:dyDescent="0.4">
      <c r="D7" s="63"/>
      <c r="E7" s="63"/>
    </row>
    <row r="8" spans="1:44" ht="33" customHeight="1" thickBot="1" x14ac:dyDescent="0.4">
      <c r="A8" s="516" t="s">
        <v>24</v>
      </c>
      <c r="B8" s="517"/>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13"/>
    </row>
    <row r="9" spans="1:44" ht="80.25" customHeight="1" x14ac:dyDescent="0.35">
      <c r="A9" s="410" t="s">
        <v>26</v>
      </c>
      <c r="B9" s="410" t="s">
        <v>76</v>
      </c>
      <c r="C9" s="410" t="s">
        <v>77</v>
      </c>
      <c r="D9" s="410" t="s">
        <v>10</v>
      </c>
      <c r="E9" s="410" t="s">
        <v>2</v>
      </c>
      <c r="F9" s="410" t="s">
        <v>3</v>
      </c>
      <c r="G9" s="410" t="s">
        <v>4</v>
      </c>
      <c r="H9" s="410" t="s">
        <v>33</v>
      </c>
      <c r="I9" s="410"/>
      <c r="J9" s="410"/>
      <c r="K9" s="410"/>
      <c r="L9" s="410"/>
      <c r="M9" s="410"/>
      <c r="N9" s="363" t="s">
        <v>265</v>
      </c>
      <c r="O9" s="410"/>
      <c r="P9" s="410" t="s">
        <v>18</v>
      </c>
      <c r="Q9" s="410" t="s">
        <v>19</v>
      </c>
      <c r="R9" s="410" t="s">
        <v>20</v>
      </c>
      <c r="S9" s="438" t="s">
        <v>261</v>
      </c>
      <c r="T9" s="438" t="s">
        <v>11</v>
      </c>
      <c r="U9" s="410" t="s">
        <v>147</v>
      </c>
      <c r="V9" s="410" t="s">
        <v>169</v>
      </c>
      <c r="W9" s="410" t="s">
        <v>9</v>
      </c>
      <c r="X9" s="439" t="s">
        <v>76</v>
      </c>
      <c r="Y9" s="440" t="s">
        <v>115</v>
      </c>
      <c r="Z9" s="440"/>
      <c r="AA9" s="440" t="s">
        <v>153</v>
      </c>
      <c r="AB9" s="440" t="s">
        <v>261</v>
      </c>
      <c r="AC9" s="440" t="s">
        <v>60</v>
      </c>
      <c r="AD9" s="440"/>
      <c r="AE9" s="440" t="s">
        <v>92</v>
      </c>
      <c r="AF9" s="440" t="s">
        <v>62</v>
      </c>
      <c r="AG9" s="440" t="s">
        <v>165</v>
      </c>
      <c r="AH9" s="441" t="s">
        <v>178</v>
      </c>
      <c r="AI9" s="441" t="s">
        <v>196</v>
      </c>
      <c r="AJ9" s="441" t="s">
        <v>208</v>
      </c>
      <c r="AK9" s="441" t="s">
        <v>48</v>
      </c>
      <c r="AL9" s="441" t="s">
        <v>235</v>
      </c>
      <c r="AM9" s="441" t="s">
        <v>263</v>
      </c>
      <c r="AN9" s="441" t="s">
        <v>279</v>
      </c>
      <c r="AO9" s="362" t="s">
        <v>296</v>
      </c>
      <c r="AP9" s="133"/>
      <c r="AQ9" s="137"/>
      <c r="AR9" s="137"/>
    </row>
    <row r="10" spans="1:44" ht="47.15" hidden="1" customHeight="1" x14ac:dyDescent="0.35">
      <c r="A10" s="367" t="s">
        <v>83</v>
      </c>
      <c r="B10" s="368" t="str">
        <f>IFERROR(IF(AND(C10="",D10=""),"",VLOOKUP(AI10,'Reference records(soft deleted)'!$B$84:$D$127,3,FALSE)),"")</f>
        <v/>
      </c>
      <c r="C10" s="368" t="str">
        <f>IFERROR(VLOOKUP(AJ10,'Reference records(soft deleted)'!$B$132:$D$229,3,FALSE),"")</f>
        <v/>
      </c>
      <c r="D10" s="402" t="s">
        <v>205</v>
      </c>
      <c r="E10" s="386" t="s">
        <v>72</v>
      </c>
      <c r="F10" s="387" t="s">
        <v>73</v>
      </c>
      <c r="G10" s="442" t="str">
        <f>IF(IF(AND(E10="",F10=""),IF(AL10="0.00","",AL10),IFERROR((E10/F10)*100,""))=0,"",IF(AND(E10="",F10=""),IF(AL10="0.00","",AL10),IFERROR((E10/F10)*100,"")))</f>
        <v/>
      </c>
      <c r="H10" s="390" t="s">
        <v>74</v>
      </c>
      <c r="I10" s="435"/>
      <c r="J10" s="435"/>
      <c r="K10" s="435"/>
      <c r="L10" s="435"/>
      <c r="M10" s="435"/>
      <c r="N10" s="443" t="str">
        <f>IFERROR(IF(AM10="","",VLOOKUP(AM10,'Overview - Section A'!$P$31:$Q$32,2,FALSE)),"")</f>
        <v/>
      </c>
      <c r="O10" s="435"/>
      <c r="P10" s="390" t="s">
        <v>52</v>
      </c>
      <c r="Q10" s="371" t="str">
        <f t="array" ref="Q10">IFERROR(IF(INDEX('Reference Records'!$D$60:$D$128,MATCH(LEFT(C10,255),LEFT('Reference Records'!$C$60:$C$128,255),0))=0,"",INDEX('Reference Records'!$D$60:$D$128,MATCH(LEFT(C10,255),LEFT('Reference Records'!$C$60:$C$128,255),0))),"")</f>
        <v/>
      </c>
      <c r="R10" s="444"/>
      <c r="S10" s="435" t="str">
        <f>IF('Overview - Section A'!$AN$5="Funding Request",IF(N10="Funding Request Place Holder","",N10),"")</f>
        <v/>
      </c>
      <c r="T10" s="435" t="str">
        <f>IFERROR(IF(AK10="","",AK10),"")</f>
        <v>[Country (Name)]</v>
      </c>
      <c r="U10" s="390" t="s">
        <v>145</v>
      </c>
      <c r="V10" s="390" t="s">
        <v>146</v>
      </c>
      <c r="W10" s="402" t="s">
        <v>53</v>
      </c>
      <c r="X10" s="439" t="str">
        <f>IFERROR(IF(VLOOKUP(B10,'Reference Records'!$C$131:$D$166,2,FALSE)=0,"",VLOOKUP(B10,'Reference Records'!$C$131:$D$166,2,FALSE)),"")</f>
        <v/>
      </c>
      <c r="Y10" s="420" t="str">
        <f>IF(Q10&lt;&gt;"",C10&amp;D10,"")</f>
        <v/>
      </c>
      <c r="Z10" s="420"/>
      <c r="AA10" s="420" t="str">
        <f>C10&amp;D10</f>
        <v>[Custom Coverage Indicator Name - EN]</v>
      </c>
      <c r="AB10" s="420" t="str">
        <f>IFERROR(IF('Overview - Section A'!$AN$5="Funding Request",VLOOKUP(S10,'Overview - Section A'!$M$31:$P$32,4,FALSE),IF(AM10="","",AM10)),"")</f>
        <v>[Responsible PR]</v>
      </c>
      <c r="AC10" s="420" t="b">
        <f>IFERROR(IF(OR(C10&lt;&gt;"",D10&lt;&gt;""),TRUE,FALSE),FALSE)</f>
        <v>1</v>
      </c>
      <c r="AD10" s="420"/>
      <c r="AE10" s="420" t="str">
        <f t="array" ref="AE10">IFERROR(IF(INDEX('Overview - Section A'!$H$93:$H$110,MATCH(LEFT(B10,255),LEFT('Overview - Section A'!$E$93:$E$110,255),0))=0,"",INDEX('Overview - Section A'!$H$93:$H$110,MATCH(LEFT(B10,255),LEFT('Overview - Section A'!$E$93:$E$110,255),0))),"")</f>
        <v>a1P36000002M5QdEAK</v>
      </c>
      <c r="AF10" s="420" t="s">
        <v>61</v>
      </c>
      <c r="AG10" s="420" t="str">
        <f t="array" ref="AG10">IFERROR(IF(INDEX('Reference Records'!$G$60:$G$128,MATCH(LEFT(C10,255),LEFT('Reference Records'!$C$60:$C$128,255),0))=0,"",INDEX('Reference Records'!$G$60:$G$128,MATCH(LEFT(C10,255),LEFT('Reference Records'!$C$60:$C$128,255),0))),"")</f>
        <v/>
      </c>
      <c r="AH10" s="420" t="str">
        <f>IFERROR(IF('Overview - Section A'!$AN$5="Funding Request",IF('Reference Records'!$B$343&lt;&gt;"",VLOOKUP(T10,'Reference Records'!$B$343:$C$344,2,FALSE),VLOOKUP(T10,'Reference Records'!$A$356:$C$357,3,FALSE)),VLOOKUP(T10,'Reference Records'!$A$360:$C$362,3,FALSE)),"")</f>
        <v>[Record ID]</v>
      </c>
      <c r="AI10" s="445" t="s">
        <v>195</v>
      </c>
      <c r="AJ10" s="420" t="s">
        <v>207</v>
      </c>
      <c r="AK10" s="420" t="s">
        <v>201</v>
      </c>
      <c r="AL10" s="446" t="s">
        <v>233</v>
      </c>
      <c r="AM10" s="445" t="s">
        <v>260</v>
      </c>
      <c r="AN10" s="420" t="s">
        <v>61</v>
      </c>
      <c r="AO10" s="390" t="s">
        <v>297</v>
      </c>
      <c r="AP10" s="133"/>
      <c r="AQ10" s="137"/>
      <c r="AR10" s="137"/>
    </row>
    <row r="11" spans="1:44" ht="47.15" customHeight="1" x14ac:dyDescent="0.35">
      <c r="A11" s="367">
        <v>1</v>
      </c>
      <c r="B11" s="368" t="str">
        <f>IFERROR(IF(AND(C11="",D11=""),"",VLOOKUP(AI11,'Reference records(soft deleted)'!$B$84:$D$127,3,FALSE)),"")</f>
        <v>PMTCT</v>
      </c>
      <c r="C11" s="368" t="s">
        <v>2648</v>
      </c>
      <c r="D11" s="402"/>
      <c r="E11" s="386">
        <v>702381</v>
      </c>
      <c r="F11" s="387">
        <v>1132332</v>
      </c>
      <c r="G11" s="442">
        <f t="shared" ref="G11:G36" si="0">IF(IF(AND(E11="",F11=""),IF(AL11="0.00","",AL11),IFERROR((E11/F11)*100,""))=0,"",IF(AND(E11="",F11=""),IF(AL11="0.00","",AL11),IFERROR((E11/F11)*100,"")))</f>
        <v>62.029599092845565</v>
      </c>
      <c r="H11" s="390" t="s">
        <v>341</v>
      </c>
      <c r="I11" s="435"/>
      <c r="J11" s="435"/>
      <c r="K11" s="435"/>
      <c r="L11" s="435"/>
      <c r="M11" s="435"/>
      <c r="N11" s="443" t="str">
        <f>IFERROR(IF(AM11="","",VLOOKUP(AM11,'Overview - Section A'!$P$31:$Q$32,2,FALSE)),"")</f>
        <v/>
      </c>
      <c r="O11" s="435"/>
      <c r="P11" s="390" t="s">
        <v>379</v>
      </c>
      <c r="Q11" s="371" t="str">
        <f t="array" ref="Q11">IFERROR(IF(INDEX('Reference Records'!$D$60:$D$128,MATCH(LEFT(C11,255),LEFT('Reference Records'!$C$60:$C$128,255),0))=0,"",INDEX('Reference Records'!$D$60:$D$128,MATCH(LEFT(C11,255),LEFT('Reference Records'!$C$60:$C$128,255),0))),"")</f>
        <v/>
      </c>
      <c r="R11" s="444"/>
      <c r="S11" s="435" t="str">
        <f>IF('Overview - Section A'!$AN$5="Funding Request",IF(N11="Funding Request Place Holder","",N11),"")</f>
        <v/>
      </c>
      <c r="T11" s="435" t="str">
        <f t="shared" ref="T11:T36" si="1">IFERROR(IF(AK11="","",AK11),"")</f>
        <v>Ghana</v>
      </c>
      <c r="U11" s="390" t="s">
        <v>319</v>
      </c>
      <c r="V11" s="390" t="s">
        <v>322</v>
      </c>
      <c r="W11" s="402" t="s">
        <v>4199</v>
      </c>
      <c r="X11" s="439" t="str">
        <f>IFERROR(IF(VLOOKUP(B11,'Reference Records'!$C$131:$D$166,2,FALSE)=0,"",VLOOKUP(B11,'Reference Records'!$C$131:$D$166,2,FALSE)),"")</f>
        <v>MCI-00006</v>
      </c>
      <c r="Y11" s="420" t="str">
        <f t="shared" ref="Y11:Y36" si="2">IF(Q11&lt;&gt;"",C11&amp;D11,"")</f>
        <v/>
      </c>
      <c r="Z11" s="420"/>
      <c r="AA11" s="420" t="str">
        <f t="shared" ref="AA11:AA36" si="3">C11&amp;D11</f>
        <v>PMTCT-1: Percentage of pregnant women who know their HIV status</v>
      </c>
      <c r="AB11" s="420" t="str">
        <f>IFERROR(IF('Overview - Section A'!$AN$5="Funding Request",VLOOKUP(S11,'Overview - Section A'!$M$31:$P$32,4,FALSE),IF(AM11="","",AM11)),"")</f>
        <v>a1236000008Hb5UAAS</v>
      </c>
      <c r="AC11" s="420" t="b">
        <f t="shared" ref="AC11:AC36" si="4">IFERROR(IF(OR(C11&lt;&gt;"",D11&lt;&gt;""),TRUE,FALSE),FALSE)</f>
        <v>1</v>
      </c>
      <c r="AD11" s="420"/>
      <c r="AE11" s="420" t="str">
        <f t="array" ref="AE11">IFERROR(IF(INDEX('Overview - Section A'!$H$93:$H$110,MATCH(LEFT(B11,255),LEFT('Overview - Section A'!$E$93:$E$110,255),0))=0,"",INDEX('Overview - Section A'!$H$93:$H$110,MATCH(LEFT(B11,255),LEFT('Overview - Section A'!$E$93:$E$110,255),0))),"")</f>
        <v>a1P36000002M5QUEA0</v>
      </c>
      <c r="AF11" s="420" t="s">
        <v>779</v>
      </c>
      <c r="AG11" s="420" t="str">
        <f t="array" ref="AG11">IFERROR(IF(INDEX('Reference Records'!$G$60:$G$128,MATCH(LEFT(C11,255),LEFT('Reference Records'!$C$60:$C$128,255),0))=0,"",INDEX('Reference Records'!$G$60:$G$128,MATCH(LEFT(C11,255),LEFT('Reference Records'!$C$60:$C$128,255),0))),"")</f>
        <v>a1O36000001EGIxEAO</v>
      </c>
      <c r="AH11" s="420" t="str">
        <f>IFERROR(IF('Overview - Section A'!$AN$5="Funding Request",IF('Reference Records'!$B$343&lt;&gt;"",VLOOKUP(T11,'Reference Records'!$B$343:$C$344,2,FALSE),VLOOKUP(T11,'Reference Records'!$A$356:$C$357,3,FALSE)),VLOOKUP(T11,'Reference Records'!$A$360:$C$362,3,FALSE)),"")</f>
        <v>a1A360000013M3HEAU</v>
      </c>
      <c r="AI11" s="445" t="s">
        <v>549</v>
      </c>
      <c r="AJ11" s="420" t="s">
        <v>781</v>
      </c>
      <c r="AK11" s="420" t="s">
        <v>375</v>
      </c>
      <c r="AL11" s="446">
        <v>62.029599092845601</v>
      </c>
      <c r="AM11" s="445" t="s">
        <v>383</v>
      </c>
      <c r="AN11" s="420" t="s">
        <v>373</v>
      </c>
      <c r="AO11" s="390"/>
      <c r="AP11" s="133"/>
      <c r="AQ11" s="137"/>
      <c r="AR11" s="137"/>
    </row>
    <row r="12" spans="1:44" ht="47.15" customHeight="1" x14ac:dyDescent="0.35">
      <c r="A12" s="367">
        <v>2</v>
      </c>
      <c r="B12" s="368" t="str">
        <f>IFERROR(IF(AND(C12="",D12=""),"",VLOOKUP(AI12,'Reference records(soft deleted)'!$B$84:$D$127,3,FALSE)),"")</f>
        <v>PMTCT</v>
      </c>
      <c r="C12" s="368" t="s">
        <v>2649</v>
      </c>
      <c r="D12" s="402"/>
      <c r="E12" s="386">
        <v>9680</v>
      </c>
      <c r="F12" s="387">
        <v>27175.968000000001</v>
      </c>
      <c r="G12" s="442">
        <f t="shared" si="0"/>
        <v>35.619706352318339</v>
      </c>
      <c r="H12" s="390" t="s">
        <v>341</v>
      </c>
      <c r="I12" s="435"/>
      <c r="J12" s="435"/>
      <c r="K12" s="435"/>
      <c r="L12" s="435"/>
      <c r="M12" s="435"/>
      <c r="N12" s="443" t="str">
        <f>IFERROR(IF(AM12="","",VLOOKUP(AM12,'Overview - Section A'!$P$31:$Q$32,2,FALSE)),"")</f>
        <v/>
      </c>
      <c r="O12" s="435"/>
      <c r="P12" s="390" t="s">
        <v>379</v>
      </c>
      <c r="Q12" s="371" t="str">
        <f t="array" ref="Q12">IFERROR(IF(INDEX('Reference Records'!$D$60:$D$128,MATCH(LEFT(C12,255),LEFT('Reference Records'!$C$60:$C$128,255),0))=0,"",INDEX('Reference Records'!$D$60:$D$128,MATCH(LEFT(C12,255),LEFT('Reference Records'!$C$60:$C$128,255),0))),"")</f>
        <v/>
      </c>
      <c r="R12" s="444"/>
      <c r="S12" s="435" t="str">
        <f>IF('Overview - Section A'!$AN$5="Funding Request",IF(N12="Funding Request Place Holder","",N12),"")</f>
        <v/>
      </c>
      <c r="T12" s="435" t="str">
        <f t="shared" si="1"/>
        <v>Ghana</v>
      </c>
      <c r="U12" s="390" t="s">
        <v>319</v>
      </c>
      <c r="V12" s="390" t="s">
        <v>322</v>
      </c>
      <c r="W12" s="402" t="s">
        <v>4193</v>
      </c>
      <c r="X12" s="439" t="str">
        <f>IFERROR(IF(VLOOKUP(B12,'Reference Records'!$C$131:$D$166,2,FALSE)=0,"",VLOOKUP(B12,'Reference Records'!$C$131:$D$166,2,FALSE)),"")</f>
        <v>MCI-00006</v>
      </c>
      <c r="Y12" s="420" t="str">
        <f t="shared" si="2"/>
        <v/>
      </c>
      <c r="Z12" s="420"/>
      <c r="AA12" s="420" t="str">
        <f t="shared" si="3"/>
        <v>PMTCT-2.1: Percentage of HIV-positive pregnant women who received ART during pregnancy</v>
      </c>
      <c r="AB12" s="420" t="str">
        <f>IFERROR(IF('Overview - Section A'!$AN$5="Funding Request",VLOOKUP(S12,'Overview - Section A'!$M$31:$P$32,4,FALSE),IF(AM12="","",AM12)),"")</f>
        <v>a1236000008Hb5UAAS</v>
      </c>
      <c r="AC12" s="420" t="b">
        <f t="shared" si="4"/>
        <v>1</v>
      </c>
      <c r="AD12" s="420"/>
      <c r="AE12" s="420" t="str">
        <f t="array" ref="AE12">IFERROR(IF(INDEX('Overview - Section A'!$H$93:$H$110,MATCH(LEFT(B12,255),LEFT('Overview - Section A'!$E$93:$E$110,255),0))=0,"",INDEX('Overview - Section A'!$H$93:$H$110,MATCH(LEFT(B12,255),LEFT('Overview - Section A'!$E$93:$E$110,255),0))),"")</f>
        <v>a1P36000002M5QUEA0</v>
      </c>
      <c r="AF12" s="420" t="s">
        <v>782</v>
      </c>
      <c r="AG12" s="420" t="str">
        <f t="array" ref="AG12">IFERROR(IF(INDEX('Reference Records'!$G$60:$G$128,MATCH(LEFT(C12,255),LEFT('Reference Records'!$C$60:$C$128,255),0))=0,"",INDEX('Reference Records'!$G$60:$G$128,MATCH(LEFT(C12,255),LEFT('Reference Records'!$C$60:$C$128,255),0))),"")</f>
        <v>a1O36000001qZ9fEAE</v>
      </c>
      <c r="AH12" s="420" t="str">
        <f>IFERROR(IF('Overview - Section A'!$AN$5="Funding Request",IF('Reference Records'!$B$343&lt;&gt;"",VLOOKUP(T12,'Reference Records'!$B$343:$C$344,2,FALSE),VLOOKUP(T12,'Reference Records'!$A$356:$C$357,3,FALSE)),VLOOKUP(T12,'Reference Records'!$A$360:$C$362,3,FALSE)),"")</f>
        <v>a1A360000013M3HEAU</v>
      </c>
      <c r="AI12" s="445" t="s">
        <v>549</v>
      </c>
      <c r="AJ12" s="420" t="s">
        <v>784</v>
      </c>
      <c r="AK12" s="420" t="s">
        <v>375</v>
      </c>
      <c r="AL12" s="446">
        <v>35.619706352318303</v>
      </c>
      <c r="AM12" s="445" t="s">
        <v>383</v>
      </c>
      <c r="AN12" s="420" t="s">
        <v>373</v>
      </c>
      <c r="AO12" s="390"/>
      <c r="AP12" s="133"/>
      <c r="AQ12" s="137"/>
      <c r="AR12" s="137"/>
    </row>
    <row r="13" spans="1:44" ht="47.15" customHeight="1" x14ac:dyDescent="0.35">
      <c r="A13" s="367">
        <v>3</v>
      </c>
      <c r="B13" s="368" t="str">
        <f>IFERROR(IF(AND(C13="",D13=""),"",VLOOKUP(AI13,'Reference records(soft deleted)'!$B$84:$D$127,3,FALSE)),"")</f>
        <v>PMTCT</v>
      </c>
      <c r="C13" s="368" t="s">
        <v>2650</v>
      </c>
      <c r="D13" s="402"/>
      <c r="E13" s="386">
        <v>5551</v>
      </c>
      <c r="F13" s="387">
        <v>27175.968000000001</v>
      </c>
      <c r="G13" s="442">
        <f t="shared" si="0"/>
        <v>20.426135326623875</v>
      </c>
      <c r="H13" s="390" t="s">
        <v>341</v>
      </c>
      <c r="I13" s="435"/>
      <c r="J13" s="435"/>
      <c r="K13" s="435"/>
      <c r="L13" s="435"/>
      <c r="M13" s="435"/>
      <c r="N13" s="443" t="str">
        <f>IFERROR(IF(AM13="","",VLOOKUP(AM13,'Overview - Section A'!$P$31:$Q$32,2,FALSE)),"")</f>
        <v/>
      </c>
      <c r="O13" s="435"/>
      <c r="P13" s="390" t="s">
        <v>379</v>
      </c>
      <c r="Q13" s="371" t="str">
        <f t="array" ref="Q13">IFERROR(IF(INDEX('Reference Records'!$D$60:$D$128,MATCH(LEFT(C13,255),LEFT('Reference Records'!$C$60:$C$128,255),0))=0,"",INDEX('Reference Records'!$D$60:$D$128,MATCH(LEFT(C13,255),LEFT('Reference Records'!$C$60:$C$128,255),0))),"")</f>
        <v/>
      </c>
      <c r="R13" s="444"/>
      <c r="S13" s="435" t="str">
        <f>IF('Overview - Section A'!$AN$5="Funding Request",IF(N13="Funding Request Place Holder","",N13),"")</f>
        <v/>
      </c>
      <c r="T13" s="435" t="str">
        <f t="shared" si="1"/>
        <v>Ghana</v>
      </c>
      <c r="U13" s="390" t="s">
        <v>319</v>
      </c>
      <c r="V13" s="390" t="s">
        <v>322</v>
      </c>
      <c r="W13" s="402" t="s">
        <v>4200</v>
      </c>
      <c r="X13" s="439" t="str">
        <f>IFERROR(IF(VLOOKUP(B13,'Reference Records'!$C$131:$D$166,2,FALSE)=0,"",VLOOKUP(B13,'Reference Records'!$C$131:$D$166,2,FALSE)),"")</f>
        <v>MCI-00006</v>
      </c>
      <c r="Y13" s="420" t="str">
        <f t="shared" si="2"/>
        <v/>
      </c>
      <c r="Z13" s="420"/>
      <c r="AA13" s="420" t="str">
        <f t="shared" si="3"/>
        <v>PMTCT-3.1: Percentage of HIV-exposed infants receiving a virological test for HIV within 2 months of birth</v>
      </c>
      <c r="AB13" s="420" t="str">
        <f>IFERROR(IF('Overview - Section A'!$AN$5="Funding Request",VLOOKUP(S13,'Overview - Section A'!$M$31:$P$32,4,FALSE),IF(AM13="","",AM13)),"")</f>
        <v>a1236000008Hb5UAAS</v>
      </c>
      <c r="AC13" s="420" t="b">
        <f t="shared" si="4"/>
        <v>1</v>
      </c>
      <c r="AD13" s="420"/>
      <c r="AE13" s="420" t="str">
        <f t="array" ref="AE13">IFERROR(IF(INDEX('Overview - Section A'!$H$93:$H$110,MATCH(LEFT(B13,255),LEFT('Overview - Section A'!$E$93:$E$110,255),0))=0,"",INDEX('Overview - Section A'!$H$93:$H$110,MATCH(LEFT(B13,255),LEFT('Overview - Section A'!$E$93:$E$110,255),0))),"")</f>
        <v>a1P36000002M5QUEA0</v>
      </c>
      <c r="AF13" s="420" t="s">
        <v>785</v>
      </c>
      <c r="AG13" s="420" t="str">
        <f t="array" ref="AG13">IFERROR(IF(INDEX('Reference Records'!$G$60:$G$128,MATCH(LEFT(C13,255),LEFT('Reference Records'!$C$60:$C$128,255),0))=0,"",INDEX('Reference Records'!$G$60:$G$128,MATCH(LEFT(C13,255),LEFT('Reference Records'!$C$60:$C$128,255),0))),"")</f>
        <v>a1O36000001qZ9ZEAU</v>
      </c>
      <c r="AH13" s="420" t="str">
        <f>IFERROR(IF('Overview - Section A'!$AN$5="Funding Request",IF('Reference Records'!$B$343&lt;&gt;"",VLOOKUP(T13,'Reference Records'!$B$343:$C$344,2,FALSE),VLOOKUP(T13,'Reference Records'!$A$356:$C$357,3,FALSE)),VLOOKUP(T13,'Reference Records'!$A$360:$C$362,3,FALSE)),"")</f>
        <v>a1A360000013M3HEAU</v>
      </c>
      <c r="AI13" s="445" t="s">
        <v>549</v>
      </c>
      <c r="AJ13" s="420" t="s">
        <v>787</v>
      </c>
      <c r="AK13" s="420" t="s">
        <v>375</v>
      </c>
      <c r="AL13" s="446">
        <v>20.4261353266239</v>
      </c>
      <c r="AM13" s="445" t="s">
        <v>383</v>
      </c>
      <c r="AN13" s="420" t="s">
        <v>373</v>
      </c>
      <c r="AO13" s="390"/>
      <c r="AP13" s="133"/>
      <c r="AQ13" s="137"/>
      <c r="AR13" s="137"/>
    </row>
    <row r="14" spans="1:44" ht="47.15" customHeight="1" x14ac:dyDescent="0.35">
      <c r="A14" s="367">
        <v>4</v>
      </c>
      <c r="B14" s="368" t="str">
        <f>IFERROR(IF(AND(C14="",D14=""),"",VLOOKUP(AI14,'Reference records(soft deleted)'!$B$84:$D$127,3,FALSE)),"")</f>
        <v>HIV Testing Services</v>
      </c>
      <c r="C14" s="368" t="s">
        <v>2431</v>
      </c>
      <c r="D14" s="402"/>
      <c r="E14" s="386">
        <v>1040430</v>
      </c>
      <c r="F14" s="387"/>
      <c r="G14" s="442" t="str">
        <f t="shared" si="0"/>
        <v/>
      </c>
      <c r="H14" s="390" t="s">
        <v>341</v>
      </c>
      <c r="I14" s="435"/>
      <c r="J14" s="435"/>
      <c r="K14" s="435"/>
      <c r="L14" s="435"/>
      <c r="M14" s="435"/>
      <c r="N14" s="443" t="str">
        <f>IFERROR(IF(AM14="","",VLOOKUP(AM14,'Overview - Section A'!$P$31:$Q$32,2,FALSE)),"")</f>
        <v/>
      </c>
      <c r="O14" s="435"/>
      <c r="P14" s="390" t="s">
        <v>379</v>
      </c>
      <c r="Q14" s="371" t="str">
        <f t="array" ref="Q14">IFERROR(IF(INDEX('Reference Records'!$D$60:$D$128,MATCH(LEFT(C14,255),LEFT('Reference Records'!$C$60:$C$128,255),0))=0,"",INDEX('Reference Records'!$D$60:$D$128,MATCH(LEFT(C14,255),LEFT('Reference Records'!$C$60:$C$128,255),0))),"")</f>
        <v>HIV test status,Gender</v>
      </c>
      <c r="R14" s="444"/>
      <c r="S14" s="435" t="str">
        <f>IF('Overview - Section A'!$AN$5="Funding Request",IF(N14="Funding Request Place Holder","",N14),"")</f>
        <v/>
      </c>
      <c r="T14" s="435" t="str">
        <f t="shared" si="1"/>
        <v>Ghana</v>
      </c>
      <c r="U14" s="390" t="s">
        <v>319</v>
      </c>
      <c r="V14" s="390" t="s">
        <v>322</v>
      </c>
      <c r="W14" s="402" t="s">
        <v>4201</v>
      </c>
      <c r="X14" s="439" t="str">
        <f>IFERROR(IF(VLOOKUP(B14,'Reference Records'!$C$131:$D$166,2,FALSE)=0,"",VLOOKUP(B14,'Reference Records'!$C$131:$D$166,2,FALSE)),"")</f>
        <v>MCI-00533</v>
      </c>
      <c r="Y14" s="420" t="str">
        <f t="shared" si="2"/>
        <v>HTS-1: Number of people who were tested for HIV and received their results during the reporting period</v>
      </c>
      <c r="Z14" s="420"/>
      <c r="AA14" s="420" t="str">
        <f t="shared" si="3"/>
        <v>HTS-1: Number of people who were tested for HIV and received their results during the reporting period</v>
      </c>
      <c r="AB14" s="420" t="str">
        <f>IFERROR(IF('Overview - Section A'!$AN$5="Funding Request",VLOOKUP(S14,'Overview - Section A'!$M$31:$P$32,4,FALSE),IF(AM14="","",AM14)),"")</f>
        <v>a1236000008Hb5UAAS</v>
      </c>
      <c r="AC14" s="420" t="b">
        <f t="shared" si="4"/>
        <v>1</v>
      </c>
      <c r="AD14" s="420"/>
      <c r="AE14" s="420" t="str">
        <f t="array" ref="AE14">IFERROR(IF(INDEX('Overview - Section A'!$H$93:$H$110,MATCH(LEFT(B14,255),LEFT('Overview - Section A'!$E$93:$E$110,255),0))=0,"",INDEX('Overview - Section A'!$H$93:$H$110,MATCH(LEFT(B14,255),LEFT('Overview - Section A'!$E$93:$E$110,255),0))),"")</f>
        <v>a1P36000002M5QTEA0</v>
      </c>
      <c r="AF14" s="420" t="s">
        <v>788</v>
      </c>
      <c r="AG14" s="420" t="str">
        <f t="array" ref="AG14">IFERROR(IF(INDEX('Reference Records'!$G$60:$G$128,MATCH(LEFT(C14,255),LEFT('Reference Records'!$C$60:$C$128,255),0))=0,"",INDEX('Reference Records'!$G$60:$G$128,MATCH(LEFT(C14,255),LEFT('Reference Records'!$C$60:$C$128,255),0))),"")</f>
        <v>a1O36000001qZ9IEAU</v>
      </c>
      <c r="AH14" s="420" t="str">
        <f>IFERROR(IF('Overview - Section A'!$AN$5="Funding Request",IF('Reference Records'!$B$343&lt;&gt;"",VLOOKUP(T14,'Reference Records'!$B$343:$C$344,2,FALSE),VLOOKUP(T14,'Reference Records'!$A$356:$C$357,3,FALSE)),VLOOKUP(T14,'Reference Records'!$A$360:$C$362,3,FALSE)),"")</f>
        <v>a1A360000013M3HEAU</v>
      </c>
      <c r="AI14" s="445" t="s">
        <v>546</v>
      </c>
      <c r="AJ14" s="420" t="s">
        <v>790</v>
      </c>
      <c r="AK14" s="420" t="s">
        <v>375</v>
      </c>
      <c r="AL14" s="446">
        <v>40.388501021911402</v>
      </c>
      <c r="AM14" s="445" t="s">
        <v>383</v>
      </c>
      <c r="AN14" s="420" t="s">
        <v>373</v>
      </c>
      <c r="AO14" s="390"/>
      <c r="AP14" s="133"/>
      <c r="AQ14" s="137"/>
      <c r="AR14" s="137"/>
    </row>
    <row r="15" spans="1:44" ht="47.15" customHeight="1" x14ac:dyDescent="0.35">
      <c r="A15" s="367">
        <v>5</v>
      </c>
      <c r="B15" s="368" t="str">
        <f>IFERROR(IF(AND(C15="",D15=""),"",VLOOKUP(AI15,'Reference records(soft deleted)'!$B$84:$D$127,3,FALSE)),"")</f>
        <v>Treatment, care and support</v>
      </c>
      <c r="C15" s="368" t="s">
        <v>2374</v>
      </c>
      <c r="D15" s="402"/>
      <c r="E15" s="386">
        <v>100665</v>
      </c>
      <c r="F15" s="387">
        <v>277347</v>
      </c>
      <c r="G15" s="442">
        <f t="shared" si="0"/>
        <v>36.295687351945396</v>
      </c>
      <c r="H15" s="390" t="s">
        <v>341</v>
      </c>
      <c r="I15" s="435"/>
      <c r="J15" s="435"/>
      <c r="K15" s="435"/>
      <c r="L15" s="435"/>
      <c r="M15" s="435"/>
      <c r="N15" s="443" t="str">
        <f>IFERROR(IF(AM15="","",VLOOKUP(AM15,'Overview - Section A'!$P$31:$Q$32,2,FALSE)),"")</f>
        <v/>
      </c>
      <c r="O15" s="435"/>
      <c r="P15" s="390" t="s">
        <v>379</v>
      </c>
      <c r="Q15" s="371" t="str">
        <f t="array" ref="Q15">IFERROR(IF(INDEX('Reference Records'!$D$60:$D$128,MATCH(LEFT(C15,255),LEFT('Reference Records'!$C$60:$C$128,255),0))=0,"",INDEX('Reference Records'!$D$60:$D$128,MATCH(LEFT(C15,255),LEFT('Reference Records'!$C$60:$C$128,255),0))),"")</f>
        <v>Age | Gender,Age,Target / Risk population group,Gender</v>
      </c>
      <c r="R15" s="444"/>
      <c r="S15" s="435" t="str">
        <f>IF('Overview - Section A'!$AN$5="Funding Request",IF(N15="Funding Request Place Holder","",N15),"")</f>
        <v/>
      </c>
      <c r="T15" s="435" t="str">
        <f t="shared" si="1"/>
        <v>Ghana</v>
      </c>
      <c r="U15" s="390" t="s">
        <v>319</v>
      </c>
      <c r="V15" s="390" t="s">
        <v>324</v>
      </c>
      <c r="W15" s="402" t="s">
        <v>4219</v>
      </c>
      <c r="X15" s="439" t="str">
        <f>IFERROR(IF(VLOOKUP(B15,'Reference Records'!$C$131:$D$166,2,FALSE)=0,"",VLOOKUP(B15,'Reference Records'!$C$131:$D$166,2,FALSE)),"")</f>
        <v>MCI-00007</v>
      </c>
      <c r="Y15" s="420" t="str">
        <f t="shared" si="2"/>
        <v>TCS-1(M): Percentage of people living with HIV currently receiving antiretroviral therapy</v>
      </c>
      <c r="Z15" s="420"/>
      <c r="AA15" s="420" t="str">
        <f t="shared" si="3"/>
        <v>TCS-1(M): Percentage of people living with HIV currently receiving antiretroviral therapy</v>
      </c>
      <c r="AB15" s="420" t="str">
        <f>IFERROR(IF('Overview - Section A'!$AN$5="Funding Request",VLOOKUP(S15,'Overview - Section A'!$M$31:$P$32,4,FALSE),IF(AM15="","",AM15)),"")</f>
        <v>a1236000008Hb5UAAS</v>
      </c>
      <c r="AC15" s="420" t="b">
        <f t="shared" si="4"/>
        <v>1</v>
      </c>
      <c r="AD15" s="420"/>
      <c r="AE15" s="420" t="str">
        <f t="array" ref="AE15">IFERROR(IF(INDEX('Overview - Section A'!$H$93:$H$110,MATCH(LEFT(B15,255),LEFT('Overview - Section A'!$E$93:$E$110,255),0))=0,"",INDEX('Overview - Section A'!$H$93:$H$110,MATCH(LEFT(B15,255),LEFT('Overview - Section A'!$E$93:$E$110,255),0))),"")</f>
        <v>a1P36000002M5QVEA0</v>
      </c>
      <c r="AF15" s="420" t="s">
        <v>791</v>
      </c>
      <c r="AG15" s="420" t="str">
        <f t="array" ref="AG15">IFERROR(IF(INDEX('Reference Records'!$G$60:$G$128,MATCH(LEFT(C15,255),LEFT('Reference Records'!$C$60:$C$128,255),0))=0,"",INDEX('Reference Records'!$G$60:$G$128,MATCH(LEFT(C15,255),LEFT('Reference Records'!$C$60:$C$128,255),0))),"")</f>
        <v>a1O36000001EGJ0EAO</v>
      </c>
      <c r="AH15" s="420" t="str">
        <f>IFERROR(IF('Overview - Section A'!$AN$5="Funding Request",IF('Reference Records'!$B$343&lt;&gt;"",VLOOKUP(T15,'Reference Records'!$B$343:$C$344,2,FALSE),VLOOKUP(T15,'Reference Records'!$A$356:$C$357,3,FALSE)),VLOOKUP(T15,'Reference Records'!$A$360:$C$362,3,FALSE)),"")</f>
        <v>a1A360000013M3HEAU</v>
      </c>
      <c r="AI15" s="445" t="s">
        <v>552</v>
      </c>
      <c r="AJ15" s="420" t="s">
        <v>793</v>
      </c>
      <c r="AK15" s="420" t="s">
        <v>375</v>
      </c>
      <c r="AL15" s="446">
        <v>36.295687351945404</v>
      </c>
      <c r="AM15" s="445" t="s">
        <v>383</v>
      </c>
      <c r="AN15" s="420" t="s">
        <v>373</v>
      </c>
      <c r="AO15" s="390"/>
      <c r="AP15" s="133"/>
      <c r="AQ15" s="137"/>
      <c r="AR15" s="137"/>
    </row>
    <row r="16" spans="1:44" ht="47.15" customHeight="1" x14ac:dyDescent="0.35">
      <c r="A16" s="367">
        <v>6</v>
      </c>
      <c r="B16" s="368" t="str">
        <f>IFERROR(IF(AND(C16="",D16=""),"",VLOOKUP(AI16,'Reference records(soft deleted)'!$B$84:$D$127,3,FALSE)),"")</f>
        <v>Treatment, care and support</v>
      </c>
      <c r="C16" s="368" t="s">
        <v>2444</v>
      </c>
      <c r="D16" s="402"/>
      <c r="E16" s="386">
        <v>10056</v>
      </c>
      <c r="F16" s="387">
        <v>17044</v>
      </c>
      <c r="G16" s="442">
        <f t="shared" si="0"/>
        <v>59.000234686693261</v>
      </c>
      <c r="H16" s="390" t="s">
        <v>341</v>
      </c>
      <c r="I16" s="435"/>
      <c r="J16" s="435"/>
      <c r="K16" s="435"/>
      <c r="L16" s="435"/>
      <c r="M16" s="435"/>
      <c r="N16" s="443" t="str">
        <f>IFERROR(IF(AM16="","",VLOOKUP(AM16,'Overview - Section A'!$P$31:$Q$32,2,FALSE)),"")</f>
        <v/>
      </c>
      <c r="O16" s="435"/>
      <c r="P16" s="390" t="s">
        <v>379</v>
      </c>
      <c r="Q16" s="371" t="str">
        <f t="array" ref="Q16">IFERROR(IF(INDEX('Reference Records'!$D$60:$D$128,MATCH(LEFT(C16,255),LEFT('Reference Records'!$C$60:$C$128,255),0))=0,"",INDEX('Reference Records'!$D$60:$D$128,MATCH(LEFT(C16,255),LEFT('Reference Records'!$C$60:$C$128,255),0))),"")</f>
        <v>Age | Gender</v>
      </c>
      <c r="R16" s="444"/>
      <c r="S16" s="435" t="str">
        <f>IF('Overview - Section A'!$AN$5="Funding Request",IF(N16="Funding Request Place Holder","",N16),"")</f>
        <v/>
      </c>
      <c r="T16" s="435" t="str">
        <f t="shared" si="1"/>
        <v>Ghana</v>
      </c>
      <c r="U16" s="390" t="s">
        <v>319</v>
      </c>
      <c r="V16" s="390" t="s">
        <v>323</v>
      </c>
      <c r="W16" s="402" t="s">
        <v>4221</v>
      </c>
      <c r="X16" s="439" t="str">
        <f>IFERROR(IF(VLOOKUP(B16,'Reference Records'!$C$131:$D$166,2,FALSE)=0,"",VLOOKUP(B16,'Reference Records'!$C$131:$D$166,2,FALSE)),"")</f>
        <v>MCI-00007</v>
      </c>
      <c r="Y16" s="420" t="str">
        <f t="shared" si="2"/>
        <v>TCS-3.1: Percentage of people living with HIV and on ART, who have a suppressed viral load at 12 months (&lt;1000 copies/ml)</v>
      </c>
      <c r="Z16" s="420"/>
      <c r="AA16" s="420" t="str">
        <f t="shared" si="3"/>
        <v>TCS-3.1: Percentage of people living with HIV and on ART, who have a suppressed viral load at 12 months (&lt;1000 copies/ml)</v>
      </c>
      <c r="AB16" s="420" t="str">
        <f>IFERROR(IF('Overview - Section A'!$AN$5="Funding Request",VLOOKUP(S16,'Overview - Section A'!$M$31:$P$32,4,FALSE),IF(AM16="","",AM16)),"")</f>
        <v>a1236000008Hb5UAAS</v>
      </c>
      <c r="AC16" s="420" t="b">
        <f t="shared" si="4"/>
        <v>1</v>
      </c>
      <c r="AD16" s="420"/>
      <c r="AE16" s="420" t="str">
        <f t="array" ref="AE16">IFERROR(IF(INDEX('Overview - Section A'!$H$93:$H$110,MATCH(LEFT(B16,255),LEFT('Overview - Section A'!$E$93:$E$110,255),0))=0,"",INDEX('Overview - Section A'!$H$93:$H$110,MATCH(LEFT(B16,255),LEFT('Overview - Section A'!$E$93:$E$110,255),0))),"")</f>
        <v>a1P36000002M5QVEA0</v>
      </c>
      <c r="AF16" s="420" t="s">
        <v>794</v>
      </c>
      <c r="AG16" s="420" t="str">
        <f t="array" ref="AG16">IFERROR(IF(INDEX('Reference Records'!$G$60:$G$128,MATCH(LEFT(C16,255),LEFT('Reference Records'!$C$60:$C$128,255),0))=0,"",INDEX('Reference Records'!$G$60:$G$128,MATCH(LEFT(C16,255),LEFT('Reference Records'!$C$60:$C$128,255),0))),"")</f>
        <v>a1O36000001qZ9aEAE</v>
      </c>
      <c r="AH16" s="420" t="str">
        <f>IFERROR(IF('Overview - Section A'!$AN$5="Funding Request",IF('Reference Records'!$B$343&lt;&gt;"",VLOOKUP(T16,'Reference Records'!$B$343:$C$344,2,FALSE),VLOOKUP(T16,'Reference Records'!$A$356:$C$357,3,FALSE)),VLOOKUP(T16,'Reference Records'!$A$360:$C$362,3,FALSE)),"")</f>
        <v>a1A360000013M3HEAU</v>
      </c>
      <c r="AI16" s="445" t="s">
        <v>552</v>
      </c>
      <c r="AJ16" s="420" t="s">
        <v>796</v>
      </c>
      <c r="AK16" s="420" t="s">
        <v>375</v>
      </c>
      <c r="AL16" s="446">
        <v>59.000234686693297</v>
      </c>
      <c r="AM16" s="445" t="s">
        <v>383</v>
      </c>
      <c r="AN16" s="420" t="s">
        <v>373</v>
      </c>
      <c r="AO16" s="390"/>
      <c r="AP16" s="133"/>
      <c r="AQ16" s="137"/>
      <c r="AR16" s="137"/>
    </row>
    <row r="17" spans="1:44" ht="47.15" customHeight="1" x14ac:dyDescent="0.35">
      <c r="A17" s="367">
        <v>7</v>
      </c>
      <c r="B17" s="368" t="str">
        <f>IFERROR(IF(AND(C17="",D17=""),"",VLOOKUP(AI17,'Reference records(soft deleted)'!$B$84:$D$127,3,FALSE)),"")</f>
        <v>TB/HIV</v>
      </c>
      <c r="C17" s="368" t="s">
        <v>2680</v>
      </c>
      <c r="D17" s="402"/>
      <c r="E17" s="386">
        <v>74226</v>
      </c>
      <c r="F17" s="387">
        <v>277347</v>
      </c>
      <c r="G17" s="442">
        <f t="shared" si="0"/>
        <v>26.762863849257428</v>
      </c>
      <c r="H17" s="390" t="s">
        <v>341</v>
      </c>
      <c r="I17" s="435"/>
      <c r="J17" s="435"/>
      <c r="K17" s="435"/>
      <c r="L17" s="435"/>
      <c r="M17" s="435"/>
      <c r="N17" s="443" t="str">
        <f>IFERROR(IF(AM17="","",VLOOKUP(AM17,'Overview - Section A'!$P$31:$Q$32,2,FALSE)),"")</f>
        <v/>
      </c>
      <c r="O17" s="435"/>
      <c r="P17" s="390" t="s">
        <v>379</v>
      </c>
      <c r="Q17" s="371" t="str">
        <f t="array" ref="Q17">IFERROR(IF(INDEX('Reference Records'!$D$60:$D$128,MATCH(LEFT(C17,255),LEFT('Reference Records'!$C$60:$C$128,255),0))=0,"",INDEX('Reference Records'!$D$60:$D$128,MATCH(LEFT(C17,255),LEFT('Reference Records'!$C$60:$C$128,255),0))),"")</f>
        <v/>
      </c>
      <c r="R17" s="444"/>
      <c r="S17" s="435" t="str">
        <f>IF('Overview - Section A'!$AN$5="Funding Request",IF(N17="Funding Request Place Holder","",N17),"")</f>
        <v/>
      </c>
      <c r="T17" s="435" t="str">
        <f t="shared" si="1"/>
        <v>Ghana</v>
      </c>
      <c r="U17" s="390" t="s">
        <v>319</v>
      </c>
      <c r="V17" s="390" t="s">
        <v>323</v>
      </c>
      <c r="W17" s="402" t="s">
        <v>4210</v>
      </c>
      <c r="X17" s="439" t="str">
        <f>IFERROR(IF(VLOOKUP(B17,'Reference Records'!$C$131:$D$166,2,FALSE)=0,"",VLOOKUP(B17,'Reference Records'!$C$131:$D$166,2,FALSE)),"")</f>
        <v>MCI-00009</v>
      </c>
      <c r="Y17" s="420" t="str">
        <f t="shared" si="2"/>
        <v/>
      </c>
      <c r="Z17" s="420"/>
      <c r="AA17" s="420" t="str">
        <f t="shared" si="3"/>
        <v>TB/HIV-3.1: Percentage of people living with HIV in care (including PMTCT) who are screened for TB in HIV care or treatment settings</v>
      </c>
      <c r="AB17" s="420" t="str">
        <f>IFERROR(IF('Overview - Section A'!$AN$5="Funding Request",VLOOKUP(S17,'Overview - Section A'!$M$31:$P$32,4,FALSE),IF(AM17="","",AM17)),"")</f>
        <v>a1236000008Hb5UAAS</v>
      </c>
      <c r="AC17" s="420" t="b">
        <f t="shared" si="4"/>
        <v>1</v>
      </c>
      <c r="AD17" s="420"/>
      <c r="AE17" s="420" t="str">
        <f t="array" ref="AE17">IFERROR(IF(INDEX('Overview - Section A'!$H$93:$H$110,MATCH(LEFT(B17,255),LEFT('Overview - Section A'!$E$93:$E$110,255),0))=0,"",INDEX('Overview - Section A'!$H$93:$H$110,MATCH(LEFT(B17,255),LEFT('Overview - Section A'!$E$93:$E$110,255),0))),"")</f>
        <v>a1P36000002M5QWEA0</v>
      </c>
      <c r="AF17" s="420" t="s">
        <v>797</v>
      </c>
      <c r="AG17" s="420" t="str">
        <f t="array" ref="AG17">IFERROR(IF(INDEX('Reference Records'!$G$60:$G$128,MATCH(LEFT(C17,255),LEFT('Reference Records'!$C$60:$C$128,255),0))=0,"",INDEX('Reference Records'!$G$60:$G$128,MATCH(LEFT(C17,255),LEFT('Reference Records'!$C$60:$C$128,255),0))),"")</f>
        <v>a1O36000001qZ9gEAE</v>
      </c>
      <c r="AH17" s="420" t="str">
        <f>IFERROR(IF('Overview - Section A'!$AN$5="Funding Request",IF('Reference Records'!$B$343&lt;&gt;"",VLOOKUP(T17,'Reference Records'!$B$343:$C$344,2,FALSE),VLOOKUP(T17,'Reference Records'!$A$356:$C$357,3,FALSE)),VLOOKUP(T17,'Reference Records'!$A$360:$C$362,3,FALSE)),"")</f>
        <v>a1A360000013M3HEAU</v>
      </c>
      <c r="AI17" s="445" t="s">
        <v>555</v>
      </c>
      <c r="AJ17" s="420" t="s">
        <v>799</v>
      </c>
      <c r="AK17" s="420" t="s">
        <v>375</v>
      </c>
      <c r="AL17" s="446">
        <v>26.7628638492574</v>
      </c>
      <c r="AM17" s="445" t="s">
        <v>383</v>
      </c>
      <c r="AN17" s="420" t="s">
        <v>373</v>
      </c>
      <c r="AO17" s="390"/>
      <c r="AP17" s="133"/>
      <c r="AQ17" s="137"/>
      <c r="AR17" s="137"/>
    </row>
    <row r="18" spans="1:44" ht="47.15" customHeight="1" x14ac:dyDescent="0.35">
      <c r="A18" s="367">
        <v>8</v>
      </c>
      <c r="B18" s="368" t="str">
        <f>IFERROR(IF(AND(C18="",D18=""),"",VLOOKUP(AI18,'Reference records(soft deleted)'!$B$84:$D$127,3,FALSE)),"")</f>
        <v>TB/HIV</v>
      </c>
      <c r="C18" s="368" t="s">
        <v>2684</v>
      </c>
      <c r="D18" s="402"/>
      <c r="E18" s="386">
        <v>12275</v>
      </c>
      <c r="F18" s="387">
        <v>14632</v>
      </c>
      <c r="G18" s="442">
        <f t="shared" si="0"/>
        <v>83.891470749043194</v>
      </c>
      <c r="H18" s="390" t="s">
        <v>341</v>
      </c>
      <c r="I18" s="435"/>
      <c r="J18" s="435"/>
      <c r="K18" s="435"/>
      <c r="L18" s="435"/>
      <c r="M18" s="435"/>
      <c r="N18" s="443" t="str">
        <f>IFERROR(IF(AM18="","",VLOOKUP(AM18,'Overview - Section A'!$P$31:$Q$32,2,FALSE)),"")</f>
        <v/>
      </c>
      <c r="O18" s="435"/>
      <c r="P18" s="390" t="s">
        <v>379</v>
      </c>
      <c r="Q18" s="371" t="str">
        <f t="array" ref="Q18">IFERROR(IF(INDEX('Reference Records'!$D$60:$D$128,MATCH(LEFT(C18,255),LEFT('Reference Records'!$C$60:$C$128,255),0))=0,"",INDEX('Reference Records'!$D$60:$D$128,MATCH(LEFT(C18,255),LEFT('Reference Records'!$C$60:$C$128,255),0))),"")</f>
        <v/>
      </c>
      <c r="R18" s="444"/>
      <c r="S18" s="435" t="str">
        <f>IF('Overview - Section A'!$AN$5="Funding Request",IF(N18="Funding Request Place Holder","",N18),"")</f>
        <v/>
      </c>
      <c r="T18" s="435" t="str">
        <f t="shared" si="1"/>
        <v>Ghana</v>
      </c>
      <c r="U18" s="390" t="s">
        <v>319</v>
      </c>
      <c r="V18" s="390" t="s">
        <v>322</v>
      </c>
      <c r="W18" s="402" t="s">
        <v>4211</v>
      </c>
      <c r="X18" s="439" t="str">
        <f>IFERROR(IF(VLOOKUP(B18,'Reference Records'!$C$131:$D$166,2,FALSE)=0,"",VLOOKUP(B18,'Reference Records'!$C$131:$D$166,2,FALSE)),"")</f>
        <v>MCI-00009</v>
      </c>
      <c r="Y18" s="420" t="str">
        <f t="shared" si="2"/>
        <v/>
      </c>
      <c r="Z18" s="420"/>
      <c r="AA18" s="420" t="str">
        <f t="shared" si="3"/>
        <v>TB/HIV-5: Percentage of registered new and relapse TB patients with documented HIV status</v>
      </c>
      <c r="AB18" s="420" t="str">
        <f>IFERROR(IF('Overview - Section A'!$AN$5="Funding Request",VLOOKUP(S18,'Overview - Section A'!$M$31:$P$32,4,FALSE),IF(AM18="","",AM18)),"")</f>
        <v>a1236000008Hb5UAAS</v>
      </c>
      <c r="AC18" s="420" t="b">
        <f t="shared" si="4"/>
        <v>1</v>
      </c>
      <c r="AD18" s="420"/>
      <c r="AE18" s="420" t="str">
        <f t="array" ref="AE18">IFERROR(IF(INDEX('Overview - Section A'!$H$93:$H$110,MATCH(LEFT(B18,255),LEFT('Overview - Section A'!$E$93:$E$110,255),0))=0,"",INDEX('Overview - Section A'!$H$93:$H$110,MATCH(LEFT(B18,255),LEFT('Overview - Section A'!$E$93:$E$110,255),0))),"")</f>
        <v>a1P36000002M5QWEA0</v>
      </c>
      <c r="AF18" s="420" t="s">
        <v>800</v>
      </c>
      <c r="AG18" s="420" t="str">
        <f t="array" ref="AG18">IFERROR(IF(INDEX('Reference Records'!$G$60:$G$128,MATCH(LEFT(C18,255),LEFT('Reference Records'!$C$60:$C$128,255),0))=0,"",INDEX('Reference Records'!$G$60:$G$128,MATCH(LEFT(C18,255),LEFT('Reference Records'!$C$60:$C$128,255),0))),"")</f>
        <v>a1O36000001qZ9LEAU</v>
      </c>
      <c r="AH18" s="420" t="str">
        <f>IFERROR(IF('Overview - Section A'!$AN$5="Funding Request",IF('Reference Records'!$B$343&lt;&gt;"",VLOOKUP(T18,'Reference Records'!$B$343:$C$344,2,FALSE),VLOOKUP(T18,'Reference Records'!$A$356:$C$357,3,FALSE)),VLOOKUP(T18,'Reference Records'!$A$360:$C$362,3,FALSE)),"")</f>
        <v>a1A360000013M3HEAU</v>
      </c>
      <c r="AI18" s="445" t="s">
        <v>555</v>
      </c>
      <c r="AJ18" s="420" t="s">
        <v>802</v>
      </c>
      <c r="AK18" s="420" t="s">
        <v>375</v>
      </c>
      <c r="AL18" s="446">
        <v>83.891470749043194</v>
      </c>
      <c r="AM18" s="445" t="s">
        <v>383</v>
      </c>
      <c r="AN18" s="420" t="s">
        <v>373</v>
      </c>
      <c r="AO18" s="390"/>
      <c r="AP18" s="133"/>
      <c r="AQ18" s="137"/>
      <c r="AR18" s="137"/>
    </row>
    <row r="19" spans="1:44" ht="47.15" customHeight="1" x14ac:dyDescent="0.35">
      <c r="A19" s="367">
        <v>9</v>
      </c>
      <c r="B19" s="368" t="str">
        <f>IFERROR(IF(AND(C19="",D19=""),"",VLOOKUP(AI19,'Reference records(soft deleted)'!$B$84:$D$127,3,FALSE)),"")</f>
        <v>TB/HIV</v>
      </c>
      <c r="C19" s="368" t="s">
        <v>2685</v>
      </c>
      <c r="D19" s="402"/>
      <c r="E19" s="386">
        <v>1207</v>
      </c>
      <c r="F19" s="387">
        <v>2838</v>
      </c>
      <c r="G19" s="442">
        <f t="shared" si="0"/>
        <v>42.529950669485558</v>
      </c>
      <c r="H19" s="390" t="s">
        <v>341</v>
      </c>
      <c r="I19" s="435"/>
      <c r="J19" s="435"/>
      <c r="K19" s="435"/>
      <c r="L19" s="435"/>
      <c r="M19" s="435"/>
      <c r="N19" s="443" t="str">
        <f>IFERROR(IF(AM19="","",VLOOKUP(AM19,'Overview - Section A'!$P$31:$Q$32,2,FALSE)),"")</f>
        <v/>
      </c>
      <c r="O19" s="435"/>
      <c r="P19" s="390" t="s">
        <v>379</v>
      </c>
      <c r="Q19" s="371" t="str">
        <f t="array" ref="Q19">IFERROR(IF(INDEX('Reference Records'!$D$60:$D$128,MATCH(LEFT(C19,255),LEFT('Reference Records'!$C$60:$C$128,255),0))=0,"",INDEX('Reference Records'!$D$60:$D$128,MATCH(LEFT(C19,255),LEFT('Reference Records'!$C$60:$C$128,255),0))),"")</f>
        <v/>
      </c>
      <c r="R19" s="444"/>
      <c r="S19" s="435" t="str">
        <f>IF('Overview - Section A'!$AN$5="Funding Request",IF(N19="Funding Request Place Holder","",N19),"")</f>
        <v/>
      </c>
      <c r="T19" s="435" t="str">
        <f t="shared" si="1"/>
        <v>Ghana</v>
      </c>
      <c r="U19" s="390" t="s">
        <v>319</v>
      </c>
      <c r="V19" s="390" t="s">
        <v>322</v>
      </c>
      <c r="W19" s="402" t="s">
        <v>4209</v>
      </c>
      <c r="X19" s="439" t="str">
        <f>IFERROR(IF(VLOOKUP(B19,'Reference Records'!$C$131:$D$166,2,FALSE)=0,"",VLOOKUP(B19,'Reference Records'!$C$131:$D$166,2,FALSE)),"")</f>
        <v>MCI-00009</v>
      </c>
      <c r="Y19" s="420" t="str">
        <f t="shared" si="2"/>
        <v/>
      </c>
      <c r="Z19" s="420"/>
      <c r="AA19" s="420" t="str">
        <f t="shared" si="3"/>
        <v>TB/HIV-6(M): Percentage of HIV-positive new and relapse TB patients on ART during TB treatment</v>
      </c>
      <c r="AB19" s="420" t="str">
        <f>IFERROR(IF('Overview - Section A'!$AN$5="Funding Request",VLOOKUP(S19,'Overview - Section A'!$M$31:$P$32,4,FALSE),IF(AM19="","",AM19)),"")</f>
        <v>a1236000008Hb5UAAS</v>
      </c>
      <c r="AC19" s="420" t="b">
        <f t="shared" si="4"/>
        <v>1</v>
      </c>
      <c r="AD19" s="420"/>
      <c r="AE19" s="420" t="str">
        <f t="array" ref="AE19">IFERROR(IF(INDEX('Overview - Section A'!$H$93:$H$110,MATCH(LEFT(B19,255),LEFT('Overview - Section A'!$E$93:$E$110,255),0))=0,"",INDEX('Overview - Section A'!$H$93:$H$110,MATCH(LEFT(B19,255),LEFT('Overview - Section A'!$E$93:$E$110,255),0))),"")</f>
        <v>a1P36000002M5QWEA0</v>
      </c>
      <c r="AF19" s="420" t="s">
        <v>803</v>
      </c>
      <c r="AG19" s="420" t="str">
        <f t="array" ref="AG19">IFERROR(IF(INDEX('Reference Records'!$G$60:$G$128,MATCH(LEFT(C19,255),LEFT('Reference Records'!$C$60:$C$128,255),0))=0,"",INDEX('Reference Records'!$G$60:$G$128,MATCH(LEFT(C19,255),LEFT('Reference Records'!$C$60:$C$128,255),0))),"")</f>
        <v>a1O36000001qZ9MEAU</v>
      </c>
      <c r="AH19" s="420" t="str">
        <f>IFERROR(IF('Overview - Section A'!$AN$5="Funding Request",IF('Reference Records'!$B$343&lt;&gt;"",VLOOKUP(T19,'Reference Records'!$B$343:$C$344,2,FALSE),VLOOKUP(T19,'Reference Records'!$A$356:$C$357,3,FALSE)),VLOOKUP(T19,'Reference Records'!$A$360:$C$362,3,FALSE)),"")</f>
        <v>a1A360000013M3HEAU</v>
      </c>
      <c r="AI19" s="445" t="s">
        <v>555</v>
      </c>
      <c r="AJ19" s="420" t="s">
        <v>805</v>
      </c>
      <c r="AK19" s="420" t="s">
        <v>375</v>
      </c>
      <c r="AL19" s="446">
        <v>42.529950669485601</v>
      </c>
      <c r="AM19" s="445" t="s">
        <v>383</v>
      </c>
      <c r="AN19" s="420" t="s">
        <v>373</v>
      </c>
      <c r="AO19" s="390"/>
      <c r="AP19" s="133"/>
      <c r="AQ19" s="137"/>
      <c r="AR19" s="137"/>
    </row>
    <row r="20" spans="1:44" ht="47.15" customHeight="1" x14ac:dyDescent="0.35">
      <c r="A20" s="367">
        <v>10</v>
      </c>
      <c r="B20" s="368"/>
      <c r="C20" s="368"/>
      <c r="D20" s="402"/>
      <c r="E20" s="502"/>
      <c r="F20" s="496"/>
      <c r="G20" s="442"/>
      <c r="H20" s="390"/>
      <c r="I20" s="435"/>
      <c r="J20" s="435"/>
      <c r="K20" s="435"/>
      <c r="L20" s="435"/>
      <c r="M20" s="435"/>
      <c r="N20" s="443" t="str">
        <f>IFERROR(IF(AM20="","",VLOOKUP(AM20,'Overview - Section A'!$P$31:$Q$32,2,FALSE)),"")</f>
        <v/>
      </c>
      <c r="O20" s="435"/>
      <c r="P20" s="390"/>
      <c r="Q20" s="371" t="str">
        <f t="array" ref="Q20">IFERROR(IF(INDEX('Reference Records'!$D$60:$D$128,MATCH(LEFT(C20,255),LEFT('Reference Records'!$C$60:$C$128,255),0))=0,"",INDEX('Reference Records'!$D$60:$D$128,MATCH(LEFT(C20,255),LEFT('Reference Records'!$C$60:$C$128,255),0))),"")</f>
        <v/>
      </c>
      <c r="R20" s="444"/>
      <c r="S20" s="435" t="str">
        <f>IF('Overview - Section A'!$AN$5="Funding Request",IF(N20="Funding Request Place Holder","",N20),"")</f>
        <v/>
      </c>
      <c r="T20" s="435"/>
      <c r="U20" s="390"/>
      <c r="V20" s="390"/>
      <c r="W20" s="402"/>
      <c r="X20" s="439" t="str">
        <f>IFERROR(IF(VLOOKUP(B20,'Reference Records'!$C$131:$D$166,2,FALSE)=0,"",VLOOKUP(B20,'Reference Records'!$C$131:$D$166,2,FALSE)),"")</f>
        <v/>
      </c>
      <c r="Y20" s="420" t="str">
        <f t="shared" si="2"/>
        <v/>
      </c>
      <c r="Z20" s="420"/>
      <c r="AA20" s="420" t="str">
        <f t="shared" si="3"/>
        <v/>
      </c>
      <c r="AB20" s="420" t="str">
        <f>IFERROR(IF('Overview - Section A'!$AN$5="Funding Request",VLOOKUP(S20,'Overview - Section A'!$M$31:$P$32,4,FALSE),IF(AM20="","",AM20)),"")</f>
        <v>a1236000008Hb5VAAS</v>
      </c>
      <c r="AC20" s="420" t="b">
        <f t="shared" si="4"/>
        <v>0</v>
      </c>
      <c r="AD20" s="420"/>
      <c r="AE20" s="420" t="str">
        <f t="array" ref="AE20">IFERROR(IF(INDEX('Overview - Section A'!$H$93:$H$110,MATCH(LEFT(B20,255),LEFT('Overview - Section A'!$E$93:$E$110,255),0))=0,"",INDEX('Overview - Section A'!$H$93:$H$110,MATCH(LEFT(B20,255),LEFT('Overview - Section A'!$E$93:$E$110,255),0))),"")</f>
        <v>a1P36000002M5QdEAK</v>
      </c>
      <c r="AF20" s="420" t="s">
        <v>806</v>
      </c>
      <c r="AG20" s="420" t="str">
        <f t="array" ref="AG20">IFERROR(IF(INDEX('Reference Records'!$G$60:$G$128,MATCH(LEFT(C20,255),LEFT('Reference Records'!$C$60:$C$128,255),0))=0,"",INDEX('Reference Records'!$G$60:$G$128,MATCH(LEFT(C20,255),LEFT('Reference Records'!$C$60:$C$128,255),0))),"")</f>
        <v/>
      </c>
      <c r="AH20" s="420" t="str">
        <f>IFERROR(IF('Overview - Section A'!$AN$5="Funding Request",IF('Reference Records'!$B$343&lt;&gt;"",VLOOKUP(T20,'Reference Records'!$B$343:$C$344,2,FALSE),VLOOKUP(T20,'Reference Records'!$A$356:$C$357,3,FALSE)),VLOOKUP(T20,'Reference Records'!$A$360:$C$362,3,FALSE)),"")</f>
        <v/>
      </c>
      <c r="AI20" s="445" t="s">
        <v>558</v>
      </c>
      <c r="AJ20" s="420" t="s">
        <v>808</v>
      </c>
      <c r="AK20" s="420" t="s">
        <v>375</v>
      </c>
      <c r="AL20" s="446">
        <v>51.370509046217201</v>
      </c>
      <c r="AM20" s="445" t="s">
        <v>389</v>
      </c>
      <c r="AN20" s="420" t="s">
        <v>373</v>
      </c>
      <c r="AO20" s="390"/>
      <c r="AP20" s="133"/>
      <c r="AQ20" s="137"/>
      <c r="AR20" s="137"/>
    </row>
    <row r="21" spans="1:44" ht="47.15" customHeight="1" x14ac:dyDescent="0.35">
      <c r="A21" s="367">
        <v>11</v>
      </c>
      <c r="B21" s="368"/>
      <c r="C21" s="368"/>
      <c r="D21" s="402"/>
      <c r="E21" s="386"/>
      <c r="F21" s="387"/>
      <c r="G21" s="442"/>
      <c r="H21" s="390"/>
      <c r="I21" s="435"/>
      <c r="J21" s="435"/>
      <c r="K21" s="435"/>
      <c r="L21" s="435"/>
      <c r="M21" s="435"/>
      <c r="N21" s="443" t="str">
        <f>IFERROR(IF(AM21="","",VLOOKUP(AM21,'Overview - Section A'!$P$31:$Q$32,2,FALSE)),"")</f>
        <v/>
      </c>
      <c r="O21" s="435"/>
      <c r="P21" s="390"/>
      <c r="Q21" s="371" t="str">
        <f t="array" ref="Q21">IFERROR(IF(INDEX('Reference Records'!$D$60:$D$128,MATCH(LEFT(C21,255),LEFT('Reference Records'!$C$60:$C$128,255),0))=0,"",INDEX('Reference Records'!$D$60:$D$128,MATCH(LEFT(C21,255),LEFT('Reference Records'!$C$60:$C$128,255),0))),"")</f>
        <v/>
      </c>
      <c r="R21" s="444"/>
      <c r="S21" s="435" t="str">
        <f>IF('Overview - Section A'!$AN$5="Funding Request",IF(N21="Funding Request Place Holder","",N21),"")</f>
        <v/>
      </c>
      <c r="T21" s="435"/>
      <c r="U21" s="390"/>
      <c r="V21" s="390"/>
      <c r="W21" s="402"/>
      <c r="X21" s="439" t="str">
        <f>IFERROR(IF(VLOOKUP(B21,'Reference Records'!$C$131:$D$166,2,FALSE)=0,"",VLOOKUP(B21,'Reference Records'!$C$131:$D$166,2,FALSE)),"")</f>
        <v/>
      </c>
      <c r="Y21" s="420" t="str">
        <f t="shared" si="2"/>
        <v/>
      </c>
      <c r="Z21" s="420"/>
      <c r="AA21" s="420" t="str">
        <f t="shared" si="3"/>
        <v/>
      </c>
      <c r="AB21" s="420" t="str">
        <f>IFERROR(IF('Overview - Section A'!$AN$5="Funding Request",VLOOKUP(S21,'Overview - Section A'!$M$31:$P$32,4,FALSE),IF(AM21="","",AM21)),"")</f>
        <v>a1236000008Hb5VAAS</v>
      </c>
      <c r="AC21" s="420" t="b">
        <f t="shared" si="4"/>
        <v>0</v>
      </c>
      <c r="AD21" s="420"/>
      <c r="AE21" s="420" t="str">
        <f t="array" ref="AE21">IFERROR(IF(INDEX('Overview - Section A'!$H$93:$H$110,MATCH(LEFT(B21,255),LEFT('Overview - Section A'!$E$93:$E$110,255),0))=0,"",INDEX('Overview - Section A'!$H$93:$H$110,MATCH(LEFT(B21,255),LEFT('Overview - Section A'!$E$93:$E$110,255),0))),"")</f>
        <v>a1P36000002M5QdEAK</v>
      </c>
      <c r="AF21" s="420" t="s">
        <v>809</v>
      </c>
      <c r="AG21" s="420" t="str">
        <f t="array" ref="AG21">IFERROR(IF(INDEX('Reference Records'!$G$60:$G$128,MATCH(LEFT(C21,255),LEFT('Reference Records'!$C$60:$C$128,255),0))=0,"",INDEX('Reference Records'!$G$60:$G$128,MATCH(LEFT(C21,255),LEFT('Reference Records'!$C$60:$C$128,255),0))),"")</f>
        <v/>
      </c>
      <c r="AH21" s="420" t="str">
        <f>IFERROR(IF('Overview - Section A'!$AN$5="Funding Request",IF('Reference Records'!$B$343&lt;&gt;"",VLOOKUP(T21,'Reference Records'!$B$343:$C$344,2,FALSE),VLOOKUP(T21,'Reference Records'!$A$356:$C$357,3,FALSE)),VLOOKUP(T21,'Reference Records'!$A$360:$C$362,3,FALSE)),"")</f>
        <v/>
      </c>
      <c r="AI21" s="445" t="s">
        <v>561</v>
      </c>
      <c r="AJ21" s="420" t="s">
        <v>811</v>
      </c>
      <c r="AK21" s="420" t="s">
        <v>375</v>
      </c>
      <c r="AL21" s="446">
        <v>78.506756029698906</v>
      </c>
      <c r="AM21" s="445" t="s">
        <v>389</v>
      </c>
      <c r="AN21" s="420" t="s">
        <v>373</v>
      </c>
      <c r="AO21" s="390"/>
      <c r="AP21" s="133"/>
      <c r="AQ21" s="137"/>
      <c r="AR21" s="137"/>
    </row>
    <row r="22" spans="1:44" ht="47.15" customHeight="1" x14ac:dyDescent="0.35">
      <c r="A22" s="367">
        <v>12</v>
      </c>
      <c r="B22" s="368"/>
      <c r="C22" s="368"/>
      <c r="D22" s="402"/>
      <c r="E22" s="386"/>
      <c r="F22" s="387"/>
      <c r="G22" s="442"/>
      <c r="H22" s="390"/>
      <c r="I22" s="435"/>
      <c r="J22" s="435"/>
      <c r="K22" s="435"/>
      <c r="L22" s="435"/>
      <c r="M22" s="435"/>
      <c r="N22" s="443" t="str">
        <f>IFERROR(IF(AM22="","",VLOOKUP(AM22,'Overview - Section A'!$P$31:$Q$32,2,FALSE)),"")</f>
        <v/>
      </c>
      <c r="O22" s="435"/>
      <c r="P22" s="390"/>
      <c r="Q22" s="371" t="str">
        <f t="array" ref="Q22">IFERROR(IF(INDEX('Reference Records'!$D$60:$D$128,MATCH(LEFT(C22,255),LEFT('Reference Records'!$C$60:$C$128,255),0))=0,"",INDEX('Reference Records'!$D$60:$D$128,MATCH(LEFT(C22,255),LEFT('Reference Records'!$C$60:$C$128,255),0))),"")</f>
        <v/>
      </c>
      <c r="R22" s="444"/>
      <c r="S22" s="435" t="str">
        <f>IF('Overview - Section A'!$AN$5="Funding Request",IF(N22="Funding Request Place Holder","",N22),"")</f>
        <v/>
      </c>
      <c r="T22" s="435"/>
      <c r="U22" s="390"/>
      <c r="V22" s="390"/>
      <c r="W22" s="402"/>
      <c r="X22" s="439" t="str">
        <f>IFERROR(IF(VLOOKUP(B22,'Reference Records'!$C$131:$D$166,2,FALSE)=0,"",VLOOKUP(B22,'Reference Records'!$C$131:$D$166,2,FALSE)),"")</f>
        <v/>
      </c>
      <c r="Y22" s="420" t="str">
        <f t="shared" si="2"/>
        <v/>
      </c>
      <c r="Z22" s="420"/>
      <c r="AA22" s="420" t="str">
        <f t="shared" si="3"/>
        <v/>
      </c>
      <c r="AB22" s="420" t="str">
        <f>IFERROR(IF('Overview - Section A'!$AN$5="Funding Request",VLOOKUP(S22,'Overview - Section A'!$M$31:$P$32,4,FALSE),IF(AM22="","",AM22)),"")</f>
        <v>a1236000008Hb5VAAS</v>
      </c>
      <c r="AC22" s="420" t="b">
        <f t="shared" si="4"/>
        <v>0</v>
      </c>
      <c r="AD22" s="420"/>
      <c r="AE22" s="420" t="str">
        <f t="array" ref="AE22">IFERROR(IF(INDEX('Overview - Section A'!$H$93:$H$110,MATCH(LEFT(B22,255),LEFT('Overview - Section A'!$E$93:$E$110,255),0))=0,"",INDEX('Overview - Section A'!$H$93:$H$110,MATCH(LEFT(B22,255),LEFT('Overview - Section A'!$E$93:$E$110,255),0))),"")</f>
        <v>a1P36000002M5QdEAK</v>
      </c>
      <c r="AF22" s="420" t="s">
        <v>812</v>
      </c>
      <c r="AG22" s="420" t="str">
        <f t="array" ref="AG22">IFERROR(IF(INDEX('Reference Records'!$G$60:$G$128,MATCH(LEFT(C22,255),LEFT('Reference Records'!$C$60:$C$128,255),0))=0,"",INDEX('Reference Records'!$G$60:$G$128,MATCH(LEFT(C22,255),LEFT('Reference Records'!$C$60:$C$128,255),0))),"")</f>
        <v/>
      </c>
      <c r="AH22" s="420" t="str">
        <f>IFERROR(IF('Overview - Section A'!$AN$5="Funding Request",IF('Reference Records'!$B$343&lt;&gt;"",VLOOKUP(T22,'Reference Records'!$B$343:$C$344,2,FALSE),VLOOKUP(T22,'Reference Records'!$A$356:$C$357,3,FALSE)),VLOOKUP(T22,'Reference Records'!$A$360:$C$362,3,FALSE)),"")</f>
        <v/>
      </c>
      <c r="AI22" s="445" t="s">
        <v>558</v>
      </c>
      <c r="AJ22" s="420" t="s">
        <v>814</v>
      </c>
      <c r="AK22" s="420" t="s">
        <v>375</v>
      </c>
      <c r="AL22" s="446">
        <v>71.910595975589104</v>
      </c>
      <c r="AM22" s="445" t="s">
        <v>389</v>
      </c>
      <c r="AN22" s="420" t="s">
        <v>373</v>
      </c>
      <c r="AO22" s="390"/>
      <c r="AP22" s="133"/>
      <c r="AQ22" s="137"/>
      <c r="AR22" s="137"/>
    </row>
    <row r="23" spans="1:44" ht="47.15" customHeight="1" x14ac:dyDescent="0.35">
      <c r="A23" s="367">
        <v>13</v>
      </c>
      <c r="B23" s="368"/>
      <c r="C23" s="368"/>
      <c r="D23" s="402"/>
      <c r="E23" s="386"/>
      <c r="F23" s="387"/>
      <c r="G23" s="442"/>
      <c r="H23" s="390"/>
      <c r="I23" s="435"/>
      <c r="J23" s="435"/>
      <c r="K23" s="435"/>
      <c r="L23" s="435"/>
      <c r="M23" s="435"/>
      <c r="N23" s="443" t="str">
        <f>IFERROR(IF(AM23="","",VLOOKUP(AM23,'Overview - Section A'!$P$31:$Q$32,2,FALSE)),"")</f>
        <v/>
      </c>
      <c r="O23" s="435"/>
      <c r="P23" s="390"/>
      <c r="Q23" s="371" t="str">
        <f t="array" ref="Q23">IFERROR(IF(INDEX('Reference Records'!$D$60:$D$128,MATCH(LEFT(C23,255),LEFT('Reference Records'!$C$60:$C$128,255),0))=0,"",INDEX('Reference Records'!$D$60:$D$128,MATCH(LEFT(C23,255),LEFT('Reference Records'!$C$60:$C$128,255),0))),"")</f>
        <v/>
      </c>
      <c r="R23" s="444"/>
      <c r="S23" s="435" t="str">
        <f>IF('Overview - Section A'!$AN$5="Funding Request",IF(N23="Funding Request Place Holder","",N23),"")</f>
        <v/>
      </c>
      <c r="T23" s="435"/>
      <c r="U23" s="390"/>
      <c r="V23" s="390"/>
      <c r="W23" s="402"/>
      <c r="X23" s="439" t="str">
        <f>IFERROR(IF(VLOOKUP(B23,'Reference Records'!$C$131:$D$166,2,FALSE)=0,"",VLOOKUP(B23,'Reference Records'!$C$131:$D$166,2,FALSE)),"")</f>
        <v/>
      </c>
      <c r="Y23" s="420" t="str">
        <f t="shared" si="2"/>
        <v/>
      </c>
      <c r="Z23" s="420"/>
      <c r="AA23" s="420" t="str">
        <f t="shared" si="3"/>
        <v/>
      </c>
      <c r="AB23" s="420" t="str">
        <f>IFERROR(IF('Overview - Section A'!$AN$5="Funding Request",VLOOKUP(S23,'Overview - Section A'!$M$31:$P$32,4,FALSE),IF(AM23="","",AM23)),"")</f>
        <v>a1236000008Hb5VAAS</v>
      </c>
      <c r="AC23" s="420" t="b">
        <f t="shared" si="4"/>
        <v>0</v>
      </c>
      <c r="AD23" s="420"/>
      <c r="AE23" s="420" t="str">
        <f t="array" ref="AE23">IFERROR(IF(INDEX('Overview - Section A'!$H$93:$H$110,MATCH(LEFT(B23,255),LEFT('Overview - Section A'!$E$93:$E$110,255),0))=0,"",INDEX('Overview - Section A'!$H$93:$H$110,MATCH(LEFT(B23,255),LEFT('Overview - Section A'!$E$93:$E$110,255),0))),"")</f>
        <v>a1P36000002M5QdEAK</v>
      </c>
      <c r="AF23" s="420" t="s">
        <v>815</v>
      </c>
      <c r="AG23" s="420" t="str">
        <f t="array" ref="AG23">IFERROR(IF(INDEX('Reference Records'!$G$60:$G$128,MATCH(LEFT(C23,255),LEFT('Reference Records'!$C$60:$C$128,255),0))=0,"",INDEX('Reference Records'!$G$60:$G$128,MATCH(LEFT(C23,255),LEFT('Reference Records'!$C$60:$C$128,255),0))),"")</f>
        <v/>
      </c>
      <c r="AH23" s="420" t="str">
        <f>IFERROR(IF('Overview - Section A'!$AN$5="Funding Request",IF('Reference Records'!$B$343&lt;&gt;"",VLOOKUP(T23,'Reference Records'!$B$343:$C$344,2,FALSE),VLOOKUP(T23,'Reference Records'!$A$356:$C$357,3,FALSE)),VLOOKUP(T23,'Reference Records'!$A$360:$C$362,3,FALSE)),"")</f>
        <v/>
      </c>
      <c r="AI23" s="445" t="s">
        <v>561</v>
      </c>
      <c r="AJ23" s="420" t="s">
        <v>817</v>
      </c>
      <c r="AK23" s="420" t="s">
        <v>375</v>
      </c>
      <c r="AL23" s="446">
        <v>78.506756029698906</v>
      </c>
      <c r="AM23" s="445" t="s">
        <v>389</v>
      </c>
      <c r="AN23" s="420" t="s">
        <v>373</v>
      </c>
      <c r="AO23" s="390"/>
      <c r="AP23" s="133"/>
      <c r="AQ23" s="137"/>
      <c r="AR23" s="137"/>
    </row>
    <row r="24" spans="1:44" ht="47.15" customHeight="1" x14ac:dyDescent="0.35">
      <c r="A24" s="367">
        <v>14</v>
      </c>
      <c r="B24" s="368" t="str">
        <f>IFERROR(IF(AND(C24="",D24=""),"",VLOOKUP(AI24,'Reference records(soft deleted)'!$B$84:$D$127,3,FALSE)),"")</f>
        <v/>
      </c>
      <c r="C24" s="368" t="str">
        <f>IFERROR(VLOOKUP(AJ24,'Reference records(soft deleted)'!$B$132:$D$229,3,FALSE),"")</f>
        <v/>
      </c>
      <c r="D24" s="402"/>
      <c r="E24" s="386"/>
      <c r="F24" s="387"/>
      <c r="G24" s="442"/>
      <c r="H24" s="390"/>
      <c r="I24" s="435"/>
      <c r="J24" s="435"/>
      <c r="K24" s="435"/>
      <c r="L24" s="435"/>
      <c r="M24" s="435"/>
      <c r="N24" s="443" t="str">
        <f>IFERROR(IF(AM24="","",VLOOKUP(AM24,'Overview - Section A'!$P$31:$Q$32,2,FALSE)),"")</f>
        <v/>
      </c>
      <c r="O24" s="435"/>
      <c r="P24" s="390"/>
      <c r="Q24" s="371" t="str">
        <f t="array" ref="Q24">IFERROR(IF(INDEX('Reference Records'!$D$60:$D$128,MATCH(LEFT(C24,255),LEFT('Reference Records'!$C$60:$C$128,255),0))=0,"",INDEX('Reference Records'!$D$60:$D$128,MATCH(LEFT(C24,255),LEFT('Reference Records'!$C$60:$C$128,255),0))),"")</f>
        <v/>
      </c>
      <c r="R24" s="444"/>
      <c r="S24" s="435" t="str">
        <f>IF('Overview - Section A'!$AN$5="Funding Request",IF(N24="Funding Request Place Holder","",N24),"")</f>
        <v/>
      </c>
      <c r="T24" s="435"/>
      <c r="U24" s="390"/>
      <c r="V24" s="390"/>
      <c r="W24" s="135"/>
      <c r="X24" s="439" t="str">
        <f>IFERROR(IF(VLOOKUP(B24,'Reference Records'!$C$131:$D$166,2,FALSE)=0,"",VLOOKUP(B24,'Reference Records'!$C$131:$D$166,2,FALSE)),"")</f>
        <v/>
      </c>
      <c r="Y24" s="420" t="str">
        <f t="shared" si="2"/>
        <v/>
      </c>
      <c r="Z24" s="420"/>
      <c r="AA24" s="420" t="str">
        <f t="shared" si="3"/>
        <v/>
      </c>
      <c r="AB24" s="420" t="str">
        <f>IFERROR(IF('Overview - Section A'!$AN$5="Funding Request",VLOOKUP(S24,'Overview - Section A'!$M$31:$P$32,4,FALSE),IF(AM24="","",AM24)),"")</f>
        <v>a1236000008Hb5UAAS</v>
      </c>
      <c r="AC24" s="420" t="b">
        <f t="shared" si="4"/>
        <v>0</v>
      </c>
      <c r="AD24" s="420"/>
      <c r="AE24" s="420" t="str">
        <f t="array" ref="AE24">IFERROR(IF(INDEX('Overview - Section A'!$H$93:$H$110,MATCH(LEFT(B24,255),LEFT('Overview - Section A'!$E$93:$E$110,255),0))=0,"",INDEX('Overview - Section A'!$H$93:$H$110,MATCH(LEFT(B24,255),LEFT('Overview - Section A'!$E$93:$E$110,255),0))),"")</f>
        <v>a1P36000002M5QdEAK</v>
      </c>
      <c r="AF24" s="420" t="s">
        <v>818</v>
      </c>
      <c r="AG24" s="420" t="str">
        <f t="array" ref="AG24">IFERROR(IF(INDEX('Reference Records'!$G$60:$G$128,MATCH(LEFT(C24,255),LEFT('Reference Records'!$C$60:$C$128,255),0))=0,"",INDEX('Reference Records'!$G$60:$G$128,MATCH(LEFT(C24,255),LEFT('Reference Records'!$C$60:$C$128,255),0))),"")</f>
        <v/>
      </c>
      <c r="AH24" s="420" t="str">
        <f>IFERROR(IF('Overview - Section A'!$AN$5="Funding Request",IF('Reference Records'!$B$343&lt;&gt;"",VLOOKUP(T24,'Reference Records'!$B$343:$C$344,2,FALSE),VLOOKUP(T24,'Reference Records'!$A$356:$C$357,3,FALSE)),VLOOKUP(T24,'Reference Records'!$A$360:$C$362,3,FALSE)),"")</f>
        <v/>
      </c>
      <c r="AI24" s="445" t="s">
        <v>564</v>
      </c>
      <c r="AJ24" s="420"/>
      <c r="AK24" s="420" t="s">
        <v>375</v>
      </c>
      <c r="AL24" s="446">
        <v>75.470180026149094</v>
      </c>
      <c r="AM24" s="445" t="s">
        <v>383</v>
      </c>
      <c r="AN24" s="420" t="s">
        <v>373</v>
      </c>
      <c r="AO24" s="390"/>
      <c r="AP24" s="133"/>
      <c r="AQ24" s="137"/>
      <c r="AR24" s="137"/>
    </row>
    <row r="25" spans="1:44" ht="47.15" customHeight="1" x14ac:dyDescent="0.35">
      <c r="A25" s="367">
        <v>15</v>
      </c>
      <c r="B25" s="368" t="str">
        <f>IFERROR(IF(AND(C25="",D25=""),"",VLOOKUP(AI25,'Reference records(soft deleted)'!$B$84:$D$127,3,FALSE)),"")</f>
        <v/>
      </c>
      <c r="C25" s="368"/>
      <c r="D25" s="402"/>
      <c r="E25" s="386"/>
      <c r="F25" s="387"/>
      <c r="G25" s="442"/>
      <c r="H25" s="390"/>
      <c r="I25" s="435"/>
      <c r="J25" s="435"/>
      <c r="K25" s="435"/>
      <c r="L25" s="435"/>
      <c r="M25" s="435"/>
      <c r="N25" s="443" t="str">
        <f>IFERROR(IF(AM25="","",VLOOKUP(AM25,'Overview - Section A'!$P$31:$Q$32,2,FALSE)),"")</f>
        <v/>
      </c>
      <c r="O25" s="435"/>
      <c r="P25" s="390"/>
      <c r="Q25" s="371" t="str">
        <f t="array" ref="Q25">IFERROR(IF(INDEX('Reference Records'!$D$60:$D$128,MATCH(LEFT(C25,255),LEFT('Reference Records'!$C$60:$C$128,255),0))=0,"",INDEX('Reference Records'!$D$60:$D$128,MATCH(LEFT(C25,255),LEFT('Reference Records'!$C$60:$C$128,255),0))),"")</f>
        <v/>
      </c>
      <c r="R25" s="444"/>
      <c r="S25" s="435" t="str">
        <f>IF('Overview - Section A'!$AN$5="Funding Request",IF(N25="Funding Request Place Holder","",N25),"")</f>
        <v/>
      </c>
      <c r="T25" s="435"/>
      <c r="U25" s="390"/>
      <c r="V25" s="390"/>
      <c r="W25" s="402"/>
      <c r="X25" s="439" t="str">
        <f>IFERROR(IF(VLOOKUP(B25,'Reference Records'!$C$131:$D$166,2,FALSE)=0,"",VLOOKUP(B25,'Reference Records'!$C$131:$D$166,2,FALSE)),"")</f>
        <v/>
      </c>
      <c r="Y25" s="420" t="str">
        <f t="shared" si="2"/>
        <v/>
      </c>
      <c r="Z25" s="420"/>
      <c r="AA25" s="420" t="str">
        <f t="shared" si="3"/>
        <v/>
      </c>
      <c r="AB25" s="420" t="str">
        <f>IFERROR(IF('Overview - Section A'!$AN$5="Funding Request",VLOOKUP(S25,'Overview - Section A'!$M$31:$P$32,4,FALSE),IF(AM25="","",AM25)),"")</f>
        <v>a1236000008Hb5UAAS</v>
      </c>
      <c r="AC25" s="420" t="b">
        <f t="shared" si="4"/>
        <v>0</v>
      </c>
      <c r="AD25" s="420"/>
      <c r="AE25" s="420" t="str">
        <f t="array" ref="AE25">IFERROR(IF(INDEX('Overview - Section A'!$H$93:$H$110,MATCH(LEFT(B25,255),LEFT('Overview - Section A'!$E$93:$E$110,255),0))=0,"",INDEX('Overview - Section A'!$H$93:$H$110,MATCH(LEFT(B25,255),LEFT('Overview - Section A'!$E$93:$E$110,255),0))),"")</f>
        <v>a1P36000002M5QdEAK</v>
      </c>
      <c r="AF25" s="420" t="s">
        <v>819</v>
      </c>
      <c r="AG25" s="420" t="str">
        <f t="array" ref="AG25">IFERROR(IF(INDEX('Reference Records'!$G$60:$G$128,MATCH(LEFT(C25,255),LEFT('Reference Records'!$C$60:$C$128,255),0))=0,"",INDEX('Reference Records'!$G$60:$G$128,MATCH(LEFT(C25,255),LEFT('Reference Records'!$C$60:$C$128,255),0))),"")</f>
        <v/>
      </c>
      <c r="AH25" s="420" t="str">
        <f>IFERROR(IF('Overview - Section A'!$AN$5="Funding Request",IF('Reference Records'!$B$343&lt;&gt;"",VLOOKUP(T25,'Reference Records'!$B$343:$C$344,2,FALSE),VLOOKUP(T25,'Reference Records'!$A$356:$C$357,3,FALSE)),VLOOKUP(T25,'Reference Records'!$A$360:$C$362,3,FALSE)),"")</f>
        <v/>
      </c>
      <c r="AI25" s="445" t="s">
        <v>564</v>
      </c>
      <c r="AJ25" s="420" t="s">
        <v>821</v>
      </c>
      <c r="AK25" s="420" t="s">
        <v>375</v>
      </c>
      <c r="AL25" s="446">
        <v>75.470180026149094</v>
      </c>
      <c r="AM25" s="445" t="s">
        <v>383</v>
      </c>
      <c r="AN25" s="420" t="s">
        <v>373</v>
      </c>
      <c r="AO25" s="390"/>
      <c r="AP25" s="133"/>
      <c r="AQ25" s="137"/>
      <c r="AR25" s="137"/>
    </row>
    <row r="26" spans="1:44" ht="47.15" customHeight="1" x14ac:dyDescent="0.35">
      <c r="A26" s="367">
        <v>16</v>
      </c>
      <c r="B26" s="368" t="str">
        <f>IFERROR(IF(AND(C26="",D26=""),"",VLOOKUP(AI26,'Reference records(soft deleted)'!$B$84:$D$127,3,FALSE)),"")</f>
        <v>TB care and prevention</v>
      </c>
      <c r="C26" s="368" t="s">
        <v>2399</v>
      </c>
      <c r="D26" s="402"/>
      <c r="E26" s="386">
        <v>13645</v>
      </c>
      <c r="F26" s="387"/>
      <c r="G26" s="442" t="str">
        <f t="shared" si="0"/>
        <v/>
      </c>
      <c r="H26" s="390" t="s">
        <v>341</v>
      </c>
      <c r="I26" s="435"/>
      <c r="J26" s="435"/>
      <c r="K26" s="435"/>
      <c r="L26" s="435"/>
      <c r="M26" s="435"/>
      <c r="N26" s="443" t="str">
        <f>IFERROR(IF(AM26="","",VLOOKUP(AM26,'Overview - Section A'!$P$31:$Q$32,2,FALSE)),"")</f>
        <v/>
      </c>
      <c r="O26" s="435"/>
      <c r="P26" s="390" t="s">
        <v>757</v>
      </c>
      <c r="Q26" s="371" t="str">
        <f t="array" ref="Q26">IFERROR(IF(INDEX('Reference Records'!$D$60:$D$128,MATCH(LEFT(C26,255),LEFT('Reference Records'!$C$60:$C$128,255),0))=0,"",INDEX('Reference Records'!$D$60:$D$128,MATCH(LEFT(C26,255),LEFT('Reference Records'!$C$60:$C$128,255),0))),"")</f>
        <v>HIV test status,Gender,Age,TB case definition</v>
      </c>
      <c r="R26" s="444"/>
      <c r="S26" s="435" t="str">
        <f>IF('Overview - Section A'!$AN$5="Funding Request",IF(N26="Funding Request Place Holder","",N26),"")</f>
        <v/>
      </c>
      <c r="T26" s="435" t="str">
        <f t="shared" si="1"/>
        <v>Ghana</v>
      </c>
      <c r="U26" s="390" t="s">
        <v>319</v>
      </c>
      <c r="V26" s="390" t="s">
        <v>323</v>
      </c>
      <c r="W26" s="402" t="s">
        <v>4220</v>
      </c>
      <c r="X26" s="439" t="str">
        <f>IFERROR(IF(VLOOKUP(B26,'Reference Records'!$C$131:$D$166,2,FALSE)=0,"",VLOOKUP(B26,'Reference Records'!$C$131:$D$166,2,FALSE)),"")</f>
        <v>MCI-00008</v>
      </c>
      <c r="Y26" s="420" t="str">
        <f t="shared" si="2"/>
        <v>TCP-1(M): Number of notified cases of all forms of TB-(i.e. bacteriologically confirmed + clinically diagnosed), includes new and relapse cases</v>
      </c>
      <c r="Z26" s="420"/>
      <c r="AA26" s="420" t="str">
        <f t="shared" si="3"/>
        <v>TCP-1(M): Number of notified cases of all forms of TB-(i.e. bacteriologically confirmed + clinically diagnosed), includes new and relapse cases</v>
      </c>
      <c r="AB26" s="420" t="str">
        <f>IFERROR(IF('Overview - Section A'!$AN$5="Funding Request",VLOOKUP(S26,'Overview - Section A'!$M$31:$P$32,4,FALSE),IF(AM26="","",AM26)),"")</f>
        <v>a1236000008Hb5UAAS</v>
      </c>
      <c r="AC26" s="420" t="b">
        <f t="shared" si="4"/>
        <v>1</v>
      </c>
      <c r="AD26" s="420"/>
      <c r="AE26" s="420" t="str">
        <f t="array" ref="AE26">IFERROR(IF(INDEX('Overview - Section A'!$H$93:$H$110,MATCH(LEFT(B26,255),LEFT('Overview - Section A'!$E$93:$E$110,255),0))=0,"",INDEX('Overview - Section A'!$H$93:$H$110,MATCH(LEFT(B26,255),LEFT('Overview - Section A'!$E$93:$E$110,255),0))),"")</f>
        <v>a1P36000002M5QaEAK</v>
      </c>
      <c r="AF26" s="420" t="s">
        <v>822</v>
      </c>
      <c r="AG26" s="420" t="str">
        <f t="array" ref="AG26">IFERROR(IF(INDEX('Reference Records'!$G$60:$G$128,MATCH(LEFT(C26,255),LEFT('Reference Records'!$C$60:$C$128,255),0))=0,"",INDEX('Reference Records'!$G$60:$G$128,MATCH(LEFT(C26,255),LEFT('Reference Records'!$C$60:$C$128,255),0))),"")</f>
        <v>a1O36000001EGJ5EAO</v>
      </c>
      <c r="AH26" s="420" t="str">
        <f>IFERROR(IF('Overview - Section A'!$AN$5="Funding Request",IF('Reference Records'!$B$343&lt;&gt;"",VLOOKUP(T26,'Reference Records'!$B$343:$C$344,2,FALSE),VLOOKUP(T26,'Reference Records'!$A$356:$C$357,3,FALSE)),VLOOKUP(T26,'Reference Records'!$A$360:$C$362,3,FALSE)),"")</f>
        <v>a1A360000013M3HEAU</v>
      </c>
      <c r="AI26" s="445" t="s">
        <v>567</v>
      </c>
      <c r="AJ26" s="420" t="s">
        <v>824</v>
      </c>
      <c r="AK26" s="420" t="s">
        <v>375</v>
      </c>
      <c r="AL26" s="446"/>
      <c r="AM26" s="445" t="s">
        <v>383</v>
      </c>
      <c r="AN26" s="420" t="s">
        <v>373</v>
      </c>
      <c r="AO26" s="390"/>
      <c r="AP26" s="133"/>
      <c r="AQ26" s="137"/>
      <c r="AR26" s="137"/>
    </row>
    <row r="27" spans="1:44" ht="47.15" customHeight="1" x14ac:dyDescent="0.35">
      <c r="A27" s="367">
        <v>17</v>
      </c>
      <c r="B27" s="368" t="str">
        <f>IFERROR(IF(AND(C27="",D27=""),"",VLOOKUP(AI27,'Reference records(soft deleted)'!$B$84:$D$127,3,FALSE)),"")</f>
        <v>TB care and prevention</v>
      </c>
      <c r="C27" s="368" t="s">
        <v>2413</v>
      </c>
      <c r="D27" s="402"/>
      <c r="E27" s="386">
        <v>12290</v>
      </c>
      <c r="F27" s="387">
        <v>14460</v>
      </c>
      <c r="G27" s="442">
        <f t="shared" si="0"/>
        <v>84.993084370677735</v>
      </c>
      <c r="H27" s="390" t="s">
        <v>340</v>
      </c>
      <c r="I27" s="435"/>
      <c r="J27" s="435"/>
      <c r="K27" s="435"/>
      <c r="L27" s="435"/>
      <c r="M27" s="435"/>
      <c r="N27" s="443" t="str">
        <f>IFERROR(IF(AM27="","",VLOOKUP(AM27,'Overview - Section A'!$P$31:$Q$32,2,FALSE)),"")</f>
        <v/>
      </c>
      <c r="O27" s="435"/>
      <c r="P27" s="390" t="s">
        <v>757</v>
      </c>
      <c r="Q27" s="371" t="str">
        <f t="array" ref="Q27">IFERROR(IF(INDEX('Reference Records'!$D$60:$D$128,MATCH(LEFT(C27,255),LEFT('Reference Records'!$C$60:$C$128,255),0))=0,"",INDEX('Reference Records'!$D$60:$D$128,MATCH(LEFT(C27,255),LEFT('Reference Records'!$C$60:$C$128,255),0))),"")</f>
        <v>Gender,HIV test status,Age</v>
      </c>
      <c r="R27" s="444"/>
      <c r="S27" s="435" t="str">
        <f>IF('Overview - Section A'!$AN$5="Funding Request",IF(N27="Funding Request Place Holder","",N27),"")</f>
        <v/>
      </c>
      <c r="T27" s="435" t="str">
        <f t="shared" si="1"/>
        <v>Ghana</v>
      </c>
      <c r="U27" s="390" t="s">
        <v>319</v>
      </c>
      <c r="V27" s="390" t="s">
        <v>323</v>
      </c>
      <c r="W27" s="402" t="s">
        <v>4216</v>
      </c>
      <c r="X27" s="439" t="str">
        <f>IFERROR(IF(VLOOKUP(B27,'Reference Records'!$C$131:$D$166,2,FALSE)=0,"",VLOOKUP(B27,'Reference Records'!$C$131:$D$166,2,FALSE)),"")</f>
        <v>MCI-00008</v>
      </c>
      <c r="Y27" s="420" t="str">
        <f t="shared" si="2"/>
        <v>TCP-2(M): Treatment success rate- all forms:  Percentage of TB cases, all forms, bacteriologically confirmed plus clinically diagnosed, successfully treated (cured plus treatment completed) among all TB cases registered for treatment during a specified period, new and relapse cases</v>
      </c>
      <c r="Z27" s="420"/>
      <c r="AA27" s="420" t="str">
        <f t="shared" si="3"/>
        <v>TCP-2(M): Treatment success rate- all forms:  Percentage of TB cases, all forms, bacteriologically confirmed plus clinically diagnosed, successfully treated (cured plus treatment completed) among all TB cases registered for treatment during a specified period, new and relapse cases</v>
      </c>
      <c r="AB27" s="420" t="str">
        <f>IFERROR(IF('Overview - Section A'!$AN$5="Funding Request",VLOOKUP(S27,'Overview - Section A'!$M$31:$P$32,4,FALSE),IF(AM27="","",AM27)),"")</f>
        <v>a1236000008Hb5UAAS</v>
      </c>
      <c r="AC27" s="420" t="b">
        <f t="shared" si="4"/>
        <v>1</v>
      </c>
      <c r="AD27" s="420"/>
      <c r="AE27" s="420" t="str">
        <f t="array" ref="AE27">IFERROR(IF(INDEX('Overview - Section A'!$H$93:$H$110,MATCH(LEFT(B27,255),LEFT('Overview - Section A'!$E$93:$E$110,255),0))=0,"",INDEX('Overview - Section A'!$H$93:$H$110,MATCH(LEFT(B27,255),LEFT('Overview - Section A'!$E$93:$E$110,255),0))),"")</f>
        <v>a1P36000002M5QaEAK</v>
      </c>
      <c r="AF27" s="420" t="s">
        <v>825</v>
      </c>
      <c r="AG27" s="420" t="str">
        <f t="array" ref="AG27">IFERROR(IF(INDEX('Reference Records'!$G$60:$G$128,MATCH(LEFT(C27,255),LEFT('Reference Records'!$C$60:$C$128,255),0))=0,"",INDEX('Reference Records'!$G$60:$G$128,MATCH(LEFT(C27,255),LEFT('Reference Records'!$C$60:$C$128,255),0))),"")</f>
        <v>a1O36000001EGJ7EAO</v>
      </c>
      <c r="AH27" s="420" t="str">
        <f>IFERROR(IF('Overview - Section A'!$AN$5="Funding Request",IF('Reference Records'!$B$343&lt;&gt;"",VLOOKUP(T27,'Reference Records'!$B$343:$C$344,2,FALSE),VLOOKUP(T27,'Reference Records'!$A$356:$C$357,3,FALSE)),VLOOKUP(T27,'Reference Records'!$A$360:$C$362,3,FALSE)),"")</f>
        <v>a1A360000013M3HEAU</v>
      </c>
      <c r="AI27" s="445" t="s">
        <v>567</v>
      </c>
      <c r="AJ27" s="420" t="s">
        <v>827</v>
      </c>
      <c r="AK27" s="420" t="s">
        <v>375</v>
      </c>
      <c r="AL27" s="446">
        <v>84.993084370677707</v>
      </c>
      <c r="AM27" s="445" t="s">
        <v>383</v>
      </c>
      <c r="AN27" s="420" t="s">
        <v>373</v>
      </c>
      <c r="AO27" s="390"/>
      <c r="AP27" s="133"/>
      <c r="AQ27" s="137"/>
      <c r="AR27" s="137"/>
    </row>
    <row r="28" spans="1:44" ht="47.15" customHeight="1" x14ac:dyDescent="0.35">
      <c r="A28" s="367">
        <v>18</v>
      </c>
      <c r="B28" s="368" t="str">
        <f>IFERROR(IF(AND(C28="",D28=""),"",VLOOKUP(AI28,'Reference records(soft deleted)'!$B$84:$D$127,3,FALSE)),"")</f>
        <v>TB care and prevention</v>
      </c>
      <c r="C28" s="368" t="s">
        <v>2661</v>
      </c>
      <c r="D28" s="402"/>
      <c r="E28" s="386">
        <v>220</v>
      </c>
      <c r="F28" s="387">
        <v>300</v>
      </c>
      <c r="G28" s="442">
        <f t="shared" si="0"/>
        <v>73.333333333333329</v>
      </c>
      <c r="H28" s="390" t="s">
        <v>341</v>
      </c>
      <c r="I28" s="435"/>
      <c r="J28" s="435"/>
      <c r="K28" s="435"/>
      <c r="L28" s="435"/>
      <c r="M28" s="435"/>
      <c r="N28" s="443" t="str">
        <f>IFERROR(IF(AM28="","",VLOOKUP(AM28,'Overview - Section A'!$P$31:$Q$32,2,FALSE)),"")</f>
        <v/>
      </c>
      <c r="O28" s="435"/>
      <c r="P28" s="390" t="s">
        <v>757</v>
      </c>
      <c r="Q28" s="371" t="str">
        <f t="array" ref="Q28">IFERROR(IF(INDEX('Reference Records'!$D$60:$D$128,MATCH(LEFT(C28,255),LEFT('Reference Records'!$C$60:$C$128,255),0))=0,"",INDEX('Reference Records'!$D$60:$D$128,MATCH(LEFT(C28,255),LEFT('Reference Records'!$C$60:$C$128,255),0))),"")</f>
        <v/>
      </c>
      <c r="R28" s="444"/>
      <c r="S28" s="435" t="str">
        <f>IF('Overview - Section A'!$AN$5="Funding Request",IF(N28="Funding Request Place Holder","",N28),"")</f>
        <v/>
      </c>
      <c r="T28" s="435" t="str">
        <f t="shared" si="1"/>
        <v>Ghana</v>
      </c>
      <c r="U28" s="390" t="s">
        <v>319</v>
      </c>
      <c r="V28" s="390" t="s">
        <v>323</v>
      </c>
      <c r="W28" s="402" t="s">
        <v>4215</v>
      </c>
      <c r="X28" s="439" t="str">
        <f>IFERROR(IF(VLOOKUP(B28,'Reference Records'!$C$131:$D$166,2,FALSE)=0,"",VLOOKUP(B28,'Reference Records'!$C$131:$D$166,2,FALSE)),"")</f>
        <v>MCI-00008</v>
      </c>
      <c r="Y28" s="420" t="str">
        <f t="shared" si="2"/>
        <v/>
      </c>
      <c r="Z28" s="420"/>
      <c r="AA28" s="420" t="str">
        <f t="shared" si="3"/>
        <v>TCP-3: Percentage of laboratories showing adequate performance in external quality assurance for smear microscopy among the total number of laboratories that undertake smear microscopy during the reporting period</v>
      </c>
      <c r="AB28" s="420" t="str">
        <f>IFERROR(IF('Overview - Section A'!$AN$5="Funding Request",VLOOKUP(S28,'Overview - Section A'!$M$31:$P$32,4,FALSE),IF(AM28="","",AM28)),"")</f>
        <v>a1236000008Hb5UAAS</v>
      </c>
      <c r="AC28" s="420" t="b">
        <f t="shared" si="4"/>
        <v>1</v>
      </c>
      <c r="AD28" s="420"/>
      <c r="AE28" s="420" t="str">
        <f t="array" ref="AE28">IFERROR(IF(INDEX('Overview - Section A'!$H$93:$H$110,MATCH(LEFT(B28,255),LEFT('Overview - Section A'!$E$93:$E$110,255),0))=0,"",INDEX('Overview - Section A'!$H$93:$H$110,MATCH(LEFT(B28,255),LEFT('Overview - Section A'!$E$93:$E$110,255),0))),"")</f>
        <v>a1P36000002M5QaEAK</v>
      </c>
      <c r="AF28" s="420" t="s">
        <v>828</v>
      </c>
      <c r="AG28" s="420" t="str">
        <f t="array" ref="AG28">IFERROR(IF(INDEX('Reference Records'!$G$60:$G$128,MATCH(LEFT(C28,255),LEFT('Reference Records'!$C$60:$C$128,255),0))=0,"",INDEX('Reference Records'!$G$60:$G$128,MATCH(LEFT(C28,255),LEFT('Reference Records'!$C$60:$C$128,255),0))),"")</f>
        <v>a1O36000001EGFZEA4</v>
      </c>
      <c r="AH28" s="420" t="str">
        <f>IFERROR(IF('Overview - Section A'!$AN$5="Funding Request",IF('Reference Records'!$B$343&lt;&gt;"",VLOOKUP(T28,'Reference Records'!$B$343:$C$344,2,FALSE),VLOOKUP(T28,'Reference Records'!$A$356:$C$357,3,FALSE)),VLOOKUP(T28,'Reference Records'!$A$360:$C$362,3,FALSE)),"")</f>
        <v>a1A360000013M3HEAU</v>
      </c>
      <c r="AI28" s="445" t="s">
        <v>567</v>
      </c>
      <c r="AJ28" s="420" t="s">
        <v>830</v>
      </c>
      <c r="AK28" s="420" t="s">
        <v>375</v>
      </c>
      <c r="AL28" s="446">
        <v>73.3333333333333</v>
      </c>
      <c r="AM28" s="445" t="s">
        <v>383</v>
      </c>
      <c r="AN28" s="420" t="s">
        <v>373</v>
      </c>
      <c r="AO28" s="390"/>
      <c r="AP28" s="133"/>
      <c r="AQ28" s="137"/>
      <c r="AR28" s="137"/>
    </row>
    <row r="29" spans="1:44" ht="47.15" customHeight="1" x14ac:dyDescent="0.35">
      <c r="A29" s="367">
        <v>19</v>
      </c>
      <c r="B29" s="368" t="str">
        <f>IFERROR(IF(AND(C29="",D29=""),"",VLOOKUP(AI29,'Reference records(soft deleted)'!$B$84:$D$127,3,FALSE)),"")</f>
        <v>TB care and prevention</v>
      </c>
      <c r="C29" s="368" t="s">
        <v>2662</v>
      </c>
      <c r="D29" s="402"/>
      <c r="E29" s="386">
        <v>216</v>
      </c>
      <c r="F29" s="387">
        <v>216</v>
      </c>
      <c r="G29" s="442">
        <f t="shared" si="0"/>
        <v>100</v>
      </c>
      <c r="H29" s="390" t="s">
        <v>341</v>
      </c>
      <c r="I29" s="435"/>
      <c r="J29" s="435"/>
      <c r="K29" s="435"/>
      <c r="L29" s="435"/>
      <c r="M29" s="435"/>
      <c r="N29" s="443" t="str">
        <f>IFERROR(IF(AM29="","",VLOOKUP(AM29,'Overview - Section A'!$P$31:$Q$32,2,FALSE)),"")</f>
        <v/>
      </c>
      <c r="O29" s="435"/>
      <c r="P29" s="390" t="s">
        <v>757</v>
      </c>
      <c r="Q29" s="371" t="str">
        <f t="array" ref="Q29">IFERROR(IF(INDEX('Reference Records'!$D$60:$D$128,MATCH(LEFT(C29,255),LEFT('Reference Records'!$C$60:$C$128,255),0))=0,"",INDEX('Reference Records'!$D$60:$D$128,MATCH(LEFT(C29,255),LEFT('Reference Records'!$C$60:$C$128,255),0))),"")</f>
        <v/>
      </c>
      <c r="R29" s="444"/>
      <c r="S29" s="435" t="str">
        <f>IF('Overview - Section A'!$AN$5="Funding Request",IF(N29="Funding Request Place Holder","",N29),"")</f>
        <v/>
      </c>
      <c r="T29" s="435" t="str">
        <f t="shared" si="1"/>
        <v>Ghana</v>
      </c>
      <c r="U29" s="390" t="s">
        <v>319</v>
      </c>
      <c r="V29" s="390" t="s">
        <v>323</v>
      </c>
      <c r="W29" s="402" t="s">
        <v>4214</v>
      </c>
      <c r="X29" s="439" t="str">
        <f>IFERROR(IF(VLOOKUP(B29,'Reference Records'!$C$131:$D$166,2,FALSE)=0,"",VLOOKUP(B29,'Reference Records'!$C$131:$D$166,2,FALSE)),"")</f>
        <v>MCI-00008</v>
      </c>
      <c r="Y29" s="420" t="str">
        <f t="shared" si="2"/>
        <v/>
      </c>
      <c r="Z29" s="420"/>
      <c r="AA29" s="420" t="str">
        <f t="shared" si="3"/>
        <v>TCP-4: Percentage of reporting units reporting no stock-outs of anti-TB drugs on the last day of the quarter</v>
      </c>
      <c r="AB29" s="420" t="str">
        <f>IFERROR(IF('Overview - Section A'!$AN$5="Funding Request",VLOOKUP(S29,'Overview - Section A'!$M$31:$P$32,4,FALSE),IF(AM29="","",AM29)),"")</f>
        <v>a1236000008Hb5UAAS</v>
      </c>
      <c r="AC29" s="420" t="b">
        <f t="shared" si="4"/>
        <v>1</v>
      </c>
      <c r="AD29" s="420"/>
      <c r="AE29" s="420" t="str">
        <f t="array" ref="AE29">IFERROR(IF(INDEX('Overview - Section A'!$H$93:$H$110,MATCH(LEFT(B29,255),LEFT('Overview - Section A'!$E$93:$E$110,255),0))=0,"",INDEX('Overview - Section A'!$H$93:$H$110,MATCH(LEFT(B29,255),LEFT('Overview - Section A'!$E$93:$E$110,255),0))),"")</f>
        <v>a1P36000002M5QaEAK</v>
      </c>
      <c r="AF29" s="420" t="s">
        <v>831</v>
      </c>
      <c r="AG29" s="420" t="str">
        <f t="array" ref="AG29">IFERROR(IF(INDEX('Reference Records'!$G$60:$G$128,MATCH(LEFT(C29,255),LEFT('Reference Records'!$C$60:$C$128,255),0))=0,"",INDEX('Reference Records'!$G$60:$G$128,MATCH(LEFT(C29,255),LEFT('Reference Records'!$C$60:$C$128,255),0))),"")</f>
        <v>a1O36000001EGFaEAO</v>
      </c>
      <c r="AH29" s="420" t="str">
        <f>IFERROR(IF('Overview - Section A'!$AN$5="Funding Request",IF('Reference Records'!$B$343&lt;&gt;"",VLOOKUP(T29,'Reference Records'!$B$343:$C$344,2,FALSE),VLOOKUP(T29,'Reference Records'!$A$356:$C$357,3,FALSE)),VLOOKUP(T29,'Reference Records'!$A$360:$C$362,3,FALSE)),"")</f>
        <v>a1A360000013M3HEAU</v>
      </c>
      <c r="AI29" s="445" t="s">
        <v>567</v>
      </c>
      <c r="AJ29" s="420" t="s">
        <v>833</v>
      </c>
      <c r="AK29" s="420" t="s">
        <v>375</v>
      </c>
      <c r="AL29" s="446">
        <v>100</v>
      </c>
      <c r="AM29" s="445" t="s">
        <v>383</v>
      </c>
      <c r="AN29" s="420" t="s">
        <v>373</v>
      </c>
      <c r="AO29" s="390"/>
      <c r="AP29" s="133"/>
      <c r="AQ29" s="137"/>
      <c r="AR29" s="137"/>
    </row>
    <row r="30" spans="1:44" ht="47.15" customHeight="1" x14ac:dyDescent="0.35">
      <c r="A30" s="367">
        <v>20</v>
      </c>
      <c r="B30" s="368" t="str">
        <f>IFERROR(IF(AND(C30="",D30=""),"",VLOOKUP(AI30,'Reference records(soft deleted)'!$B$84:$D$127,3,FALSE)),"")</f>
        <v>TB care and prevention</v>
      </c>
      <c r="C30" s="368" t="s">
        <v>2670</v>
      </c>
      <c r="D30" s="402"/>
      <c r="E30" s="386">
        <v>1242</v>
      </c>
      <c r="F30" s="496">
        <v>14665</v>
      </c>
      <c r="G30" s="498">
        <f t="shared" si="0"/>
        <v>8.4691442209341972</v>
      </c>
      <c r="H30" s="390" t="s">
        <v>341</v>
      </c>
      <c r="I30" s="435"/>
      <c r="J30" s="435"/>
      <c r="K30" s="435"/>
      <c r="L30" s="435"/>
      <c r="M30" s="435"/>
      <c r="N30" s="443" t="str">
        <f>IFERROR(IF(AM30="","",VLOOKUP(AM30,'Overview - Section A'!$P$31:$Q$32,2,FALSE)),"")</f>
        <v/>
      </c>
      <c r="O30" s="435"/>
      <c r="P30" s="390" t="s">
        <v>757</v>
      </c>
      <c r="Q30" s="371" t="str">
        <f t="array" ref="Q30">IFERROR(IF(INDEX('Reference Records'!$D$60:$D$128,MATCH(LEFT(C30,255),LEFT('Reference Records'!$C$60:$C$128,255),0))=0,"",INDEX('Reference Records'!$D$60:$D$128,MATCH(LEFT(C30,255),LEFT('Reference Records'!$C$60:$C$128,255),0))),"")</f>
        <v/>
      </c>
      <c r="R30" s="444"/>
      <c r="S30" s="435" t="str">
        <f>IF('Overview - Section A'!$AN$5="Funding Request",IF(N30="Funding Request Place Holder","",N30),"")</f>
        <v/>
      </c>
      <c r="T30" s="435" t="str">
        <f t="shared" si="1"/>
        <v>Ghana</v>
      </c>
      <c r="U30" s="390" t="s">
        <v>319</v>
      </c>
      <c r="V30" s="390" t="s">
        <v>323</v>
      </c>
      <c r="W30" s="402" t="s">
        <v>4213</v>
      </c>
      <c r="X30" s="439" t="str">
        <f>IFERROR(IF(VLOOKUP(B30,'Reference Records'!$C$131:$D$166,2,FALSE)=0,"",VLOOKUP(B30,'Reference Records'!$C$131:$D$166,2,FALSE)),"")</f>
        <v>MCI-00008</v>
      </c>
      <c r="Y30" s="420" t="str">
        <f t="shared" si="2"/>
        <v/>
      </c>
      <c r="Z30" s="420"/>
      <c r="AA30" s="420" t="str">
        <f t="shared" si="3"/>
        <v>TCP-7a: Number of notified TB cases (all forms) contributed by non-national TB program providers – private/non-governmental facilities</v>
      </c>
      <c r="AB30" s="420" t="str">
        <f>IFERROR(IF('Overview - Section A'!$AN$5="Funding Request",VLOOKUP(S30,'Overview - Section A'!$M$31:$P$32,4,FALSE),IF(AM30="","",AM30)),"")</f>
        <v>a1236000008Hb5UAAS</v>
      </c>
      <c r="AC30" s="420" t="b">
        <f t="shared" si="4"/>
        <v>1</v>
      </c>
      <c r="AD30" s="420"/>
      <c r="AE30" s="420" t="str">
        <f t="array" ref="AE30">IFERROR(IF(INDEX('Overview - Section A'!$H$93:$H$110,MATCH(LEFT(B30,255),LEFT('Overview - Section A'!$E$93:$E$110,255),0))=0,"",INDEX('Overview - Section A'!$H$93:$H$110,MATCH(LEFT(B30,255),LEFT('Overview - Section A'!$E$93:$E$110,255),0))),"")</f>
        <v>a1P36000002M5QaEAK</v>
      </c>
      <c r="AF30" s="420" t="s">
        <v>834</v>
      </c>
      <c r="AG30" s="420" t="str">
        <f t="array" ref="AG30">IFERROR(IF(INDEX('Reference Records'!$G$60:$G$128,MATCH(LEFT(C30,255),LEFT('Reference Records'!$C$60:$C$128,255),0))=0,"",INDEX('Reference Records'!$G$60:$G$128,MATCH(LEFT(C30,255),LEFT('Reference Records'!$C$60:$C$128,255),0))),"")</f>
        <v>a1O36000001qZ9iEAE</v>
      </c>
      <c r="AH30" s="420" t="str">
        <f>IFERROR(IF('Overview - Section A'!$AN$5="Funding Request",IF('Reference Records'!$B$343&lt;&gt;"",VLOOKUP(T30,'Reference Records'!$B$343:$C$344,2,FALSE),VLOOKUP(T30,'Reference Records'!$A$356:$C$357,3,FALSE)),VLOOKUP(T30,'Reference Records'!$A$360:$C$362,3,FALSE)),"")</f>
        <v>a1A360000013M3HEAU</v>
      </c>
      <c r="AI30" s="445" t="s">
        <v>567</v>
      </c>
      <c r="AJ30" s="420" t="s">
        <v>836</v>
      </c>
      <c r="AK30" s="420" t="s">
        <v>375</v>
      </c>
      <c r="AL30" s="446">
        <v>8.4691442209342007</v>
      </c>
      <c r="AM30" s="445" t="s">
        <v>383</v>
      </c>
      <c r="AN30" s="420" t="s">
        <v>373</v>
      </c>
      <c r="AO30" s="390"/>
      <c r="AP30" s="133"/>
      <c r="AQ30" s="137"/>
      <c r="AR30" s="137"/>
    </row>
    <row r="31" spans="1:44" ht="47.15" customHeight="1" x14ac:dyDescent="0.35">
      <c r="A31" s="367">
        <v>21</v>
      </c>
      <c r="B31" s="368" t="str">
        <f>IFERROR(IF(AND(C31="",D31=""),"",VLOOKUP(AI31,'Reference records(soft deleted)'!$B$84:$D$127,3,FALSE)),"")</f>
        <v>MDR-TB</v>
      </c>
      <c r="C31" s="368" t="s">
        <v>2304</v>
      </c>
      <c r="D31" s="402"/>
      <c r="E31" s="386">
        <v>107</v>
      </c>
      <c r="F31" s="387"/>
      <c r="G31" s="442" t="str">
        <f t="shared" si="0"/>
        <v/>
      </c>
      <c r="H31" s="390" t="s">
        <v>341</v>
      </c>
      <c r="I31" s="435"/>
      <c r="J31" s="435"/>
      <c r="K31" s="435"/>
      <c r="L31" s="435"/>
      <c r="M31" s="435"/>
      <c r="N31" s="443" t="str">
        <f>IFERROR(IF(AM31="","",VLOOKUP(AM31,'Overview - Section A'!$P$31:$Q$32,2,FALSE)),"")</f>
        <v/>
      </c>
      <c r="O31" s="435"/>
      <c r="P31" s="390" t="s">
        <v>757</v>
      </c>
      <c r="Q31" s="371" t="str">
        <f t="array" ref="Q31">IFERROR(IF(INDEX('Reference Records'!$D$60:$D$128,MATCH(LEFT(C31,255),LEFT('Reference Records'!$C$60:$C$128,255),0))=0,"",INDEX('Reference Records'!$D$60:$D$128,MATCH(LEFT(C31,255),LEFT('Reference Records'!$C$60:$C$128,255),0))),"")</f>
        <v>Age,Gender</v>
      </c>
      <c r="R31" s="444"/>
      <c r="S31" s="435" t="str">
        <f>IF('Overview - Section A'!$AN$5="Funding Request",IF(N31="Funding Request Place Holder","",N31),"")</f>
        <v/>
      </c>
      <c r="T31" s="435" t="str">
        <f t="shared" si="1"/>
        <v>Ghana</v>
      </c>
      <c r="U31" s="390" t="s">
        <v>319</v>
      </c>
      <c r="V31" s="390" t="s">
        <v>323</v>
      </c>
      <c r="W31" s="402" t="s">
        <v>4212</v>
      </c>
      <c r="X31" s="439" t="str">
        <f>IFERROR(IF(VLOOKUP(B31,'Reference Records'!$C$131:$D$166,2,FALSE)=0,"",VLOOKUP(B31,'Reference Records'!$C$131:$D$166,2,FALSE)),"")</f>
        <v>MCI-00010</v>
      </c>
      <c r="Y31" s="420" t="str">
        <f t="shared" si="2"/>
        <v>MDR TB-2(M): Number of TB cases with RR-TB and/or MDR-TB notified</v>
      </c>
      <c r="Z31" s="420"/>
      <c r="AA31" s="420" t="str">
        <f t="shared" si="3"/>
        <v>MDR TB-2(M): Number of TB cases with RR-TB and/or MDR-TB notified</v>
      </c>
      <c r="AB31" s="420" t="str">
        <f>IFERROR(IF('Overview - Section A'!$AN$5="Funding Request",VLOOKUP(S31,'Overview - Section A'!$M$31:$P$32,4,FALSE),IF(AM31="","",AM31)),"")</f>
        <v>a1236000008Hb5UAAS</v>
      </c>
      <c r="AC31" s="420" t="b">
        <f t="shared" si="4"/>
        <v>1</v>
      </c>
      <c r="AD31" s="420"/>
      <c r="AE31" s="420" t="str">
        <f t="array" ref="AE31">IFERROR(IF(INDEX('Overview - Section A'!$H$93:$H$110,MATCH(LEFT(B31,255),LEFT('Overview - Section A'!$E$93:$E$110,255),0))=0,"",INDEX('Overview - Section A'!$H$93:$H$110,MATCH(LEFT(B31,255),LEFT('Overview - Section A'!$E$93:$E$110,255),0))),"")</f>
        <v>a1P36000002M5QbEAK</v>
      </c>
      <c r="AF31" s="420" t="s">
        <v>837</v>
      </c>
      <c r="AG31" s="420" t="str">
        <f t="array" ref="AG31">IFERROR(IF(INDEX('Reference Records'!$G$60:$G$128,MATCH(LEFT(C31,255),LEFT('Reference Records'!$C$60:$C$128,255),0))=0,"",INDEX('Reference Records'!$G$60:$G$128,MATCH(LEFT(C31,255),LEFT('Reference Records'!$C$60:$C$128,255),0))),"")</f>
        <v>a1O36000001EGFlEAO</v>
      </c>
      <c r="AH31" s="420" t="str">
        <f>IFERROR(IF('Overview - Section A'!$AN$5="Funding Request",IF('Reference Records'!$B$343&lt;&gt;"",VLOOKUP(T31,'Reference Records'!$B$343:$C$344,2,FALSE),VLOOKUP(T31,'Reference Records'!$A$356:$C$357,3,FALSE)),VLOOKUP(T31,'Reference Records'!$A$360:$C$362,3,FALSE)),"")</f>
        <v>a1A360000013M3HEAU</v>
      </c>
      <c r="AI31" s="445" t="s">
        <v>570</v>
      </c>
      <c r="AJ31" s="420" t="s">
        <v>839</v>
      </c>
      <c r="AK31" s="420" t="s">
        <v>375</v>
      </c>
      <c r="AL31" s="446"/>
      <c r="AM31" s="445" t="s">
        <v>383</v>
      </c>
      <c r="AN31" s="420" t="s">
        <v>373</v>
      </c>
      <c r="AO31" s="390"/>
      <c r="AP31" s="133"/>
      <c r="AQ31" s="137"/>
      <c r="AR31" s="137"/>
    </row>
    <row r="32" spans="1:44" ht="47.15" customHeight="1" x14ac:dyDescent="0.35">
      <c r="A32" s="367">
        <v>22</v>
      </c>
      <c r="B32" s="368" t="str">
        <f>IFERROR(IF(AND(C32="",D32=""),"",VLOOKUP(AI32,'Reference records(soft deleted)'!$B$84:$D$127,3,FALSE)),"")</f>
        <v>MDR-TB</v>
      </c>
      <c r="C32" s="368" t="s">
        <v>2309</v>
      </c>
      <c r="D32" s="402"/>
      <c r="E32" s="386">
        <v>77</v>
      </c>
      <c r="F32" s="387">
        <v>107</v>
      </c>
      <c r="G32" s="442">
        <f t="shared" si="0"/>
        <v>71.962616822429908</v>
      </c>
      <c r="H32" s="390" t="s">
        <v>341</v>
      </c>
      <c r="I32" s="435"/>
      <c r="J32" s="435"/>
      <c r="K32" s="435"/>
      <c r="L32" s="435"/>
      <c r="M32" s="435"/>
      <c r="N32" s="443" t="str">
        <f>IFERROR(IF(AM32="","",VLOOKUP(AM32,'Overview - Section A'!$P$31:$Q$32,2,FALSE)),"")</f>
        <v/>
      </c>
      <c r="O32" s="435"/>
      <c r="P32" s="390" t="s">
        <v>757</v>
      </c>
      <c r="Q32" s="371" t="str">
        <f t="array" ref="Q32">IFERROR(IF(INDEX('Reference Records'!$D$60:$D$128,MATCH(LEFT(C32,255),LEFT('Reference Records'!$C$60:$C$128,255),0))=0,"",INDEX('Reference Records'!$D$60:$D$128,MATCH(LEFT(C32,255),LEFT('Reference Records'!$C$60:$C$128,255),0))),"")</f>
        <v>TB regimen,Age,Gender</v>
      </c>
      <c r="R32" s="444"/>
      <c r="S32" s="435" t="str">
        <f>IF('Overview - Section A'!$AN$5="Funding Request",IF(N32="Funding Request Place Holder","",N32),"")</f>
        <v/>
      </c>
      <c r="T32" s="435" t="str">
        <f t="shared" si="1"/>
        <v>Ghana</v>
      </c>
      <c r="U32" s="390" t="s">
        <v>319</v>
      </c>
      <c r="V32" s="390" t="s">
        <v>323</v>
      </c>
      <c r="W32" s="402" t="s">
        <v>4208</v>
      </c>
      <c r="X32" s="439" t="str">
        <f>IFERROR(IF(VLOOKUP(B32,'Reference Records'!$C$131:$D$166,2,FALSE)=0,"",VLOOKUP(B32,'Reference Records'!$C$131:$D$166,2,FALSE)),"")</f>
        <v>MCI-00010</v>
      </c>
      <c r="Y32" s="420" t="str">
        <f t="shared" si="2"/>
        <v>MDR TB-3(M): Number of cases with RR-TB and/or MDR-TB that began second-line treatment</v>
      </c>
      <c r="Z32" s="420"/>
      <c r="AA32" s="420" t="str">
        <f t="shared" si="3"/>
        <v>MDR TB-3(M): Number of cases with RR-TB and/or MDR-TB that began second-line treatment</v>
      </c>
      <c r="AB32" s="420" t="str">
        <f>IFERROR(IF('Overview - Section A'!$AN$5="Funding Request",VLOOKUP(S32,'Overview - Section A'!$M$31:$P$32,4,FALSE),IF(AM32="","",AM32)),"")</f>
        <v>a1236000008Hb5UAAS</v>
      </c>
      <c r="AC32" s="420" t="b">
        <f t="shared" si="4"/>
        <v>1</v>
      </c>
      <c r="AD32" s="420"/>
      <c r="AE32" s="420" t="str">
        <f t="array" ref="AE32">IFERROR(IF(INDEX('Overview - Section A'!$H$93:$H$110,MATCH(LEFT(B32,255),LEFT('Overview - Section A'!$E$93:$E$110,255),0))=0,"",INDEX('Overview - Section A'!$H$93:$H$110,MATCH(LEFT(B32,255),LEFT('Overview - Section A'!$E$93:$E$110,255),0))),"")</f>
        <v>a1P36000002M5QbEAK</v>
      </c>
      <c r="AF32" s="420" t="s">
        <v>840</v>
      </c>
      <c r="AG32" s="420" t="str">
        <f t="array" ref="AG32">IFERROR(IF(INDEX('Reference Records'!$G$60:$G$128,MATCH(LEFT(C32,255),LEFT('Reference Records'!$C$60:$C$128,255),0))=0,"",INDEX('Reference Records'!$G$60:$G$128,MATCH(LEFT(C32,255),LEFT('Reference Records'!$C$60:$C$128,255),0))),"")</f>
        <v>a1O36000001EGFmEAO</v>
      </c>
      <c r="AH32" s="420" t="str">
        <f>IFERROR(IF('Overview - Section A'!$AN$5="Funding Request",IF('Reference Records'!$B$343&lt;&gt;"",VLOOKUP(T32,'Reference Records'!$B$343:$C$344,2,FALSE),VLOOKUP(T32,'Reference Records'!$A$356:$C$357,3,FALSE)),VLOOKUP(T32,'Reference Records'!$A$360:$C$362,3,FALSE)),"")</f>
        <v>a1A360000013M3HEAU</v>
      </c>
      <c r="AI32" s="445" t="s">
        <v>570</v>
      </c>
      <c r="AJ32" s="420" t="s">
        <v>842</v>
      </c>
      <c r="AK32" s="420" t="s">
        <v>375</v>
      </c>
      <c r="AL32" s="446">
        <v>71.962616822429894</v>
      </c>
      <c r="AM32" s="445" t="s">
        <v>383</v>
      </c>
      <c r="AN32" s="420" t="s">
        <v>373</v>
      </c>
      <c r="AO32" s="390"/>
      <c r="AP32" s="133"/>
      <c r="AQ32" s="137"/>
      <c r="AR32" s="137"/>
    </row>
    <row r="33" spans="1:44" ht="47.15" customHeight="1" x14ac:dyDescent="0.35">
      <c r="A33" s="367">
        <v>23</v>
      </c>
      <c r="B33" s="368" t="str">
        <f>IFERROR(IF(AND(C33="",D33=""),"",VLOOKUP(AI33,'Reference records(soft deleted)'!$B$84:$D$127,3,FALSE)),"")</f>
        <v/>
      </c>
      <c r="C33" s="368" t="str">
        <f>IFERROR(VLOOKUP(AJ33,'Reference records(soft deleted)'!$B$132:$D$229,3,FALSE),"")</f>
        <v/>
      </c>
      <c r="D33" s="402"/>
      <c r="E33" s="386"/>
      <c r="F33" s="387"/>
      <c r="G33" s="442" t="str">
        <f t="shared" si="0"/>
        <v/>
      </c>
      <c r="H33" s="390"/>
      <c r="I33" s="435"/>
      <c r="J33" s="435"/>
      <c r="K33" s="435"/>
      <c r="L33" s="435"/>
      <c r="M33" s="435"/>
      <c r="N33" s="443" t="str">
        <f>IFERROR(IF(AM33="","",VLOOKUP(AM33,'Overview - Section A'!$P$31:$Q$32,2,FALSE)),"")</f>
        <v/>
      </c>
      <c r="O33" s="435"/>
      <c r="P33" s="390"/>
      <c r="Q33" s="371" t="str">
        <f t="array" ref="Q33">IFERROR(IF(INDEX('Reference Records'!$D$60:$D$128,MATCH(LEFT(C33,255),LEFT('Reference Records'!$C$60:$C$128,255),0))=0,"",INDEX('Reference Records'!$D$60:$D$128,MATCH(LEFT(C33,255),LEFT('Reference Records'!$C$60:$C$128,255),0))),"")</f>
        <v/>
      </c>
      <c r="R33" s="444"/>
      <c r="S33" s="435" t="str">
        <f>IF('Overview - Section A'!$AN$5="Funding Request",IF(N33="Funding Request Place Holder","",N33),"")</f>
        <v/>
      </c>
      <c r="T33" s="435" t="str">
        <f t="shared" si="1"/>
        <v>Ghana</v>
      </c>
      <c r="U33" s="390"/>
      <c r="V33" s="390"/>
      <c r="W33" s="402"/>
      <c r="X33" s="439" t="str">
        <f>IFERROR(IF(VLOOKUP(B33,'Reference Records'!$C$131:$D$166,2,FALSE)=0,"",VLOOKUP(B33,'Reference Records'!$C$131:$D$166,2,FALSE)),"")</f>
        <v/>
      </c>
      <c r="Y33" s="420" t="str">
        <f t="shared" si="2"/>
        <v/>
      </c>
      <c r="Z33" s="420"/>
      <c r="AA33" s="420" t="str">
        <f t="shared" si="3"/>
        <v/>
      </c>
      <c r="AB33" s="420" t="str">
        <f>IFERROR(IF('Overview - Section A'!$AN$5="Funding Request",VLOOKUP(S33,'Overview - Section A'!$M$31:$P$32,4,FALSE),IF(AM33="","",AM33)),"")</f>
        <v/>
      </c>
      <c r="AC33" s="420" t="b">
        <f t="shared" si="4"/>
        <v>0</v>
      </c>
      <c r="AD33" s="420"/>
      <c r="AE33" s="420" t="str">
        <f t="array" ref="AE33">IFERROR(IF(INDEX('Overview - Section A'!$H$93:$H$110,MATCH(LEFT(B33,255),LEFT('Overview - Section A'!$E$93:$E$110,255),0))=0,"",INDEX('Overview - Section A'!$H$93:$H$110,MATCH(LEFT(B33,255),LEFT('Overview - Section A'!$E$93:$E$110,255),0))),"")</f>
        <v>a1P36000002M5QdEAK</v>
      </c>
      <c r="AF33" s="420" t="s">
        <v>843</v>
      </c>
      <c r="AG33" s="420" t="str">
        <f t="array" ref="AG33">IFERROR(IF(INDEX('Reference Records'!$G$60:$G$128,MATCH(LEFT(C33,255),LEFT('Reference Records'!$C$60:$C$128,255),0))=0,"",INDEX('Reference Records'!$G$60:$G$128,MATCH(LEFT(C33,255),LEFT('Reference Records'!$C$60:$C$128,255),0))),"")</f>
        <v/>
      </c>
      <c r="AH33" s="420" t="str">
        <f>IFERROR(IF('Overview - Section A'!$AN$5="Funding Request",IF('Reference Records'!$B$343&lt;&gt;"",VLOOKUP(T33,'Reference Records'!$B$343:$C$344,2,FALSE),VLOOKUP(T33,'Reference Records'!$A$356:$C$357,3,FALSE)),VLOOKUP(T33,'Reference Records'!$A$360:$C$362,3,FALSE)),"")</f>
        <v>a1A360000013M3HEAU</v>
      </c>
      <c r="AI33" s="445" t="s">
        <v>546</v>
      </c>
      <c r="AJ33" s="420"/>
      <c r="AK33" s="420" t="s">
        <v>375</v>
      </c>
      <c r="AL33" s="446"/>
      <c r="AM33" s="445"/>
      <c r="AN33" s="420" t="s">
        <v>373</v>
      </c>
      <c r="AO33" s="390"/>
      <c r="AP33" s="133"/>
      <c r="AQ33" s="137"/>
      <c r="AR33" s="137"/>
    </row>
    <row r="34" spans="1:44" ht="47.15" customHeight="1" x14ac:dyDescent="0.35">
      <c r="A34" s="367">
        <v>24</v>
      </c>
      <c r="B34" s="368" t="str">
        <f>IFERROR(IF(AND(C34="",D34=""),"",VLOOKUP(AI34,'Reference records(soft deleted)'!$B$84:$D$127,3,FALSE)),"")</f>
        <v/>
      </c>
      <c r="C34" s="368" t="str">
        <f>IFERROR(VLOOKUP(AJ34,'Reference records(soft deleted)'!$B$132:$D$229,3,FALSE),"")</f>
        <v/>
      </c>
      <c r="D34" s="402"/>
      <c r="E34" s="386"/>
      <c r="F34" s="387"/>
      <c r="G34" s="442" t="str">
        <f t="shared" si="0"/>
        <v/>
      </c>
      <c r="H34" s="390"/>
      <c r="I34" s="435"/>
      <c r="J34" s="435"/>
      <c r="K34" s="435"/>
      <c r="L34" s="435"/>
      <c r="M34" s="435"/>
      <c r="N34" s="443" t="str">
        <f>IFERROR(IF(AM34="","",VLOOKUP(AM34,'Overview - Section A'!$P$31:$Q$32,2,FALSE)),"")</f>
        <v/>
      </c>
      <c r="O34" s="435"/>
      <c r="P34" s="390"/>
      <c r="Q34" s="371" t="str">
        <f t="array" ref="Q34">IFERROR(IF(INDEX('Reference Records'!$D$60:$D$128,MATCH(LEFT(C34,255),LEFT('Reference Records'!$C$60:$C$128,255),0))=0,"",INDEX('Reference Records'!$D$60:$D$128,MATCH(LEFT(C34,255),LEFT('Reference Records'!$C$60:$C$128,255),0))),"")</f>
        <v/>
      </c>
      <c r="R34" s="444"/>
      <c r="S34" s="435" t="str">
        <f>IF('Overview - Section A'!$AN$5="Funding Request",IF(N34="Funding Request Place Holder","",N34),"")</f>
        <v/>
      </c>
      <c r="T34" s="435" t="str">
        <f t="shared" si="1"/>
        <v>Ghana</v>
      </c>
      <c r="U34" s="390"/>
      <c r="V34" s="390"/>
      <c r="W34" s="402"/>
      <c r="X34" s="439" t="str">
        <f>IFERROR(IF(VLOOKUP(B34,'Reference Records'!$C$131:$D$166,2,FALSE)=0,"",VLOOKUP(B34,'Reference Records'!$C$131:$D$166,2,FALSE)),"")</f>
        <v/>
      </c>
      <c r="Y34" s="420" t="str">
        <f t="shared" si="2"/>
        <v/>
      </c>
      <c r="Z34" s="420"/>
      <c r="AA34" s="420" t="str">
        <f t="shared" si="3"/>
        <v/>
      </c>
      <c r="AB34" s="420" t="str">
        <f>IFERROR(IF('Overview - Section A'!$AN$5="Funding Request",VLOOKUP(S34,'Overview - Section A'!$M$31:$P$32,4,FALSE),IF(AM34="","",AM34)),"")</f>
        <v/>
      </c>
      <c r="AC34" s="420" t="b">
        <f t="shared" si="4"/>
        <v>0</v>
      </c>
      <c r="AD34" s="420"/>
      <c r="AE34" s="420" t="str">
        <f t="array" ref="AE34">IFERROR(IF(INDEX('Overview - Section A'!$H$93:$H$110,MATCH(LEFT(B34,255),LEFT('Overview - Section A'!$E$93:$E$110,255),0))=0,"",INDEX('Overview - Section A'!$H$93:$H$110,MATCH(LEFT(B34,255),LEFT('Overview - Section A'!$E$93:$E$110,255),0))),"")</f>
        <v>a1P36000002M5QdEAK</v>
      </c>
      <c r="AF34" s="420" t="s">
        <v>844</v>
      </c>
      <c r="AG34" s="420" t="str">
        <f t="array" ref="AG34">IFERROR(IF(INDEX('Reference Records'!$G$60:$G$128,MATCH(LEFT(C34,255),LEFT('Reference Records'!$C$60:$C$128,255),0))=0,"",INDEX('Reference Records'!$G$60:$G$128,MATCH(LEFT(C34,255),LEFT('Reference Records'!$C$60:$C$128,255),0))),"")</f>
        <v/>
      </c>
      <c r="AH34" s="420" t="str">
        <f>IFERROR(IF('Overview - Section A'!$AN$5="Funding Request",IF('Reference Records'!$B$343&lt;&gt;"",VLOOKUP(T34,'Reference Records'!$B$343:$C$344,2,FALSE),VLOOKUP(T34,'Reference Records'!$A$356:$C$357,3,FALSE)),VLOOKUP(T34,'Reference Records'!$A$360:$C$362,3,FALSE)),"")</f>
        <v>a1A360000013M3HEAU</v>
      </c>
      <c r="AI34" s="445" t="s">
        <v>546</v>
      </c>
      <c r="AJ34" s="420"/>
      <c r="AK34" s="420" t="s">
        <v>375</v>
      </c>
      <c r="AL34" s="446"/>
      <c r="AM34" s="445"/>
      <c r="AN34" s="420" t="s">
        <v>373</v>
      </c>
      <c r="AO34" s="390"/>
      <c r="AP34" s="133"/>
      <c r="AQ34" s="137"/>
      <c r="AR34" s="137"/>
    </row>
    <row r="35" spans="1:44" ht="47.15" customHeight="1" x14ac:dyDescent="0.35">
      <c r="A35" s="367">
        <v>25</v>
      </c>
      <c r="B35" s="368" t="str">
        <f>IFERROR(IF(AND(C35="",D35=""),"",VLOOKUP(AI35,'Reference records(soft deleted)'!$B$84:$D$127,3,FALSE)),"")</f>
        <v/>
      </c>
      <c r="C35" s="368" t="str">
        <f>IFERROR(VLOOKUP(AJ35,'Reference records(soft deleted)'!$B$132:$D$229,3,FALSE),"")</f>
        <v/>
      </c>
      <c r="D35" s="402"/>
      <c r="E35" s="386"/>
      <c r="F35" s="387"/>
      <c r="G35" s="442" t="str">
        <f t="shared" si="0"/>
        <v/>
      </c>
      <c r="H35" s="390"/>
      <c r="I35" s="435"/>
      <c r="J35" s="435"/>
      <c r="K35" s="435"/>
      <c r="L35" s="435"/>
      <c r="M35" s="435"/>
      <c r="N35" s="443" t="str">
        <f>IFERROR(IF(AM35="","",VLOOKUP(AM35,'Overview - Section A'!$P$31:$Q$32,2,FALSE)),"")</f>
        <v/>
      </c>
      <c r="O35" s="435"/>
      <c r="P35" s="390"/>
      <c r="Q35" s="371" t="str">
        <f t="array" ref="Q35">IFERROR(IF(INDEX('Reference Records'!$D$60:$D$128,MATCH(LEFT(C35,255),LEFT('Reference Records'!$C$60:$C$128,255),0))=0,"",INDEX('Reference Records'!$D$60:$D$128,MATCH(LEFT(C35,255),LEFT('Reference Records'!$C$60:$C$128,255),0))),"")</f>
        <v/>
      </c>
      <c r="R35" s="444"/>
      <c r="S35" s="435" t="str">
        <f>IF('Overview - Section A'!$AN$5="Funding Request",IF(N35="Funding Request Place Holder","",N35),"")</f>
        <v/>
      </c>
      <c r="T35" s="435" t="str">
        <f t="shared" si="1"/>
        <v>Ghana</v>
      </c>
      <c r="U35" s="390"/>
      <c r="V35" s="390"/>
      <c r="W35" s="402"/>
      <c r="X35" s="439" t="str">
        <f>IFERROR(IF(VLOOKUP(B35,'Reference Records'!$C$131:$D$166,2,FALSE)=0,"",VLOOKUP(B35,'Reference Records'!$C$131:$D$166,2,FALSE)),"")</f>
        <v/>
      </c>
      <c r="Y35" s="420" t="str">
        <f t="shared" si="2"/>
        <v/>
      </c>
      <c r="Z35" s="420"/>
      <c r="AA35" s="420" t="str">
        <f t="shared" si="3"/>
        <v/>
      </c>
      <c r="AB35" s="420" t="str">
        <f>IFERROR(IF('Overview - Section A'!$AN$5="Funding Request",VLOOKUP(S35,'Overview - Section A'!$M$31:$P$32,4,FALSE),IF(AM35="","",AM35)),"")</f>
        <v/>
      </c>
      <c r="AC35" s="420" t="b">
        <f t="shared" si="4"/>
        <v>0</v>
      </c>
      <c r="AD35" s="420"/>
      <c r="AE35" s="420" t="str">
        <f t="array" ref="AE35">IFERROR(IF(INDEX('Overview - Section A'!$H$93:$H$110,MATCH(LEFT(B35,255),LEFT('Overview - Section A'!$E$93:$E$110,255),0))=0,"",INDEX('Overview - Section A'!$H$93:$H$110,MATCH(LEFT(B35,255),LEFT('Overview - Section A'!$E$93:$E$110,255),0))),"")</f>
        <v>a1P36000002M5QdEAK</v>
      </c>
      <c r="AF35" s="420" t="s">
        <v>845</v>
      </c>
      <c r="AG35" s="420" t="str">
        <f t="array" ref="AG35">IFERROR(IF(INDEX('Reference Records'!$G$60:$G$128,MATCH(LEFT(C35,255),LEFT('Reference Records'!$C$60:$C$128,255),0))=0,"",INDEX('Reference Records'!$G$60:$G$128,MATCH(LEFT(C35,255),LEFT('Reference Records'!$C$60:$C$128,255),0))),"")</f>
        <v/>
      </c>
      <c r="AH35" s="420" t="str">
        <f>IFERROR(IF('Overview - Section A'!$AN$5="Funding Request",IF('Reference Records'!$B$343&lt;&gt;"",VLOOKUP(T35,'Reference Records'!$B$343:$C$344,2,FALSE),VLOOKUP(T35,'Reference Records'!$A$356:$C$357,3,FALSE)),VLOOKUP(T35,'Reference Records'!$A$360:$C$362,3,FALSE)),"")</f>
        <v>a1A360000013M3HEAU</v>
      </c>
      <c r="AI35" s="445" t="s">
        <v>546</v>
      </c>
      <c r="AJ35" s="420"/>
      <c r="AK35" s="420" t="s">
        <v>375</v>
      </c>
      <c r="AL35" s="446"/>
      <c r="AM35" s="445"/>
      <c r="AN35" s="420" t="s">
        <v>373</v>
      </c>
      <c r="AO35" s="390"/>
      <c r="AP35" s="133"/>
      <c r="AQ35" s="137"/>
      <c r="AR35" s="137"/>
    </row>
    <row r="36" spans="1:44" ht="47.15" customHeight="1" x14ac:dyDescent="0.35">
      <c r="A36" s="367">
        <v>26</v>
      </c>
      <c r="B36" s="368" t="str">
        <f>IFERROR(IF(AND(C36="",D36=""),"",VLOOKUP(AI36,'Reference records(soft deleted)'!$B$84:$D$127,3,FALSE)),"")</f>
        <v/>
      </c>
      <c r="C36" s="368" t="str">
        <f>IFERROR(VLOOKUP(AJ36,'Reference records(soft deleted)'!$B$132:$D$229,3,FALSE),"")</f>
        <v/>
      </c>
      <c r="D36" s="402"/>
      <c r="E36" s="386"/>
      <c r="F36" s="387"/>
      <c r="G36" s="442" t="str">
        <f t="shared" si="0"/>
        <v/>
      </c>
      <c r="H36" s="390"/>
      <c r="I36" s="435"/>
      <c r="J36" s="435"/>
      <c r="K36" s="435"/>
      <c r="L36" s="435"/>
      <c r="M36" s="435"/>
      <c r="N36" s="443" t="str">
        <f>IFERROR(IF(AM36="","",VLOOKUP(AM36,'Overview - Section A'!$P$31:$Q$32,2,FALSE)),"")</f>
        <v/>
      </c>
      <c r="O36" s="435"/>
      <c r="P36" s="390"/>
      <c r="Q36" s="371" t="str">
        <f t="array" ref="Q36">IFERROR(IF(INDEX('Reference Records'!$D$60:$D$128,MATCH(LEFT(C36,255),LEFT('Reference Records'!$C$60:$C$128,255),0))=0,"",INDEX('Reference Records'!$D$60:$D$128,MATCH(LEFT(C36,255),LEFT('Reference Records'!$C$60:$C$128,255),0))),"")</f>
        <v/>
      </c>
      <c r="R36" s="444"/>
      <c r="S36" s="435" t="str">
        <f>IF('Overview - Section A'!$AN$5="Funding Request",IF(N36="Funding Request Place Holder","",N36),"")</f>
        <v/>
      </c>
      <c r="T36" s="435" t="str">
        <f t="shared" si="1"/>
        <v>Ghana</v>
      </c>
      <c r="U36" s="390"/>
      <c r="V36" s="390"/>
      <c r="W36" s="402"/>
      <c r="X36" s="439" t="str">
        <f>IFERROR(IF(VLOOKUP(B36,'Reference Records'!$C$131:$D$166,2,FALSE)=0,"",VLOOKUP(B36,'Reference Records'!$C$131:$D$166,2,FALSE)),"")</f>
        <v/>
      </c>
      <c r="Y36" s="420" t="str">
        <f t="shared" si="2"/>
        <v/>
      </c>
      <c r="Z36" s="420"/>
      <c r="AA36" s="420" t="str">
        <f t="shared" si="3"/>
        <v/>
      </c>
      <c r="AB36" s="420" t="str">
        <f>IFERROR(IF('Overview - Section A'!$AN$5="Funding Request",VLOOKUP(S36,'Overview - Section A'!$M$31:$P$32,4,FALSE),IF(AM36="","",AM36)),"")</f>
        <v/>
      </c>
      <c r="AC36" s="420" t="b">
        <f t="shared" si="4"/>
        <v>0</v>
      </c>
      <c r="AD36" s="420"/>
      <c r="AE36" s="420" t="str">
        <f t="array" ref="AE36">IFERROR(IF(INDEX('Overview - Section A'!$H$93:$H$110,MATCH(LEFT(B36,255),LEFT('Overview - Section A'!$E$93:$E$110,255),0))=0,"",INDEX('Overview - Section A'!$H$93:$H$110,MATCH(LEFT(B36,255),LEFT('Overview - Section A'!$E$93:$E$110,255),0))),"")</f>
        <v>a1P36000002M5QdEAK</v>
      </c>
      <c r="AF36" s="420" t="s">
        <v>846</v>
      </c>
      <c r="AG36" s="420" t="str">
        <f t="array" ref="AG36">IFERROR(IF(INDEX('Reference Records'!$G$60:$G$128,MATCH(LEFT(C36,255),LEFT('Reference Records'!$C$60:$C$128,255),0))=0,"",INDEX('Reference Records'!$G$60:$G$128,MATCH(LEFT(C36,255),LEFT('Reference Records'!$C$60:$C$128,255),0))),"")</f>
        <v/>
      </c>
      <c r="AH36" s="420" t="str">
        <f>IFERROR(IF('Overview - Section A'!$AN$5="Funding Request",IF('Reference Records'!$B$343&lt;&gt;"",VLOOKUP(T36,'Reference Records'!$B$343:$C$344,2,FALSE),VLOOKUP(T36,'Reference Records'!$A$356:$C$357,3,FALSE)),VLOOKUP(T36,'Reference Records'!$A$360:$C$362,3,FALSE)),"")</f>
        <v>a1A360000013M3HEAU</v>
      </c>
      <c r="AI36" s="445" t="s">
        <v>546</v>
      </c>
      <c r="AJ36" s="420"/>
      <c r="AK36" s="420" t="s">
        <v>375</v>
      </c>
      <c r="AL36" s="446"/>
      <c r="AM36" s="445"/>
      <c r="AN36" s="420" t="s">
        <v>373</v>
      </c>
      <c r="AO36" s="390"/>
      <c r="AP36" s="133"/>
      <c r="AQ36" s="137"/>
      <c r="AR36" s="137"/>
    </row>
    <row r="37" spans="1:44" ht="1.5" customHeight="1" thickBot="1" x14ac:dyDescent="0.4">
      <c r="A37" s="116"/>
      <c r="B37" s="117"/>
      <c r="C37" s="117"/>
      <c r="D37" s="118"/>
      <c r="E37" s="118"/>
      <c r="F37" s="118"/>
      <c r="G37" s="118"/>
      <c r="H37" s="118"/>
      <c r="I37" s="118"/>
      <c r="J37" s="118"/>
      <c r="K37" s="118"/>
      <c r="L37" s="118"/>
      <c r="M37" s="118"/>
      <c r="N37" s="118"/>
      <c r="O37" s="118"/>
      <c r="P37" s="118"/>
      <c r="Q37" s="66"/>
      <c r="R37" s="118"/>
      <c r="S37" s="118"/>
      <c r="T37" s="118"/>
      <c r="U37" s="118"/>
      <c r="V37" s="118"/>
      <c r="W37" s="66"/>
      <c r="X37" s="134"/>
      <c r="Y37" s="134"/>
      <c r="Z37" s="134"/>
      <c r="AA37" s="134"/>
      <c r="AB37" s="134"/>
      <c r="AC37" s="134"/>
      <c r="AD37" s="134"/>
      <c r="AE37" s="134"/>
      <c r="AF37" s="134"/>
      <c r="AG37" s="134"/>
      <c r="AH37" s="134"/>
      <c r="AI37" s="134"/>
      <c r="AJ37" s="134"/>
      <c r="AK37" s="134"/>
      <c r="AL37" s="134"/>
      <c r="AM37" s="134"/>
      <c r="AN37" s="134"/>
      <c r="AO37" s="134"/>
      <c r="AP37" s="14"/>
      <c r="AQ37" s="137"/>
      <c r="AR37" s="137"/>
    </row>
    <row r="38" spans="1:44" ht="62.9" customHeight="1" thickBot="1" x14ac:dyDescent="0.4">
      <c r="AQ38" s="137"/>
      <c r="AR38" s="137"/>
    </row>
    <row r="39" spans="1:44" ht="30.75" customHeight="1" thickBot="1" x14ac:dyDescent="0.4">
      <c r="A39" s="119"/>
      <c r="B39" s="516" t="s">
        <v>30</v>
      </c>
      <c r="C39" s="517"/>
      <c r="D39" s="517"/>
      <c r="E39" s="517"/>
      <c r="F39" s="517"/>
      <c r="G39" s="517"/>
      <c r="H39" s="517"/>
      <c r="I39" s="64"/>
      <c r="J39" s="64"/>
      <c r="K39" s="64"/>
      <c r="L39" s="64"/>
      <c r="M39" s="64"/>
      <c r="N39" s="64"/>
      <c r="O39" s="50"/>
      <c r="P39" s="136"/>
      <c r="Q39" s="135"/>
    </row>
    <row r="40" spans="1:44" ht="45.75" customHeight="1" x14ac:dyDescent="0.35">
      <c r="A40" s="119"/>
      <c r="B40" s="379" t="s">
        <v>26</v>
      </c>
      <c r="C40" s="379" t="s">
        <v>127</v>
      </c>
      <c r="D40" s="380" t="s">
        <v>182</v>
      </c>
      <c r="E40" s="379" t="s">
        <v>6</v>
      </c>
      <c r="F40" s="379" t="s">
        <v>7</v>
      </c>
      <c r="G40" s="379" t="s">
        <v>8</v>
      </c>
      <c r="H40" s="379" t="s">
        <v>144</v>
      </c>
      <c r="I40" s="382"/>
      <c r="J40" s="382" t="s">
        <v>212</v>
      </c>
      <c r="K40" s="382" t="s">
        <v>234</v>
      </c>
      <c r="L40" s="382" t="s">
        <v>96</v>
      </c>
      <c r="M40" s="382" t="s">
        <v>60</v>
      </c>
      <c r="N40" s="382" t="s">
        <v>62</v>
      </c>
      <c r="O40" s="51"/>
      <c r="P40" s="136"/>
      <c r="Q40" s="135"/>
    </row>
    <row r="41" spans="1:44" ht="47.15" hidden="1" customHeight="1" x14ac:dyDescent="0.35">
      <c r="A41" s="119"/>
      <c r="B41" s="367" t="s">
        <v>83</v>
      </c>
      <c r="C41" s="384" t="str">
        <f>IF(B41=B40,"",VLOOKUP(B41,$A$10:$AA$38,27,FALSE))</f>
        <v>[Custom Coverage Indicator Name - EN]</v>
      </c>
      <c r="D41" s="385" t="str">
        <f ca="1">TEXT(IFERROR(INDEX('Overview - Section A'!$A$38:$A$45,MATCH(J41,'Overview - Section A'!$U$38:$U$45,0)),""),"d-mmm-yy") &amp;" to " &amp; TEXT(IFERROR(INDEX('Overview - Section A'!$E$38:$E$45,MATCH(J41,'Overview - Section A'!$U$38:$U$45,0)),""),"d-mmm-yy")</f>
        <v xml:space="preserve"> to </v>
      </c>
      <c r="E41" s="386" t="s">
        <v>54</v>
      </c>
      <c r="F41" s="387" t="s">
        <v>55</v>
      </c>
      <c r="G41" s="442" t="str">
        <f>IF(IF(AND(E41="",F41=""),K41,IFERROR((E41/F41)*100,""))=0,"",IF(AND(E41="",F41=""),K41,IFERROR((E41/F41)*100,"")))</f>
        <v/>
      </c>
      <c r="H41" s="390" t="s">
        <v>143</v>
      </c>
      <c r="I41" s="432"/>
      <c r="J41" s="392" t="s">
        <v>61</v>
      </c>
      <c r="K41" s="447" t="s">
        <v>210</v>
      </c>
      <c r="L41" s="432" t="b">
        <f>IFERROR(TRUE,FALSE)</f>
        <v>1</v>
      </c>
      <c r="M41" s="432" t="b">
        <f>IFERROR(IF(VLOOKUP(B41,$A$10:$AA$38,27,FALSE)&lt;&gt;"",TRUE,FALSE),FALSE)</f>
        <v>1</v>
      </c>
      <c r="N41" s="432" t="s">
        <v>61</v>
      </c>
      <c r="O41" s="51"/>
      <c r="P41" s="136"/>
      <c r="Q41" s="135"/>
      <c r="T41" s="104"/>
      <c r="U41" s="104"/>
      <c r="V41" s="104"/>
      <c r="W41" s="104"/>
      <c r="X41" s="186"/>
    </row>
    <row r="42" spans="1:44" ht="47.15" customHeight="1" x14ac:dyDescent="0.35">
      <c r="A42" s="119"/>
      <c r="B42" s="367">
        <v>1</v>
      </c>
      <c r="C42" s="384" t="str">
        <f t="shared" ref="C42:C105" si="5">IF(B42=B41,"",VLOOKUP(B42,$A$10:$AA$38,27,FALSE))</f>
        <v>PMTCT-1: Percentage of pregnant women who know their HIV status</v>
      </c>
      <c r="D42" s="385" t="str">
        <f ca="1">TEXT(IFERROR(INDEX('Overview - Section A'!$A$38:$A$45,MATCH(J42,'Overview - Section A'!$U$38:$U$45,0)),""),"d-mmm-yy") &amp;" to " &amp; TEXT(IFERROR(INDEX('Overview - Section A'!$E$38:$E$45,MATCH(J42,'Overview - Section A'!$U$38:$U$45,0)),""),"d-mmm-yy")</f>
        <v>1-Jan-18 to 30-Jun-18</v>
      </c>
      <c r="E42" s="386">
        <v>533058</v>
      </c>
      <c r="F42" s="387">
        <f>F43/2</f>
        <v>592286.5</v>
      </c>
      <c r="G42" s="442">
        <f t="shared" ref="G42:G105" si="6">IF(IF(AND(E42="",F42=""),K42,IFERROR((E42/F42)*100,""))=0,"",IF(AND(E42="",F42=""),K42,IFERROR((E42/F42)*100,"")))</f>
        <v>90.000025325581461</v>
      </c>
      <c r="H42" s="390"/>
      <c r="I42" s="432"/>
      <c r="J42" s="392" t="s">
        <v>412</v>
      </c>
      <c r="K42" s="447"/>
      <c r="L42" s="432" t="b">
        <f t="shared" ref="L42:L105" si="7">IFERROR(TRUE,FALSE)</f>
        <v>1</v>
      </c>
      <c r="M42" s="432" t="b">
        <f t="shared" ref="M42:M105" si="8">IFERROR(IF(VLOOKUP(B42,$A$10:$AA$38,27,FALSE)&lt;&gt;"",TRUE,FALSE),FALSE)</f>
        <v>1</v>
      </c>
      <c r="N42" s="432" t="s">
        <v>847</v>
      </c>
      <c r="O42" s="51"/>
      <c r="P42" s="136"/>
      <c r="Q42" s="135"/>
      <c r="T42" s="104"/>
      <c r="U42" s="104"/>
      <c r="V42" s="104"/>
      <c r="W42" s="104"/>
      <c r="X42" s="186"/>
    </row>
    <row r="43" spans="1:44" ht="47.15" customHeight="1" x14ac:dyDescent="0.35">
      <c r="A43" s="119"/>
      <c r="B43" s="367">
        <v>1</v>
      </c>
      <c r="C43" s="384" t="str">
        <f t="shared" si="5"/>
        <v/>
      </c>
      <c r="D43" s="385" t="str">
        <f ca="1">TEXT(IFERROR(INDEX('Overview - Section A'!$A$38:$A$45,MATCH(J43,'Overview - Section A'!$U$38:$U$45,0)),""),"d-mmm-yy") &amp;" to " &amp; TEXT(IFERROR(INDEX('Overview - Section A'!$E$38:$E$45,MATCH(J43,'Overview - Section A'!$U$38:$U$45,0)),""),"d-mmm-yy")</f>
        <v>1-Jul-18 to 31-Dec-18</v>
      </c>
      <c r="E43" s="386">
        <v>1066116</v>
      </c>
      <c r="F43" s="387">
        <v>1184573</v>
      </c>
      <c r="G43" s="442">
        <f t="shared" si="6"/>
        <v>90.000025325581461</v>
      </c>
      <c r="H43" s="390"/>
      <c r="I43" s="432"/>
      <c r="J43" s="392" t="s">
        <v>414</v>
      </c>
      <c r="K43" s="447"/>
      <c r="L43" s="432" t="b">
        <f t="shared" si="7"/>
        <v>1</v>
      </c>
      <c r="M43" s="432" t="b">
        <f t="shared" si="8"/>
        <v>1</v>
      </c>
      <c r="N43" s="432" t="s">
        <v>848</v>
      </c>
      <c r="O43" s="51"/>
      <c r="P43" s="136"/>
      <c r="Q43" s="135"/>
      <c r="T43" s="104"/>
      <c r="U43" s="104"/>
      <c r="V43" s="104"/>
      <c r="W43" s="104"/>
      <c r="X43" s="186"/>
    </row>
    <row r="44" spans="1:44" ht="47.15" customHeight="1" x14ac:dyDescent="0.35">
      <c r="A44" s="119"/>
      <c r="B44" s="367">
        <v>1</v>
      </c>
      <c r="C44" s="384" t="str">
        <f t="shared" si="5"/>
        <v/>
      </c>
      <c r="D44" s="385" t="str">
        <f ca="1">TEXT(IFERROR(INDEX('Overview - Section A'!$A$38:$A$45,MATCH(J44,'Overview - Section A'!$U$38:$U$45,0)),""),"d-mmm-yy") &amp;" to " &amp; TEXT(IFERROR(INDEX('Overview - Section A'!$E$38:$E$45,MATCH(J44,'Overview - Section A'!$U$38:$U$45,0)),""),"d-mmm-yy")</f>
        <v>1-Jan-19 to 30-Jun-19</v>
      </c>
      <c r="E44" s="386">
        <v>545054</v>
      </c>
      <c r="F44" s="387">
        <f>F45/2</f>
        <v>605616</v>
      </c>
      <c r="G44" s="442">
        <f t="shared" si="6"/>
        <v>89.999933951546851</v>
      </c>
      <c r="H44" s="390"/>
      <c r="I44" s="432"/>
      <c r="J44" s="392" t="s">
        <v>416</v>
      </c>
      <c r="K44" s="447"/>
      <c r="L44" s="432" t="b">
        <f t="shared" si="7"/>
        <v>1</v>
      </c>
      <c r="M44" s="432" t="b">
        <f t="shared" si="8"/>
        <v>1</v>
      </c>
      <c r="N44" s="432" t="s">
        <v>849</v>
      </c>
      <c r="O44" s="51"/>
      <c r="P44" s="136"/>
      <c r="Q44" s="135"/>
      <c r="T44" s="104"/>
      <c r="U44" s="104"/>
      <c r="V44" s="104"/>
      <c r="W44" s="104"/>
      <c r="X44" s="186"/>
    </row>
    <row r="45" spans="1:44" ht="47.15" customHeight="1" x14ac:dyDescent="0.35">
      <c r="A45" s="119"/>
      <c r="B45" s="367">
        <v>1</v>
      </c>
      <c r="C45" s="384" t="str">
        <f t="shared" si="5"/>
        <v/>
      </c>
      <c r="D45" s="385" t="str">
        <f ca="1">TEXT(IFERROR(INDEX('Overview - Section A'!$A$38:$A$45,MATCH(J45,'Overview - Section A'!$U$38:$U$45,0)),""),"d-mmm-yy") &amp;" to " &amp; TEXT(IFERROR(INDEX('Overview - Section A'!$E$38:$E$45,MATCH(J45,'Overview - Section A'!$U$38:$U$45,0)),""),"d-mmm-yy")</f>
        <v>1-Jul-19 to 31-Dec-19</v>
      </c>
      <c r="E45" s="386">
        <v>1090109</v>
      </c>
      <c r="F45" s="387">
        <v>1211232</v>
      </c>
      <c r="G45" s="442">
        <f t="shared" si="6"/>
        <v>90.000016512113291</v>
      </c>
      <c r="H45" s="390"/>
      <c r="I45" s="432"/>
      <c r="J45" s="392" t="s">
        <v>418</v>
      </c>
      <c r="K45" s="447"/>
      <c r="L45" s="432" t="b">
        <f t="shared" si="7"/>
        <v>1</v>
      </c>
      <c r="M45" s="432" t="b">
        <f t="shared" si="8"/>
        <v>1</v>
      </c>
      <c r="N45" s="432" t="s">
        <v>850</v>
      </c>
      <c r="O45" s="51"/>
      <c r="P45" s="499"/>
      <c r="Q45" s="135"/>
      <c r="T45" s="104"/>
      <c r="U45" s="104"/>
      <c r="V45" s="104"/>
      <c r="W45" s="104"/>
      <c r="X45" s="186"/>
    </row>
    <row r="46" spans="1:44" ht="47.15" customHeight="1" x14ac:dyDescent="0.35">
      <c r="A46" s="119"/>
      <c r="B46" s="367">
        <v>1</v>
      </c>
      <c r="C46" s="384" t="str">
        <f t="shared" si="5"/>
        <v/>
      </c>
      <c r="D46" s="385" t="str">
        <f ca="1">TEXT(IFERROR(INDEX('Overview - Section A'!$A$38:$A$45,MATCH(J46,'Overview - Section A'!$U$38:$U$45,0)),""),"d-mmm-yy") &amp;" to " &amp; TEXT(IFERROR(INDEX('Overview - Section A'!$E$38:$E$45,MATCH(J46,'Overview - Section A'!$U$38:$U$45,0)),""),"d-mmm-yy")</f>
        <v>1-Jan-20 to 30-Jun-20</v>
      </c>
      <c r="E46" s="386">
        <v>557194</v>
      </c>
      <c r="F46" s="387">
        <f>F47/2</f>
        <v>619104</v>
      </c>
      <c r="G46" s="442">
        <f t="shared" si="6"/>
        <v>90.000064609500185</v>
      </c>
      <c r="H46" s="390"/>
      <c r="I46" s="432"/>
      <c r="J46" s="392" t="s">
        <v>420</v>
      </c>
      <c r="K46" s="447"/>
      <c r="L46" s="432" t="b">
        <f t="shared" si="7"/>
        <v>1</v>
      </c>
      <c r="M46" s="432" t="b">
        <f t="shared" si="8"/>
        <v>1</v>
      </c>
      <c r="N46" s="432" t="s">
        <v>851</v>
      </c>
      <c r="O46" s="51"/>
      <c r="P46" s="136"/>
      <c r="Q46" s="135"/>
      <c r="T46" s="104"/>
      <c r="U46" s="104"/>
      <c r="V46" s="104"/>
      <c r="W46" s="104"/>
      <c r="X46" s="186"/>
    </row>
    <row r="47" spans="1:44" ht="47.15" customHeight="1" x14ac:dyDescent="0.35">
      <c r="A47" s="119"/>
      <c r="B47" s="367">
        <v>1</v>
      </c>
      <c r="C47" s="384" t="str">
        <f t="shared" si="5"/>
        <v/>
      </c>
      <c r="D47" s="385" t="str">
        <f ca="1">TEXT(IFERROR(INDEX('Overview - Section A'!$A$38:$A$45,MATCH(J47,'Overview - Section A'!$U$38:$U$45,0)),""),"d-mmm-yy") &amp;" to " &amp; TEXT(IFERROR(INDEX('Overview - Section A'!$E$38:$E$45,MATCH(J47,'Overview - Section A'!$U$38:$U$45,0)),""),"d-mmm-yy")</f>
        <v>1-Jul-20 to 31-Dec-20</v>
      </c>
      <c r="E47" s="386">
        <v>1114387</v>
      </c>
      <c r="F47" s="387">
        <v>1238208</v>
      </c>
      <c r="G47" s="442">
        <f t="shared" si="6"/>
        <v>89.999983847624947</v>
      </c>
      <c r="H47" s="390"/>
      <c r="I47" s="432"/>
      <c r="J47" s="392" t="s">
        <v>422</v>
      </c>
      <c r="K47" s="447"/>
      <c r="L47" s="432" t="b">
        <f t="shared" si="7"/>
        <v>1</v>
      </c>
      <c r="M47" s="432" t="b">
        <f t="shared" si="8"/>
        <v>1</v>
      </c>
      <c r="N47" s="432" t="s">
        <v>852</v>
      </c>
      <c r="O47" s="51"/>
      <c r="P47" s="499"/>
      <c r="Q47" s="135"/>
      <c r="T47" s="104"/>
      <c r="U47" s="104"/>
      <c r="V47" s="104"/>
      <c r="W47" s="104"/>
      <c r="X47" s="186"/>
    </row>
    <row r="48" spans="1:44" ht="47.15" customHeight="1" x14ac:dyDescent="0.35">
      <c r="A48" s="119"/>
      <c r="B48" s="367">
        <v>2</v>
      </c>
      <c r="C48" s="384" t="str">
        <f t="shared" si="5"/>
        <v>PMTCT-2.1: Percentage of HIV-positive pregnant women who received ART during pregnancy</v>
      </c>
      <c r="D48" s="385" t="str">
        <f ca="1">TEXT(IFERROR(INDEX('Overview - Section A'!$A$38:$A$45,MATCH(J48,'Overview - Section A'!$U$38:$U$45,0)),""),"d-mmm-yy") &amp;" to " &amp; TEXT(IFERROR(INDEX('Overview - Section A'!$E$38:$E$45,MATCH(J48,'Overview - Section A'!$U$38:$U$45,0)),""),"d-mmm-yy")</f>
        <v>1-Jan-18 to 30-Jun-18</v>
      </c>
      <c r="E48" s="386">
        <f>E49/2</f>
        <v>8813</v>
      </c>
      <c r="F48" s="387">
        <f>F49/2</f>
        <v>14215</v>
      </c>
      <c r="G48" s="442">
        <f t="shared" si="6"/>
        <v>61.997889553288779</v>
      </c>
      <c r="H48" s="390"/>
      <c r="I48" s="432"/>
      <c r="J48" s="392" t="s">
        <v>412</v>
      </c>
      <c r="K48" s="447"/>
      <c r="L48" s="432" t="b">
        <f t="shared" si="7"/>
        <v>1</v>
      </c>
      <c r="M48" s="432" t="b">
        <f t="shared" si="8"/>
        <v>1</v>
      </c>
      <c r="N48" s="432" t="s">
        <v>853</v>
      </c>
      <c r="O48" s="51"/>
      <c r="P48" s="136"/>
      <c r="Q48" s="135"/>
      <c r="T48" s="104"/>
      <c r="U48" s="104"/>
      <c r="V48" s="104"/>
      <c r="W48" s="104"/>
      <c r="X48" s="186"/>
    </row>
    <row r="49" spans="1:24" ht="47.15" customHeight="1" x14ac:dyDescent="0.35">
      <c r="A49" s="119"/>
      <c r="B49" s="367">
        <v>2</v>
      </c>
      <c r="C49" s="384" t="str">
        <f t="shared" si="5"/>
        <v/>
      </c>
      <c r="D49" s="385" t="str">
        <f ca="1">TEXT(IFERROR(INDEX('Overview - Section A'!$A$38:$A$45,MATCH(J49,'Overview - Section A'!$U$38:$U$45,0)),""),"d-mmm-yy") &amp;" to " &amp; TEXT(IFERROR(INDEX('Overview - Section A'!$E$38:$E$45,MATCH(J49,'Overview - Section A'!$U$38:$U$45,0)),""),"d-mmm-yy")</f>
        <v>1-Jul-18 to 31-Dec-18</v>
      </c>
      <c r="E49" s="386">
        <v>17626</v>
      </c>
      <c r="F49" s="387">
        <v>28430</v>
      </c>
      <c r="G49" s="442">
        <f t="shared" si="6"/>
        <v>61.997889553288779</v>
      </c>
      <c r="H49" s="390"/>
      <c r="I49" s="432"/>
      <c r="J49" s="392" t="s">
        <v>414</v>
      </c>
      <c r="K49" s="447"/>
      <c r="L49" s="432" t="b">
        <f t="shared" si="7"/>
        <v>1</v>
      </c>
      <c r="M49" s="432" t="b">
        <f t="shared" si="8"/>
        <v>1</v>
      </c>
      <c r="N49" s="432" t="s">
        <v>854</v>
      </c>
      <c r="O49" s="51"/>
      <c r="P49" s="136"/>
      <c r="Q49" s="135"/>
      <c r="T49" s="104"/>
      <c r="U49" s="104"/>
      <c r="V49" s="104"/>
      <c r="W49" s="104"/>
      <c r="X49" s="186"/>
    </row>
    <row r="50" spans="1:24" ht="47.15" customHeight="1" x14ac:dyDescent="0.35">
      <c r="A50" s="119"/>
      <c r="B50" s="367">
        <v>2</v>
      </c>
      <c r="C50" s="384" t="str">
        <f t="shared" si="5"/>
        <v/>
      </c>
      <c r="D50" s="385" t="str">
        <f ca="1">TEXT(IFERROR(INDEX('Overview - Section A'!$A$38:$A$45,MATCH(J50,'Overview - Section A'!$U$38:$U$45,0)),""),"d-mmm-yy") &amp;" to " &amp; TEXT(IFERROR(INDEX('Overview - Section A'!$E$38:$E$45,MATCH(J50,'Overview - Section A'!$U$38:$U$45,0)),""),"d-mmm-yy")</f>
        <v>1-Jan-19 to 30-Jun-19</v>
      </c>
      <c r="E50" s="386">
        <f>E51/2</f>
        <v>10465</v>
      </c>
      <c r="F50" s="387">
        <f>F51/2</f>
        <v>14535</v>
      </c>
      <c r="G50" s="442">
        <f t="shared" si="6"/>
        <v>71.998624011007919</v>
      </c>
      <c r="H50" s="390"/>
      <c r="I50" s="432"/>
      <c r="J50" s="392" t="s">
        <v>416</v>
      </c>
      <c r="K50" s="447"/>
      <c r="L50" s="432" t="b">
        <f t="shared" si="7"/>
        <v>1</v>
      </c>
      <c r="M50" s="432" t="b">
        <f t="shared" si="8"/>
        <v>1</v>
      </c>
      <c r="N50" s="432" t="s">
        <v>855</v>
      </c>
      <c r="O50" s="51"/>
      <c r="P50" s="136"/>
      <c r="Q50" s="135"/>
      <c r="T50" s="104"/>
      <c r="U50" s="104"/>
      <c r="V50" s="104"/>
      <c r="W50" s="104"/>
      <c r="X50" s="186"/>
    </row>
    <row r="51" spans="1:24" ht="47.15" customHeight="1" x14ac:dyDescent="0.35">
      <c r="A51" s="119"/>
      <c r="B51" s="367">
        <v>2</v>
      </c>
      <c r="C51" s="384" t="str">
        <f t="shared" si="5"/>
        <v/>
      </c>
      <c r="D51" s="385" t="str">
        <f ca="1">TEXT(IFERROR(INDEX('Overview - Section A'!$A$38:$A$45,MATCH(J51,'Overview - Section A'!$U$38:$U$45,0)),""),"d-mmm-yy") &amp;" to " &amp; TEXT(IFERROR(INDEX('Overview - Section A'!$E$38:$E$45,MATCH(J51,'Overview - Section A'!$U$38:$U$45,0)),""),"d-mmm-yy")</f>
        <v>1-Jul-19 to 31-Dec-19</v>
      </c>
      <c r="E51" s="386">
        <v>20930</v>
      </c>
      <c r="F51" s="387">
        <v>29070</v>
      </c>
      <c r="G51" s="442">
        <f t="shared" si="6"/>
        <v>71.998624011007919</v>
      </c>
      <c r="H51" s="390"/>
      <c r="I51" s="432"/>
      <c r="J51" s="392" t="s">
        <v>418</v>
      </c>
      <c r="K51" s="447"/>
      <c r="L51" s="432" t="b">
        <f t="shared" si="7"/>
        <v>1</v>
      </c>
      <c r="M51" s="432" t="b">
        <f t="shared" si="8"/>
        <v>1</v>
      </c>
      <c r="N51" s="432" t="s">
        <v>856</v>
      </c>
      <c r="O51" s="51"/>
      <c r="P51" s="136"/>
      <c r="Q51" s="135"/>
      <c r="T51" s="104"/>
      <c r="U51" s="104"/>
      <c r="V51" s="104"/>
      <c r="W51" s="104"/>
      <c r="X51" s="186"/>
    </row>
    <row r="52" spans="1:24" ht="47.15" customHeight="1" x14ac:dyDescent="0.35">
      <c r="A52" s="119"/>
      <c r="B52" s="367">
        <v>2</v>
      </c>
      <c r="C52" s="384" t="str">
        <f t="shared" si="5"/>
        <v/>
      </c>
      <c r="D52" s="385" t="str">
        <f ca="1">TEXT(IFERROR(INDEX('Overview - Section A'!$A$38:$A$45,MATCH(J52,'Overview - Section A'!$U$38:$U$45,0)),""),"d-mmm-yy") &amp;" to " &amp; TEXT(IFERROR(INDEX('Overview - Section A'!$E$38:$E$45,MATCH(J52,'Overview - Section A'!$U$38:$U$45,0)),""),"d-mmm-yy")</f>
        <v>1-Jan-20 to 30-Jun-20</v>
      </c>
      <c r="E52" s="386">
        <f>E53/2</f>
        <v>12183.5</v>
      </c>
      <c r="F52" s="387">
        <f>F53/2</f>
        <v>14858.5</v>
      </c>
      <c r="G52" s="442">
        <f t="shared" si="6"/>
        <v>81.99683682740519</v>
      </c>
      <c r="H52" s="390"/>
      <c r="I52" s="432"/>
      <c r="J52" s="392" t="s">
        <v>420</v>
      </c>
      <c r="K52" s="447"/>
      <c r="L52" s="432" t="b">
        <f t="shared" si="7"/>
        <v>1</v>
      </c>
      <c r="M52" s="432" t="b">
        <f t="shared" si="8"/>
        <v>1</v>
      </c>
      <c r="N52" s="432" t="s">
        <v>857</v>
      </c>
      <c r="O52" s="51"/>
      <c r="P52" s="136"/>
      <c r="Q52" s="135"/>
      <c r="T52" s="104"/>
      <c r="U52" s="104"/>
      <c r="V52" s="104"/>
      <c r="W52" s="104"/>
      <c r="X52" s="186"/>
    </row>
    <row r="53" spans="1:24" ht="47.15" customHeight="1" x14ac:dyDescent="0.35">
      <c r="A53" s="119"/>
      <c r="B53" s="367">
        <v>2</v>
      </c>
      <c r="C53" s="384" t="str">
        <f t="shared" si="5"/>
        <v/>
      </c>
      <c r="D53" s="385" t="str">
        <f ca="1">TEXT(IFERROR(INDEX('Overview - Section A'!$A$38:$A$45,MATCH(J53,'Overview - Section A'!$U$38:$U$45,0)),""),"d-mmm-yy") &amp;" to " &amp; TEXT(IFERROR(INDEX('Overview - Section A'!$E$38:$E$45,MATCH(J53,'Overview - Section A'!$U$38:$U$45,0)),""),"d-mmm-yy")</f>
        <v>1-Jul-20 to 31-Dec-20</v>
      </c>
      <c r="E53" s="386">
        <v>24367</v>
      </c>
      <c r="F53" s="387">
        <v>29717</v>
      </c>
      <c r="G53" s="442">
        <f t="shared" si="6"/>
        <v>81.99683682740519</v>
      </c>
      <c r="H53" s="390"/>
      <c r="I53" s="432"/>
      <c r="J53" s="392" t="s">
        <v>422</v>
      </c>
      <c r="K53" s="447"/>
      <c r="L53" s="432" t="b">
        <f t="shared" si="7"/>
        <v>1</v>
      </c>
      <c r="M53" s="432" t="b">
        <f t="shared" si="8"/>
        <v>1</v>
      </c>
      <c r="N53" s="432" t="s">
        <v>858</v>
      </c>
      <c r="O53" s="51"/>
      <c r="P53" s="136"/>
      <c r="Q53" s="135"/>
      <c r="T53" s="104"/>
      <c r="U53" s="104"/>
      <c r="V53" s="104"/>
      <c r="W53" s="104"/>
      <c r="X53" s="186"/>
    </row>
    <row r="54" spans="1:24" ht="47.15" customHeight="1" x14ac:dyDescent="0.35">
      <c r="A54" s="119"/>
      <c r="B54" s="367">
        <v>3</v>
      </c>
      <c r="C54" s="384" t="str">
        <f t="shared" si="5"/>
        <v>PMTCT-3.1: Percentage of HIV-exposed infants receiving a virological test for HIV within 2 months of birth</v>
      </c>
      <c r="D54" s="385" t="str">
        <f ca="1">TEXT(IFERROR(INDEX('Overview - Section A'!$A$38:$A$45,MATCH(J54,'Overview - Section A'!$U$38:$U$45,0)),""),"d-mmm-yy") &amp;" to " &amp; TEXT(IFERROR(INDEX('Overview - Section A'!$E$38:$E$45,MATCH(J54,'Overview - Section A'!$U$38:$U$45,0)),""),"d-mmm-yy")</f>
        <v>1-Jan-18 to 30-Jun-18</v>
      </c>
      <c r="E54" s="386">
        <f>E55/2</f>
        <v>8813</v>
      </c>
      <c r="F54" s="387">
        <f>F55/2</f>
        <v>14215</v>
      </c>
      <c r="G54" s="442">
        <f t="shared" si="6"/>
        <v>61.997889553288779</v>
      </c>
      <c r="H54" s="390"/>
      <c r="I54" s="432"/>
      <c r="J54" s="392" t="s">
        <v>412</v>
      </c>
      <c r="K54" s="447"/>
      <c r="L54" s="432" t="b">
        <f t="shared" si="7"/>
        <v>1</v>
      </c>
      <c r="M54" s="432" t="b">
        <f t="shared" si="8"/>
        <v>1</v>
      </c>
      <c r="N54" s="432" t="s">
        <v>859</v>
      </c>
      <c r="O54" s="51"/>
      <c r="P54" s="136"/>
      <c r="Q54" s="135"/>
      <c r="T54" s="104"/>
      <c r="U54" s="104"/>
      <c r="V54" s="104"/>
      <c r="W54" s="104"/>
      <c r="X54" s="186"/>
    </row>
    <row r="55" spans="1:24" ht="47.15" customHeight="1" x14ac:dyDescent="0.35">
      <c r="A55" s="119"/>
      <c r="B55" s="367">
        <v>3</v>
      </c>
      <c r="C55" s="384" t="str">
        <f t="shared" si="5"/>
        <v/>
      </c>
      <c r="D55" s="385" t="str">
        <f ca="1">TEXT(IFERROR(INDEX('Overview - Section A'!$A$38:$A$45,MATCH(J55,'Overview - Section A'!$U$38:$U$45,0)),""),"d-mmm-yy") &amp;" to " &amp; TEXT(IFERROR(INDEX('Overview - Section A'!$E$38:$E$45,MATCH(J55,'Overview - Section A'!$U$38:$U$45,0)),""),"d-mmm-yy")</f>
        <v>1-Jul-18 to 31-Dec-18</v>
      </c>
      <c r="E55" s="386">
        <v>17626</v>
      </c>
      <c r="F55" s="387">
        <v>28430</v>
      </c>
      <c r="G55" s="442">
        <f t="shared" si="6"/>
        <v>61.997889553288779</v>
      </c>
      <c r="H55" s="390"/>
      <c r="I55" s="432"/>
      <c r="J55" s="392" t="s">
        <v>414</v>
      </c>
      <c r="K55" s="447"/>
      <c r="L55" s="432" t="b">
        <f t="shared" si="7"/>
        <v>1</v>
      </c>
      <c r="M55" s="432" t="b">
        <f t="shared" si="8"/>
        <v>1</v>
      </c>
      <c r="N55" s="432" t="s">
        <v>860</v>
      </c>
      <c r="O55" s="51"/>
      <c r="P55" s="136"/>
      <c r="Q55" s="135"/>
      <c r="T55" s="104"/>
      <c r="U55" s="104"/>
      <c r="V55" s="104"/>
      <c r="W55" s="104"/>
      <c r="X55" s="186"/>
    </row>
    <row r="56" spans="1:24" ht="47.15" customHeight="1" x14ac:dyDescent="0.35">
      <c r="A56" s="119"/>
      <c r="B56" s="367">
        <v>3</v>
      </c>
      <c r="C56" s="384" t="str">
        <f t="shared" si="5"/>
        <v/>
      </c>
      <c r="D56" s="385" t="str">
        <f ca="1">TEXT(IFERROR(INDEX('Overview - Section A'!$A$38:$A$45,MATCH(J56,'Overview - Section A'!$U$38:$U$45,0)),""),"d-mmm-yy") &amp;" to " &amp; TEXT(IFERROR(INDEX('Overview - Section A'!$E$38:$E$45,MATCH(J56,'Overview - Section A'!$U$38:$U$45,0)),""),"d-mmm-yy")</f>
        <v>1-Jan-19 to 30-Jun-19</v>
      </c>
      <c r="E56" s="386">
        <f>E57/2</f>
        <v>10465</v>
      </c>
      <c r="F56" s="387">
        <f>F57/2</f>
        <v>14535</v>
      </c>
      <c r="G56" s="442">
        <f t="shared" si="6"/>
        <v>71.998624011007919</v>
      </c>
      <c r="H56" s="390"/>
      <c r="I56" s="432"/>
      <c r="J56" s="392" t="s">
        <v>416</v>
      </c>
      <c r="K56" s="447"/>
      <c r="L56" s="432" t="b">
        <f t="shared" si="7"/>
        <v>1</v>
      </c>
      <c r="M56" s="432" t="b">
        <f t="shared" si="8"/>
        <v>1</v>
      </c>
      <c r="N56" s="432" t="s">
        <v>861</v>
      </c>
      <c r="O56" s="51"/>
      <c r="P56" s="136"/>
      <c r="Q56" s="135"/>
      <c r="T56" s="104"/>
      <c r="U56" s="104"/>
      <c r="V56" s="104"/>
      <c r="W56" s="104"/>
      <c r="X56" s="186"/>
    </row>
    <row r="57" spans="1:24" ht="47.15" customHeight="1" x14ac:dyDescent="0.35">
      <c r="A57" s="119"/>
      <c r="B57" s="367">
        <v>3</v>
      </c>
      <c r="C57" s="384" t="str">
        <f t="shared" si="5"/>
        <v/>
      </c>
      <c r="D57" s="385" t="str">
        <f ca="1">TEXT(IFERROR(INDEX('Overview - Section A'!$A$38:$A$45,MATCH(J57,'Overview - Section A'!$U$38:$U$45,0)),""),"d-mmm-yy") &amp;" to " &amp; TEXT(IFERROR(INDEX('Overview - Section A'!$E$38:$E$45,MATCH(J57,'Overview - Section A'!$U$38:$U$45,0)),""),"d-mmm-yy")</f>
        <v>1-Jul-19 to 31-Dec-19</v>
      </c>
      <c r="E57" s="386">
        <v>20930</v>
      </c>
      <c r="F57" s="387">
        <v>29070</v>
      </c>
      <c r="G57" s="442">
        <f t="shared" si="6"/>
        <v>71.998624011007919</v>
      </c>
      <c r="H57" s="390"/>
      <c r="I57" s="432"/>
      <c r="J57" s="392" t="s">
        <v>418</v>
      </c>
      <c r="K57" s="447"/>
      <c r="L57" s="432" t="b">
        <f t="shared" si="7"/>
        <v>1</v>
      </c>
      <c r="M57" s="432" t="b">
        <f t="shared" si="8"/>
        <v>1</v>
      </c>
      <c r="N57" s="432" t="s">
        <v>862</v>
      </c>
      <c r="O57" s="51"/>
      <c r="P57" s="136"/>
      <c r="Q57" s="135"/>
      <c r="T57" s="104"/>
      <c r="U57" s="104"/>
      <c r="V57" s="104"/>
      <c r="W57" s="104"/>
      <c r="X57" s="186"/>
    </row>
    <row r="58" spans="1:24" ht="47.15" customHeight="1" x14ac:dyDescent="0.35">
      <c r="A58" s="119"/>
      <c r="B58" s="367">
        <v>3</v>
      </c>
      <c r="C58" s="384" t="str">
        <f t="shared" si="5"/>
        <v/>
      </c>
      <c r="D58" s="385" t="str">
        <f ca="1">TEXT(IFERROR(INDEX('Overview - Section A'!$A$38:$A$45,MATCH(J58,'Overview - Section A'!$U$38:$U$45,0)),""),"d-mmm-yy") &amp;" to " &amp; TEXT(IFERROR(INDEX('Overview - Section A'!$E$38:$E$45,MATCH(J58,'Overview - Section A'!$U$38:$U$45,0)),""),"d-mmm-yy")</f>
        <v>1-Jan-20 to 30-Jun-20</v>
      </c>
      <c r="E58" s="386">
        <f>E59/2</f>
        <v>12183.5</v>
      </c>
      <c r="F58" s="387">
        <f>F59/2</f>
        <v>14858.5</v>
      </c>
      <c r="G58" s="442">
        <f t="shared" si="6"/>
        <v>81.99683682740519</v>
      </c>
      <c r="H58" s="390"/>
      <c r="I58" s="432"/>
      <c r="J58" s="392" t="s">
        <v>420</v>
      </c>
      <c r="K58" s="447"/>
      <c r="L58" s="432" t="b">
        <f t="shared" si="7"/>
        <v>1</v>
      </c>
      <c r="M58" s="432" t="b">
        <f t="shared" si="8"/>
        <v>1</v>
      </c>
      <c r="N58" s="432" t="s">
        <v>863</v>
      </c>
      <c r="O58" s="51"/>
      <c r="P58" s="136"/>
      <c r="Q58" s="135"/>
      <c r="T58" s="104"/>
      <c r="U58" s="104"/>
      <c r="V58" s="104"/>
      <c r="W58" s="104"/>
      <c r="X58" s="186"/>
    </row>
    <row r="59" spans="1:24" ht="47.15" customHeight="1" x14ac:dyDescent="0.35">
      <c r="A59" s="119"/>
      <c r="B59" s="367">
        <v>3</v>
      </c>
      <c r="C59" s="384" t="str">
        <f t="shared" si="5"/>
        <v/>
      </c>
      <c r="D59" s="385" t="str">
        <f ca="1">TEXT(IFERROR(INDEX('Overview - Section A'!$A$38:$A$45,MATCH(J59,'Overview - Section A'!$U$38:$U$45,0)),""),"d-mmm-yy") &amp;" to " &amp; TEXT(IFERROR(INDEX('Overview - Section A'!$E$38:$E$45,MATCH(J59,'Overview - Section A'!$U$38:$U$45,0)),""),"d-mmm-yy")</f>
        <v>1-Jul-20 to 31-Dec-20</v>
      </c>
      <c r="E59" s="386">
        <v>24367</v>
      </c>
      <c r="F59" s="387">
        <v>29717</v>
      </c>
      <c r="G59" s="442">
        <f t="shared" si="6"/>
        <v>81.99683682740519</v>
      </c>
      <c r="H59" s="390"/>
      <c r="I59" s="432"/>
      <c r="J59" s="392" t="s">
        <v>422</v>
      </c>
      <c r="K59" s="447"/>
      <c r="L59" s="432" t="b">
        <f t="shared" si="7"/>
        <v>1</v>
      </c>
      <c r="M59" s="432" t="b">
        <f t="shared" si="8"/>
        <v>1</v>
      </c>
      <c r="N59" s="432" t="s">
        <v>864</v>
      </c>
      <c r="O59" s="51"/>
      <c r="P59" s="136"/>
      <c r="Q59" s="135"/>
      <c r="T59" s="104"/>
      <c r="U59" s="104"/>
      <c r="V59" s="104"/>
      <c r="W59" s="104"/>
      <c r="X59" s="186"/>
    </row>
    <row r="60" spans="1:24" ht="47.15" customHeight="1" x14ac:dyDescent="0.35">
      <c r="A60" s="119"/>
      <c r="B60" s="367">
        <v>4</v>
      </c>
      <c r="C60" s="384" t="str">
        <f t="shared" si="5"/>
        <v>HTS-1: Number of people who were tested for HIV and received their results during the reporting period</v>
      </c>
      <c r="D60" s="385" t="str">
        <f ca="1">TEXT(IFERROR(INDEX('Overview - Section A'!$A$38:$A$45,MATCH(J60,'Overview - Section A'!$U$38:$U$45,0)),""),"d-mmm-yy") &amp;" to " &amp; TEXT(IFERROR(INDEX('Overview - Section A'!$E$38:$E$45,MATCH(J60,'Overview - Section A'!$U$38:$U$45,0)),""),"d-mmm-yy")</f>
        <v>1-Jan-18 to 30-Jun-18</v>
      </c>
      <c r="E60" s="386">
        <f>E61/2</f>
        <v>1317525</v>
      </c>
      <c r="F60" s="387"/>
      <c r="G60" s="442" t="str">
        <f t="shared" si="6"/>
        <v/>
      </c>
      <c r="H60" s="390"/>
      <c r="I60" s="432"/>
      <c r="J60" s="392" t="s">
        <v>412</v>
      </c>
      <c r="K60" s="447"/>
      <c r="L60" s="432" t="b">
        <f t="shared" si="7"/>
        <v>1</v>
      </c>
      <c r="M60" s="432" t="b">
        <f t="shared" si="8"/>
        <v>1</v>
      </c>
      <c r="N60" s="432" t="s">
        <v>865</v>
      </c>
      <c r="O60" s="51"/>
      <c r="P60" s="136"/>
      <c r="Q60" s="135"/>
      <c r="T60" s="104"/>
      <c r="U60" s="104"/>
      <c r="V60" s="104"/>
      <c r="W60" s="104"/>
      <c r="X60" s="186"/>
    </row>
    <row r="61" spans="1:24" ht="47.15" customHeight="1" x14ac:dyDescent="0.35">
      <c r="A61" s="119"/>
      <c r="B61" s="367">
        <v>4</v>
      </c>
      <c r="C61" s="384" t="str">
        <f t="shared" si="5"/>
        <v/>
      </c>
      <c r="D61" s="385" t="str">
        <f ca="1">TEXT(IFERROR(INDEX('Overview - Section A'!$A$38:$A$45,MATCH(J61,'Overview - Section A'!$U$38:$U$45,0)),""),"d-mmm-yy") &amp;" to " &amp; TEXT(IFERROR(INDEX('Overview - Section A'!$E$38:$E$45,MATCH(J61,'Overview - Section A'!$U$38:$U$45,0)),""),"d-mmm-yy")</f>
        <v>1-Jul-18 to 31-Dec-18</v>
      </c>
      <c r="E61" s="386">
        <v>2635050</v>
      </c>
      <c r="F61" s="387"/>
      <c r="G61" s="442" t="str">
        <f t="shared" si="6"/>
        <v/>
      </c>
      <c r="H61" s="390"/>
      <c r="I61" s="432"/>
      <c r="J61" s="392" t="s">
        <v>414</v>
      </c>
      <c r="K61" s="447"/>
      <c r="L61" s="432" t="b">
        <f t="shared" si="7"/>
        <v>1</v>
      </c>
      <c r="M61" s="432" t="b">
        <f t="shared" si="8"/>
        <v>1</v>
      </c>
      <c r="N61" s="432" t="s">
        <v>866</v>
      </c>
      <c r="O61" s="51"/>
      <c r="P61" s="136"/>
      <c r="Q61" s="135"/>
      <c r="T61" s="104"/>
      <c r="U61" s="104"/>
      <c r="V61" s="104"/>
      <c r="W61" s="104"/>
      <c r="X61" s="186"/>
    </row>
    <row r="62" spans="1:24" ht="47.15" customHeight="1" x14ac:dyDescent="0.35">
      <c r="A62" s="119"/>
      <c r="B62" s="367">
        <v>4</v>
      </c>
      <c r="C62" s="384" t="str">
        <f t="shared" si="5"/>
        <v/>
      </c>
      <c r="D62" s="385" t="str">
        <f ca="1">TEXT(IFERROR(INDEX('Overview - Section A'!$A$38:$A$45,MATCH(J62,'Overview - Section A'!$U$38:$U$45,0)),""),"d-mmm-yy") &amp;" to " &amp; TEXT(IFERROR(INDEX('Overview - Section A'!$E$38:$E$45,MATCH(J62,'Overview - Section A'!$U$38:$U$45,0)),""),"d-mmm-yy")</f>
        <v>1-Jan-19 to 30-Jun-19</v>
      </c>
      <c r="E62" s="386">
        <f>E63/2</f>
        <v>1377775</v>
      </c>
      <c r="F62" s="387"/>
      <c r="G62" s="442" t="str">
        <f t="shared" si="6"/>
        <v/>
      </c>
      <c r="H62" s="390"/>
      <c r="I62" s="432"/>
      <c r="J62" s="392" t="s">
        <v>416</v>
      </c>
      <c r="K62" s="447"/>
      <c r="L62" s="432" t="b">
        <f t="shared" si="7"/>
        <v>1</v>
      </c>
      <c r="M62" s="432" t="b">
        <f t="shared" si="8"/>
        <v>1</v>
      </c>
      <c r="N62" s="432" t="s">
        <v>867</v>
      </c>
      <c r="O62" s="51"/>
      <c r="P62" s="136"/>
      <c r="Q62" s="135"/>
      <c r="T62" s="104"/>
      <c r="U62" s="104"/>
      <c r="V62" s="104"/>
      <c r="W62" s="104"/>
      <c r="X62" s="186"/>
    </row>
    <row r="63" spans="1:24" ht="47.15" customHeight="1" x14ac:dyDescent="0.35">
      <c r="A63" s="119"/>
      <c r="B63" s="367">
        <v>4</v>
      </c>
      <c r="C63" s="384" t="str">
        <f t="shared" si="5"/>
        <v/>
      </c>
      <c r="D63" s="385" t="str">
        <f ca="1">TEXT(IFERROR(INDEX('Overview - Section A'!$A$38:$A$45,MATCH(J63,'Overview - Section A'!$U$38:$U$45,0)),""),"d-mmm-yy") &amp;" to " &amp; TEXT(IFERROR(INDEX('Overview - Section A'!$E$38:$E$45,MATCH(J63,'Overview - Section A'!$U$38:$U$45,0)),""),"d-mmm-yy")</f>
        <v>1-Jul-19 to 31-Dec-19</v>
      </c>
      <c r="E63" s="386">
        <v>2755550</v>
      </c>
      <c r="F63" s="387"/>
      <c r="G63" s="442" t="str">
        <f t="shared" si="6"/>
        <v/>
      </c>
      <c r="H63" s="390"/>
      <c r="I63" s="432"/>
      <c r="J63" s="392" t="s">
        <v>418</v>
      </c>
      <c r="K63" s="447"/>
      <c r="L63" s="432" t="b">
        <f t="shared" si="7"/>
        <v>1</v>
      </c>
      <c r="M63" s="432" t="b">
        <f t="shared" si="8"/>
        <v>1</v>
      </c>
      <c r="N63" s="432" t="s">
        <v>868</v>
      </c>
      <c r="O63" s="51"/>
      <c r="P63" s="136"/>
      <c r="Q63" s="135"/>
      <c r="T63" s="104"/>
      <c r="U63" s="104"/>
      <c r="V63" s="104"/>
      <c r="W63" s="104"/>
      <c r="X63" s="186"/>
    </row>
    <row r="64" spans="1:24" ht="47.15" customHeight="1" x14ac:dyDescent="0.35">
      <c r="A64" s="119"/>
      <c r="B64" s="367">
        <v>4</v>
      </c>
      <c r="C64" s="384" t="str">
        <f t="shared" si="5"/>
        <v/>
      </c>
      <c r="D64" s="385" t="str">
        <f ca="1">TEXT(IFERROR(INDEX('Overview - Section A'!$A$38:$A$45,MATCH(J64,'Overview - Section A'!$U$38:$U$45,0)),""),"d-mmm-yy") &amp;" to " &amp; TEXT(IFERROR(INDEX('Overview - Section A'!$E$38:$E$45,MATCH(J64,'Overview - Section A'!$U$38:$U$45,0)),""),"d-mmm-yy")</f>
        <v>1-Jan-20 to 30-Jun-20</v>
      </c>
      <c r="E64" s="386">
        <f>E65/2</f>
        <v>1408460</v>
      </c>
      <c r="F64" s="387"/>
      <c r="G64" s="442" t="str">
        <f t="shared" si="6"/>
        <v/>
      </c>
      <c r="H64" s="390"/>
      <c r="I64" s="432"/>
      <c r="J64" s="392" t="s">
        <v>420</v>
      </c>
      <c r="K64" s="447"/>
      <c r="L64" s="432" t="b">
        <f t="shared" si="7"/>
        <v>1</v>
      </c>
      <c r="M64" s="432" t="b">
        <f t="shared" si="8"/>
        <v>1</v>
      </c>
      <c r="N64" s="432" t="s">
        <v>869</v>
      </c>
      <c r="O64" s="51"/>
      <c r="P64" s="136"/>
      <c r="Q64" s="135"/>
      <c r="T64" s="104"/>
      <c r="U64" s="104"/>
      <c r="V64" s="104"/>
      <c r="W64" s="104"/>
      <c r="X64" s="186"/>
    </row>
    <row r="65" spans="1:24" ht="47.15" customHeight="1" x14ac:dyDescent="0.35">
      <c r="A65" s="119"/>
      <c r="B65" s="367">
        <v>4</v>
      </c>
      <c r="C65" s="384" t="str">
        <f t="shared" si="5"/>
        <v/>
      </c>
      <c r="D65" s="385" t="str">
        <f ca="1">TEXT(IFERROR(INDEX('Overview - Section A'!$A$38:$A$45,MATCH(J65,'Overview - Section A'!$U$38:$U$45,0)),""),"d-mmm-yy") &amp;" to " &amp; TEXT(IFERROR(INDEX('Overview - Section A'!$E$38:$E$45,MATCH(J65,'Overview - Section A'!$U$38:$U$45,0)),""),"d-mmm-yy")</f>
        <v>1-Jul-20 to 31-Dec-20</v>
      </c>
      <c r="E65" s="386">
        <v>2816920</v>
      </c>
      <c r="F65" s="387"/>
      <c r="G65" s="442" t="str">
        <f t="shared" si="6"/>
        <v/>
      </c>
      <c r="H65" s="390"/>
      <c r="I65" s="432"/>
      <c r="J65" s="392" t="s">
        <v>422</v>
      </c>
      <c r="K65" s="447"/>
      <c r="L65" s="432" t="b">
        <f t="shared" si="7"/>
        <v>1</v>
      </c>
      <c r="M65" s="432" t="b">
        <f t="shared" si="8"/>
        <v>1</v>
      </c>
      <c r="N65" s="432" t="s">
        <v>870</v>
      </c>
      <c r="O65" s="51"/>
      <c r="P65" s="136"/>
      <c r="Q65" s="135"/>
      <c r="T65" s="104"/>
      <c r="U65" s="104"/>
      <c r="V65" s="104"/>
      <c r="W65" s="104"/>
      <c r="X65" s="186"/>
    </row>
    <row r="66" spans="1:24" ht="47.15" customHeight="1" x14ac:dyDescent="0.35">
      <c r="A66" s="119"/>
      <c r="B66" s="367">
        <v>5</v>
      </c>
      <c r="C66" s="384" t="str">
        <f t="shared" si="5"/>
        <v>TCS-1(M): Percentage of people living with HIV currently receiving antiretroviral therapy</v>
      </c>
      <c r="D66" s="385" t="str">
        <f ca="1">TEXT(IFERROR(INDEX('Overview - Section A'!$A$38:$A$45,MATCH(J66,'Overview - Section A'!$U$38:$U$45,0)),""),"d-mmm-yy") &amp;" to " &amp; TEXT(IFERROR(INDEX('Overview - Section A'!$E$38:$E$45,MATCH(J66,'Overview - Section A'!$U$38:$U$45,0)),""),"d-mmm-yy")</f>
        <v>1-Jan-18 to 30-Jun-18</v>
      </c>
      <c r="E66" s="386">
        <v>134131</v>
      </c>
      <c r="F66" s="387">
        <v>268262</v>
      </c>
      <c r="G66" s="442">
        <f t="shared" si="6"/>
        <v>50</v>
      </c>
      <c r="H66" s="390"/>
      <c r="I66" s="432"/>
      <c r="J66" s="392" t="s">
        <v>412</v>
      </c>
      <c r="K66" s="447"/>
      <c r="L66" s="432" t="b">
        <f t="shared" si="7"/>
        <v>1</v>
      </c>
      <c r="M66" s="432" t="b">
        <f t="shared" si="8"/>
        <v>1</v>
      </c>
      <c r="N66" s="432" t="s">
        <v>871</v>
      </c>
      <c r="O66" s="51"/>
      <c r="P66" s="136"/>
      <c r="Q66" s="135"/>
      <c r="T66" s="104"/>
      <c r="U66" s="104"/>
      <c r="V66" s="104"/>
      <c r="W66" s="104"/>
      <c r="X66" s="186"/>
    </row>
    <row r="67" spans="1:24" ht="47.15" customHeight="1" x14ac:dyDescent="0.35">
      <c r="A67" s="119"/>
      <c r="B67" s="367">
        <v>5</v>
      </c>
      <c r="C67" s="384" t="str">
        <f t="shared" si="5"/>
        <v/>
      </c>
      <c r="D67" s="385" t="str">
        <f ca="1">TEXT(IFERROR(INDEX('Overview - Section A'!$A$38:$A$45,MATCH(J67,'Overview - Section A'!$U$38:$U$45,0)),""),"d-mmm-yy") &amp;" to " &amp; TEXT(IFERROR(INDEX('Overview - Section A'!$E$38:$E$45,MATCH(J67,'Overview - Section A'!$U$38:$U$45,0)),""),"d-mmm-yy")</f>
        <v>1-Jul-18 to 31-Dec-18</v>
      </c>
      <c r="E67" s="386">
        <v>162113</v>
      </c>
      <c r="F67" s="387">
        <v>268262</v>
      </c>
      <c r="G67" s="442">
        <f t="shared" si="6"/>
        <v>60.430847455099865</v>
      </c>
      <c r="H67" s="390"/>
      <c r="I67" s="432"/>
      <c r="J67" s="392" t="s">
        <v>414</v>
      </c>
      <c r="K67" s="447"/>
      <c r="L67" s="432" t="b">
        <f t="shared" si="7"/>
        <v>1</v>
      </c>
      <c r="M67" s="432" t="b">
        <f t="shared" si="8"/>
        <v>1</v>
      </c>
      <c r="N67" s="432" t="s">
        <v>872</v>
      </c>
      <c r="O67" s="51"/>
      <c r="P67" s="136"/>
      <c r="Q67" s="135"/>
      <c r="T67" s="104"/>
      <c r="U67" s="104"/>
      <c r="V67" s="104"/>
      <c r="W67" s="104"/>
      <c r="X67" s="186"/>
    </row>
    <row r="68" spans="1:24" ht="47.15" customHeight="1" x14ac:dyDescent="0.35">
      <c r="A68" s="119"/>
      <c r="B68" s="367">
        <v>5</v>
      </c>
      <c r="C68" s="384" t="str">
        <f t="shared" si="5"/>
        <v/>
      </c>
      <c r="D68" s="385" t="str">
        <f ca="1">TEXT(IFERROR(INDEX('Overview - Section A'!$A$38:$A$45,MATCH(J68,'Overview - Section A'!$U$38:$U$45,0)),""),"d-mmm-yy") &amp;" to " &amp; TEXT(IFERROR(INDEX('Overview - Section A'!$E$38:$E$45,MATCH(J68,'Overview - Section A'!$U$38:$U$45,0)),""),"d-mmm-yy")</f>
        <v>1-Jan-19 to 30-Jun-19</v>
      </c>
      <c r="E68" s="386">
        <v>173323</v>
      </c>
      <c r="F68" s="387">
        <v>266651</v>
      </c>
      <c r="G68" s="442">
        <f t="shared" si="6"/>
        <v>64.999943746695124</v>
      </c>
      <c r="H68" s="390"/>
      <c r="I68" s="432"/>
      <c r="J68" s="392" t="s">
        <v>416</v>
      </c>
      <c r="K68" s="447"/>
      <c r="L68" s="432" t="b">
        <f t="shared" si="7"/>
        <v>1</v>
      </c>
      <c r="M68" s="432" t="b">
        <f t="shared" si="8"/>
        <v>1</v>
      </c>
      <c r="N68" s="432" t="s">
        <v>873</v>
      </c>
      <c r="O68" s="51"/>
      <c r="P68" s="136"/>
      <c r="Q68" s="135"/>
      <c r="T68" s="104"/>
      <c r="U68" s="104"/>
      <c r="V68" s="104"/>
      <c r="W68" s="104"/>
      <c r="X68" s="186"/>
    </row>
    <row r="69" spans="1:24" ht="47.15" customHeight="1" x14ac:dyDescent="0.35">
      <c r="A69" s="119"/>
      <c r="B69" s="367">
        <v>5</v>
      </c>
      <c r="C69" s="384" t="str">
        <f t="shared" si="5"/>
        <v/>
      </c>
      <c r="D69" s="385" t="str">
        <f ca="1">TEXT(IFERROR(INDEX('Overview - Section A'!$A$38:$A$45,MATCH(J69,'Overview - Section A'!$U$38:$U$45,0)),""),"d-mmm-yy") &amp;" to " &amp; TEXT(IFERROR(INDEX('Overview - Section A'!$E$38:$E$45,MATCH(J69,'Overview - Section A'!$U$38:$U$45,0)),""),"d-mmm-yy")</f>
        <v>1-Jul-19 to 31-Dec-19</v>
      </c>
      <c r="E69" s="386">
        <v>188113</v>
      </c>
      <c r="F69" s="387">
        <v>266651</v>
      </c>
      <c r="G69" s="442">
        <f t="shared" si="6"/>
        <v>70.546519608026969</v>
      </c>
      <c r="H69" s="390"/>
      <c r="I69" s="432"/>
      <c r="J69" s="392" t="s">
        <v>418</v>
      </c>
      <c r="K69" s="447"/>
      <c r="L69" s="432" t="b">
        <f t="shared" si="7"/>
        <v>1</v>
      </c>
      <c r="M69" s="432" t="b">
        <f t="shared" si="8"/>
        <v>1</v>
      </c>
      <c r="N69" s="432" t="s">
        <v>874</v>
      </c>
      <c r="O69" s="51"/>
      <c r="P69" s="136"/>
      <c r="Q69" s="135"/>
      <c r="T69" s="104"/>
      <c r="U69" s="104"/>
      <c r="V69" s="104"/>
      <c r="W69" s="104"/>
      <c r="X69" s="186"/>
    </row>
    <row r="70" spans="1:24" ht="47.15" customHeight="1" x14ac:dyDescent="0.35">
      <c r="A70" s="119"/>
      <c r="B70" s="367">
        <v>5</v>
      </c>
      <c r="C70" s="384" t="str">
        <f t="shared" si="5"/>
        <v/>
      </c>
      <c r="D70" s="385" t="str">
        <f ca="1">TEXT(IFERROR(INDEX('Overview - Section A'!$A$38:$A$45,MATCH(J70,'Overview - Section A'!$U$38:$U$45,0)),""),"d-mmm-yy") &amp;" to " &amp; TEXT(IFERROR(INDEX('Overview - Section A'!$E$38:$E$45,MATCH(J70,'Overview - Section A'!$U$38:$U$45,0)),""),"d-mmm-yy")</f>
        <v>1-Jan-20 to 30-Jun-20</v>
      </c>
      <c r="E70" s="386">
        <v>198495</v>
      </c>
      <c r="F70" s="387">
        <v>264660</v>
      </c>
      <c r="G70" s="442">
        <f t="shared" si="6"/>
        <v>75</v>
      </c>
      <c r="H70" s="390"/>
      <c r="I70" s="432"/>
      <c r="J70" s="392" t="s">
        <v>420</v>
      </c>
      <c r="K70" s="447"/>
      <c r="L70" s="432" t="b">
        <f t="shared" si="7"/>
        <v>1</v>
      </c>
      <c r="M70" s="432" t="b">
        <f t="shared" si="8"/>
        <v>1</v>
      </c>
      <c r="N70" s="432" t="s">
        <v>875</v>
      </c>
      <c r="O70" s="51"/>
      <c r="P70" s="136"/>
      <c r="Q70" s="135"/>
      <c r="T70" s="104"/>
      <c r="U70" s="104"/>
      <c r="V70" s="104"/>
      <c r="W70" s="104"/>
      <c r="X70" s="186"/>
    </row>
    <row r="71" spans="1:24" ht="47.15" customHeight="1" x14ac:dyDescent="0.35">
      <c r="A71" s="119"/>
      <c r="B71" s="367">
        <v>5</v>
      </c>
      <c r="C71" s="384" t="str">
        <f t="shared" si="5"/>
        <v/>
      </c>
      <c r="D71" s="385" t="str">
        <f ca="1">TEXT(IFERROR(INDEX('Overview - Section A'!$A$38:$A$45,MATCH(J71,'Overview - Section A'!$U$38:$U$45,0)),""),"d-mmm-yy") &amp;" to " &amp; TEXT(IFERROR(INDEX('Overview - Section A'!$E$38:$E$45,MATCH(J71,'Overview - Section A'!$U$38:$U$45,0)),""),"d-mmm-yy")</f>
        <v>1-Jul-20 to 31-Dec-20</v>
      </c>
      <c r="E71" s="386">
        <v>214375</v>
      </c>
      <c r="F71" s="387">
        <v>264660</v>
      </c>
      <c r="G71" s="442">
        <f t="shared" si="6"/>
        <v>81.000151137308237</v>
      </c>
      <c r="H71" s="390"/>
      <c r="I71" s="432"/>
      <c r="J71" s="392" t="s">
        <v>422</v>
      </c>
      <c r="K71" s="447"/>
      <c r="L71" s="432" t="b">
        <f t="shared" si="7"/>
        <v>1</v>
      </c>
      <c r="M71" s="432" t="b">
        <f t="shared" si="8"/>
        <v>1</v>
      </c>
      <c r="N71" s="432" t="s">
        <v>876</v>
      </c>
      <c r="O71" s="51"/>
      <c r="P71" s="136"/>
      <c r="Q71" s="135"/>
      <c r="T71" s="104"/>
      <c r="U71" s="104"/>
      <c r="V71" s="104"/>
      <c r="W71" s="104"/>
      <c r="X71" s="186"/>
    </row>
    <row r="72" spans="1:24" ht="47.15" customHeight="1" x14ac:dyDescent="0.35">
      <c r="A72" s="119"/>
      <c r="B72" s="367">
        <v>6</v>
      </c>
      <c r="C72" s="384" t="str">
        <f t="shared" si="5"/>
        <v>TCS-3.1: Percentage of people living with HIV and on ART, who have a suppressed viral load at 12 months (&lt;1000 copies/ml)</v>
      </c>
      <c r="D72" s="385" t="str">
        <f ca="1">TEXT(IFERROR(INDEX('Overview - Section A'!$A$38:$A$45,MATCH(J72,'Overview - Section A'!$U$38:$U$45,0)),""),"d-mmm-yy") &amp;" to " &amp; TEXT(IFERROR(INDEX('Overview - Section A'!$E$38:$E$45,MATCH(J72,'Overview - Section A'!$U$38:$U$45,0)),""),"d-mmm-yy")</f>
        <v>1-Jan-18 to 30-Jun-18</v>
      </c>
      <c r="E72" s="386"/>
      <c r="F72" s="386"/>
      <c r="G72" s="442" t="str">
        <f t="shared" si="6"/>
        <v/>
      </c>
      <c r="H72" s="390"/>
      <c r="I72" s="432"/>
      <c r="J72" s="392" t="s">
        <v>412</v>
      </c>
      <c r="K72" s="447"/>
      <c r="L72" s="432" t="b">
        <f t="shared" si="7"/>
        <v>1</v>
      </c>
      <c r="M72" s="432" t="b">
        <f t="shared" si="8"/>
        <v>1</v>
      </c>
      <c r="N72" s="432" t="s">
        <v>877</v>
      </c>
      <c r="O72" s="51"/>
      <c r="P72" s="136"/>
      <c r="Q72" s="135"/>
      <c r="T72" s="104"/>
      <c r="U72" s="104"/>
      <c r="V72" s="104"/>
      <c r="W72" s="104"/>
      <c r="X72" s="186"/>
    </row>
    <row r="73" spans="1:24" ht="47.15" customHeight="1" x14ac:dyDescent="0.35">
      <c r="A73" s="119"/>
      <c r="B73" s="367">
        <v>6</v>
      </c>
      <c r="C73" s="384" t="str">
        <f t="shared" si="5"/>
        <v/>
      </c>
      <c r="D73" s="385" t="str">
        <f ca="1">TEXT(IFERROR(INDEX('Overview - Section A'!$A$38:$A$45,MATCH(J73,'Overview - Section A'!$U$38:$U$45,0)),""),"d-mmm-yy") &amp;" to " &amp; TEXT(IFERROR(INDEX('Overview - Section A'!$E$38:$E$45,MATCH(J73,'Overview - Section A'!$U$38:$U$45,0)),""),"d-mmm-yy")</f>
        <v>1-Jul-18 to 31-Dec-18</v>
      </c>
      <c r="E73" s="386">
        <v>129690</v>
      </c>
      <c r="F73" s="386">
        <v>162113</v>
      </c>
      <c r="G73" s="442">
        <f t="shared" si="6"/>
        <v>79.999753258529552</v>
      </c>
      <c r="H73" s="390"/>
      <c r="I73" s="432"/>
      <c r="J73" s="392" t="s">
        <v>414</v>
      </c>
      <c r="K73" s="447"/>
      <c r="L73" s="432" t="b">
        <f t="shared" si="7"/>
        <v>1</v>
      </c>
      <c r="M73" s="432" t="b">
        <f t="shared" si="8"/>
        <v>1</v>
      </c>
      <c r="N73" s="432" t="s">
        <v>878</v>
      </c>
      <c r="O73" s="51"/>
      <c r="P73" s="136"/>
      <c r="Q73" s="135"/>
      <c r="T73" s="104"/>
      <c r="U73" s="104"/>
      <c r="V73" s="104"/>
      <c r="W73" s="104"/>
      <c r="X73" s="186"/>
    </row>
    <row r="74" spans="1:24" ht="47.15" customHeight="1" x14ac:dyDescent="0.35">
      <c r="A74" s="119"/>
      <c r="B74" s="367">
        <v>6</v>
      </c>
      <c r="C74" s="384" t="str">
        <f t="shared" si="5"/>
        <v/>
      </c>
      <c r="D74" s="385" t="str">
        <f ca="1">TEXT(IFERROR(INDEX('Overview - Section A'!$A$38:$A$45,MATCH(J74,'Overview - Section A'!$U$38:$U$45,0)),""),"d-mmm-yy") &amp;" to " &amp; TEXT(IFERROR(INDEX('Overview - Section A'!$E$38:$E$45,MATCH(J74,'Overview - Section A'!$U$38:$U$45,0)),""),"d-mmm-yy")</f>
        <v>1-Jan-19 to 30-Jun-19</v>
      </c>
      <c r="E74" s="386"/>
      <c r="F74" s="386"/>
      <c r="G74" s="442" t="str">
        <f t="shared" si="6"/>
        <v/>
      </c>
      <c r="H74" s="390"/>
      <c r="I74" s="432"/>
      <c r="J74" s="392" t="s">
        <v>416</v>
      </c>
      <c r="K74" s="447"/>
      <c r="L74" s="432" t="b">
        <f t="shared" si="7"/>
        <v>1</v>
      </c>
      <c r="M74" s="432" t="b">
        <f t="shared" si="8"/>
        <v>1</v>
      </c>
      <c r="N74" s="432" t="s">
        <v>879</v>
      </c>
      <c r="O74" s="51"/>
      <c r="P74" s="136"/>
      <c r="Q74" s="135"/>
      <c r="T74" s="104"/>
      <c r="U74" s="104"/>
      <c r="V74" s="104"/>
      <c r="W74" s="104"/>
      <c r="X74" s="186"/>
    </row>
    <row r="75" spans="1:24" ht="47.15" customHeight="1" x14ac:dyDescent="0.35">
      <c r="A75" s="119"/>
      <c r="B75" s="367">
        <v>6</v>
      </c>
      <c r="C75" s="384" t="str">
        <f t="shared" si="5"/>
        <v/>
      </c>
      <c r="D75" s="385" t="str">
        <f ca="1">TEXT(IFERROR(INDEX('Overview - Section A'!$A$38:$A$45,MATCH(J75,'Overview - Section A'!$U$38:$U$45,0)),""),"d-mmm-yy") &amp;" to " &amp; TEXT(IFERROR(INDEX('Overview - Section A'!$E$38:$E$45,MATCH(J75,'Overview - Section A'!$U$38:$U$45,0)),""),"d-mmm-yy")</f>
        <v>1-Jul-19 to 31-Dec-19</v>
      </c>
      <c r="E75" s="386">
        <v>159896</v>
      </c>
      <c r="F75" s="386">
        <v>188113</v>
      </c>
      <c r="G75" s="442">
        <f t="shared" si="6"/>
        <v>84.999973420231456</v>
      </c>
      <c r="H75" s="390"/>
      <c r="I75" s="432"/>
      <c r="J75" s="392" t="s">
        <v>418</v>
      </c>
      <c r="K75" s="447"/>
      <c r="L75" s="432" t="b">
        <f t="shared" si="7"/>
        <v>1</v>
      </c>
      <c r="M75" s="432" t="b">
        <f t="shared" si="8"/>
        <v>1</v>
      </c>
      <c r="N75" s="432" t="s">
        <v>880</v>
      </c>
      <c r="O75" s="51"/>
      <c r="P75" s="136"/>
      <c r="Q75" s="135"/>
      <c r="T75" s="104"/>
      <c r="U75" s="104"/>
      <c r="V75" s="104"/>
      <c r="W75" s="104"/>
      <c r="X75" s="186"/>
    </row>
    <row r="76" spans="1:24" ht="47.15" customHeight="1" x14ac:dyDescent="0.35">
      <c r="A76" s="119"/>
      <c r="B76" s="367">
        <v>6</v>
      </c>
      <c r="C76" s="384" t="str">
        <f t="shared" si="5"/>
        <v/>
      </c>
      <c r="D76" s="385" t="str">
        <f ca="1">TEXT(IFERROR(INDEX('Overview - Section A'!$A$38:$A$45,MATCH(J76,'Overview - Section A'!$U$38:$U$45,0)),""),"d-mmm-yy") &amp;" to " &amp; TEXT(IFERROR(INDEX('Overview - Section A'!$E$38:$E$45,MATCH(J76,'Overview - Section A'!$U$38:$U$45,0)),""),"d-mmm-yy")</f>
        <v>1-Jan-20 to 30-Jun-20</v>
      </c>
      <c r="E76" s="386"/>
      <c r="F76" s="386"/>
      <c r="G76" s="442" t="str">
        <f t="shared" si="6"/>
        <v/>
      </c>
      <c r="H76" s="390"/>
      <c r="I76" s="432"/>
      <c r="J76" s="392" t="s">
        <v>420</v>
      </c>
      <c r="K76" s="447"/>
      <c r="L76" s="432" t="b">
        <f t="shared" si="7"/>
        <v>1</v>
      </c>
      <c r="M76" s="432" t="b">
        <f t="shared" si="8"/>
        <v>1</v>
      </c>
      <c r="N76" s="432" t="s">
        <v>881</v>
      </c>
      <c r="O76" s="51"/>
      <c r="P76" s="136"/>
      <c r="Q76" s="135"/>
      <c r="T76" s="104"/>
      <c r="U76" s="104"/>
      <c r="V76" s="104"/>
      <c r="W76" s="104"/>
      <c r="X76" s="186"/>
    </row>
    <row r="77" spans="1:24" ht="47.15" customHeight="1" x14ac:dyDescent="0.35">
      <c r="A77" s="119"/>
      <c r="B77" s="367">
        <v>6</v>
      </c>
      <c r="C77" s="384" t="str">
        <f t="shared" si="5"/>
        <v/>
      </c>
      <c r="D77" s="385" t="str">
        <f ca="1">TEXT(IFERROR(INDEX('Overview - Section A'!$A$38:$A$45,MATCH(J77,'Overview - Section A'!$U$38:$U$45,0)),""),"d-mmm-yy") &amp;" to " &amp; TEXT(IFERROR(INDEX('Overview - Section A'!$E$38:$E$45,MATCH(J77,'Overview - Section A'!$U$38:$U$45,0)),""),"d-mmm-yy")</f>
        <v>1-Jul-20 to 31-Dec-20</v>
      </c>
      <c r="E77" s="386">
        <v>192938</v>
      </c>
      <c r="F77" s="386">
        <v>214375</v>
      </c>
      <c r="G77" s="442">
        <f t="shared" si="6"/>
        <v>90.000233236151601</v>
      </c>
      <c r="H77" s="390"/>
      <c r="I77" s="432"/>
      <c r="J77" s="392" t="s">
        <v>422</v>
      </c>
      <c r="K77" s="447"/>
      <c r="L77" s="432" t="b">
        <f t="shared" si="7"/>
        <v>1</v>
      </c>
      <c r="M77" s="432" t="b">
        <f t="shared" si="8"/>
        <v>1</v>
      </c>
      <c r="N77" s="432" t="s">
        <v>882</v>
      </c>
      <c r="O77" s="51"/>
      <c r="P77" s="136"/>
      <c r="Q77" s="135"/>
      <c r="T77" s="104"/>
      <c r="U77" s="104"/>
      <c r="V77" s="104"/>
      <c r="W77" s="104"/>
      <c r="X77" s="186"/>
    </row>
    <row r="78" spans="1:24" ht="47.15" customHeight="1" x14ac:dyDescent="0.35">
      <c r="A78" s="119"/>
      <c r="B78" s="367">
        <v>7</v>
      </c>
      <c r="C78" s="384" t="str">
        <f t="shared" si="5"/>
        <v>TB/HIV-3.1: Percentage of people living with HIV in care (including PMTCT) who are screened for TB in HIV care or treatment settings</v>
      </c>
      <c r="D78" s="385" t="str">
        <f ca="1">TEXT(IFERROR(INDEX('Overview - Section A'!$A$38:$A$45,MATCH(J78,'Overview - Section A'!$U$38:$U$45,0)),""),"d-mmm-yy") &amp;" to " &amp; TEXT(IFERROR(INDEX('Overview - Section A'!$E$38:$E$45,MATCH(J78,'Overview - Section A'!$U$38:$U$45,0)),""),"d-mmm-yy")</f>
        <v>1-Jan-18 to 30-Jun-18</v>
      </c>
      <c r="E78" s="386">
        <v>134131</v>
      </c>
      <c r="F78" s="387">
        <v>268262</v>
      </c>
      <c r="G78" s="442">
        <f t="shared" si="6"/>
        <v>50</v>
      </c>
      <c r="H78" s="390"/>
      <c r="I78" s="432"/>
      <c r="J78" s="392" t="s">
        <v>412</v>
      </c>
      <c r="K78" s="447"/>
      <c r="L78" s="432" t="b">
        <f t="shared" si="7"/>
        <v>1</v>
      </c>
      <c r="M78" s="432" t="b">
        <f t="shared" si="8"/>
        <v>1</v>
      </c>
      <c r="N78" s="432" t="s">
        <v>883</v>
      </c>
      <c r="O78" s="51"/>
      <c r="P78" s="136"/>
      <c r="Q78" s="135"/>
      <c r="T78" s="104"/>
      <c r="U78" s="104"/>
      <c r="V78" s="104"/>
      <c r="W78" s="104"/>
      <c r="X78" s="186"/>
    </row>
    <row r="79" spans="1:24" ht="47.15" customHeight="1" x14ac:dyDescent="0.35">
      <c r="A79" s="119"/>
      <c r="B79" s="367">
        <v>7</v>
      </c>
      <c r="C79" s="384" t="str">
        <f t="shared" si="5"/>
        <v/>
      </c>
      <c r="D79" s="385" t="str">
        <f ca="1">TEXT(IFERROR(INDEX('Overview - Section A'!$A$38:$A$45,MATCH(J79,'Overview - Section A'!$U$38:$U$45,0)),""),"d-mmm-yy") &amp;" to " &amp; TEXT(IFERROR(INDEX('Overview - Section A'!$E$38:$E$45,MATCH(J79,'Overview - Section A'!$U$38:$U$45,0)),""),"d-mmm-yy")</f>
        <v>1-Jul-18 to 31-Dec-18</v>
      </c>
      <c r="E79" s="386">
        <v>162113</v>
      </c>
      <c r="F79" s="387">
        <v>268262</v>
      </c>
      <c r="G79" s="442">
        <f t="shared" si="6"/>
        <v>60.430847455099865</v>
      </c>
      <c r="H79" s="390"/>
      <c r="I79" s="432"/>
      <c r="J79" s="392" t="s">
        <v>414</v>
      </c>
      <c r="K79" s="447"/>
      <c r="L79" s="432" t="b">
        <f t="shared" si="7"/>
        <v>1</v>
      </c>
      <c r="M79" s="432" t="b">
        <f t="shared" si="8"/>
        <v>1</v>
      </c>
      <c r="N79" s="432" t="s">
        <v>884</v>
      </c>
      <c r="O79" s="51"/>
      <c r="P79" s="136"/>
      <c r="Q79" s="135"/>
      <c r="T79" s="104"/>
      <c r="U79" s="104"/>
      <c r="V79" s="104"/>
      <c r="W79" s="104"/>
      <c r="X79" s="186"/>
    </row>
    <row r="80" spans="1:24" ht="47.15" customHeight="1" x14ac:dyDescent="0.35">
      <c r="A80" s="119"/>
      <c r="B80" s="367">
        <v>7</v>
      </c>
      <c r="C80" s="384" t="str">
        <f t="shared" si="5"/>
        <v/>
      </c>
      <c r="D80" s="385" t="str">
        <f ca="1">TEXT(IFERROR(INDEX('Overview - Section A'!$A$38:$A$45,MATCH(J80,'Overview - Section A'!$U$38:$U$45,0)),""),"d-mmm-yy") &amp;" to " &amp; TEXT(IFERROR(INDEX('Overview - Section A'!$E$38:$E$45,MATCH(J80,'Overview - Section A'!$U$38:$U$45,0)),""),"d-mmm-yy")</f>
        <v>1-Jan-19 to 30-Jun-19</v>
      </c>
      <c r="E80" s="386">
        <v>173323</v>
      </c>
      <c r="F80" s="387">
        <v>266651</v>
      </c>
      <c r="G80" s="442">
        <f t="shared" si="6"/>
        <v>64.999943746695124</v>
      </c>
      <c r="H80" s="390"/>
      <c r="I80" s="432"/>
      <c r="J80" s="392" t="s">
        <v>416</v>
      </c>
      <c r="K80" s="447"/>
      <c r="L80" s="432" t="b">
        <f t="shared" si="7"/>
        <v>1</v>
      </c>
      <c r="M80" s="432" t="b">
        <f t="shared" si="8"/>
        <v>1</v>
      </c>
      <c r="N80" s="432" t="s">
        <v>885</v>
      </c>
      <c r="O80" s="51"/>
      <c r="P80" s="136"/>
      <c r="Q80" s="135"/>
      <c r="T80" s="104"/>
      <c r="U80" s="104"/>
      <c r="V80" s="104"/>
      <c r="W80" s="104"/>
      <c r="X80" s="186"/>
    </row>
    <row r="81" spans="1:24" ht="47.15" customHeight="1" x14ac:dyDescent="0.35">
      <c r="A81" s="119"/>
      <c r="B81" s="367">
        <v>7</v>
      </c>
      <c r="C81" s="384" t="str">
        <f t="shared" si="5"/>
        <v/>
      </c>
      <c r="D81" s="385" t="str">
        <f ca="1">TEXT(IFERROR(INDEX('Overview - Section A'!$A$38:$A$45,MATCH(J81,'Overview - Section A'!$U$38:$U$45,0)),""),"d-mmm-yy") &amp;" to " &amp; TEXT(IFERROR(INDEX('Overview - Section A'!$E$38:$E$45,MATCH(J81,'Overview - Section A'!$U$38:$U$45,0)),""),"d-mmm-yy")</f>
        <v>1-Jul-19 to 31-Dec-19</v>
      </c>
      <c r="E81" s="386">
        <v>188113</v>
      </c>
      <c r="F81" s="387">
        <v>266651</v>
      </c>
      <c r="G81" s="442">
        <f t="shared" si="6"/>
        <v>70.546519608026969</v>
      </c>
      <c r="H81" s="390"/>
      <c r="I81" s="432"/>
      <c r="J81" s="392" t="s">
        <v>418</v>
      </c>
      <c r="K81" s="447"/>
      <c r="L81" s="432" t="b">
        <f t="shared" si="7"/>
        <v>1</v>
      </c>
      <c r="M81" s="432" t="b">
        <f t="shared" si="8"/>
        <v>1</v>
      </c>
      <c r="N81" s="432" t="s">
        <v>886</v>
      </c>
      <c r="O81" s="51"/>
      <c r="P81" s="136"/>
      <c r="Q81" s="135"/>
      <c r="T81" s="104"/>
      <c r="U81" s="104"/>
      <c r="V81" s="104"/>
      <c r="W81" s="104"/>
      <c r="X81" s="186"/>
    </row>
    <row r="82" spans="1:24" ht="47.15" customHeight="1" x14ac:dyDescent="0.35">
      <c r="A82" s="119"/>
      <c r="B82" s="367">
        <v>7</v>
      </c>
      <c r="C82" s="384" t="str">
        <f t="shared" si="5"/>
        <v/>
      </c>
      <c r="D82" s="385" t="str">
        <f ca="1">TEXT(IFERROR(INDEX('Overview - Section A'!$A$38:$A$45,MATCH(J82,'Overview - Section A'!$U$38:$U$45,0)),""),"d-mmm-yy") &amp;" to " &amp; TEXT(IFERROR(INDEX('Overview - Section A'!$E$38:$E$45,MATCH(J82,'Overview - Section A'!$U$38:$U$45,0)),""),"d-mmm-yy")</f>
        <v>1-Jan-20 to 30-Jun-20</v>
      </c>
      <c r="E82" s="386">
        <v>198495</v>
      </c>
      <c r="F82" s="387">
        <v>264660</v>
      </c>
      <c r="G82" s="442">
        <f t="shared" si="6"/>
        <v>75</v>
      </c>
      <c r="H82" s="390"/>
      <c r="I82" s="432"/>
      <c r="J82" s="392" t="s">
        <v>420</v>
      </c>
      <c r="K82" s="447"/>
      <c r="L82" s="432" t="b">
        <f t="shared" si="7"/>
        <v>1</v>
      </c>
      <c r="M82" s="432" t="b">
        <f t="shared" si="8"/>
        <v>1</v>
      </c>
      <c r="N82" s="432" t="s">
        <v>887</v>
      </c>
      <c r="O82" s="51"/>
      <c r="P82" s="136"/>
      <c r="Q82" s="135"/>
      <c r="T82" s="104"/>
      <c r="U82" s="104"/>
      <c r="V82" s="104"/>
      <c r="W82" s="104"/>
      <c r="X82" s="186"/>
    </row>
    <row r="83" spans="1:24" ht="47.15" customHeight="1" x14ac:dyDescent="0.35">
      <c r="A83" s="119"/>
      <c r="B83" s="367">
        <v>7</v>
      </c>
      <c r="C83" s="384" t="str">
        <f t="shared" si="5"/>
        <v/>
      </c>
      <c r="D83" s="385" t="str">
        <f ca="1">TEXT(IFERROR(INDEX('Overview - Section A'!$A$38:$A$45,MATCH(J83,'Overview - Section A'!$U$38:$U$45,0)),""),"d-mmm-yy") &amp;" to " &amp; TEXT(IFERROR(INDEX('Overview - Section A'!$E$38:$E$45,MATCH(J83,'Overview - Section A'!$U$38:$U$45,0)),""),"d-mmm-yy")</f>
        <v>1-Jul-20 to 31-Dec-20</v>
      </c>
      <c r="E83" s="386">
        <v>214375</v>
      </c>
      <c r="F83" s="387">
        <v>264660</v>
      </c>
      <c r="G83" s="442">
        <f t="shared" si="6"/>
        <v>81.000151137308237</v>
      </c>
      <c r="H83" s="390"/>
      <c r="I83" s="432"/>
      <c r="J83" s="392" t="s">
        <v>422</v>
      </c>
      <c r="K83" s="447"/>
      <c r="L83" s="432" t="b">
        <f t="shared" si="7"/>
        <v>1</v>
      </c>
      <c r="M83" s="432" t="b">
        <f t="shared" si="8"/>
        <v>1</v>
      </c>
      <c r="N83" s="432" t="s">
        <v>888</v>
      </c>
      <c r="O83" s="51"/>
      <c r="P83" s="136"/>
      <c r="Q83" s="135"/>
      <c r="T83" s="104"/>
      <c r="U83" s="104"/>
      <c r="V83" s="104"/>
      <c r="W83" s="104"/>
      <c r="X83" s="186"/>
    </row>
    <row r="84" spans="1:24" ht="47.15" customHeight="1" x14ac:dyDescent="0.35">
      <c r="A84" s="119"/>
      <c r="B84" s="367">
        <v>8</v>
      </c>
      <c r="C84" s="384" t="str">
        <f t="shared" si="5"/>
        <v>TB/HIV-5: Percentage of registered new and relapse TB patients with documented HIV status</v>
      </c>
      <c r="D84" s="385" t="str">
        <f ca="1">TEXT(IFERROR(INDEX('Overview - Section A'!$A$38:$A$45,MATCH(J84,'Overview - Section A'!$U$38:$U$45,0)),""),"d-mmm-yy") &amp;" to " &amp; TEXT(IFERROR(INDEX('Overview - Section A'!$E$38:$E$45,MATCH(J84,'Overview - Section A'!$U$38:$U$45,0)),""),"d-mmm-yy")</f>
        <v>1-Jan-18 to 30-Jun-18</v>
      </c>
      <c r="E84" s="387">
        <v>9486.7199999999993</v>
      </c>
      <c r="F84" s="387">
        <v>9486.7199999999993</v>
      </c>
      <c r="G84" s="442">
        <f t="shared" si="6"/>
        <v>100</v>
      </c>
      <c r="H84" s="390"/>
      <c r="I84" s="432"/>
      <c r="J84" s="392" t="s">
        <v>412</v>
      </c>
      <c r="K84" s="447"/>
      <c r="L84" s="432" t="b">
        <f t="shared" si="7"/>
        <v>1</v>
      </c>
      <c r="M84" s="432" t="b">
        <f t="shared" si="8"/>
        <v>1</v>
      </c>
      <c r="N84" s="432" t="s">
        <v>889</v>
      </c>
      <c r="O84" s="51"/>
      <c r="P84" s="500"/>
      <c r="Q84" s="135"/>
      <c r="T84" s="104"/>
      <c r="U84" s="104"/>
      <c r="V84" s="104"/>
      <c r="W84" s="104"/>
      <c r="X84" s="186"/>
    </row>
    <row r="85" spans="1:24" ht="47.15" customHeight="1" x14ac:dyDescent="0.35">
      <c r="A85" s="119"/>
      <c r="B85" s="367">
        <v>8</v>
      </c>
      <c r="C85" s="384" t="str">
        <f t="shared" si="5"/>
        <v/>
      </c>
      <c r="D85" s="385" t="str">
        <f ca="1">TEXT(IFERROR(INDEX('Overview - Section A'!$A$38:$A$45,MATCH(J85,'Overview - Section A'!$U$38:$U$45,0)),""),"d-mmm-yy") &amp;" to " &amp; TEXT(IFERROR(INDEX('Overview - Section A'!$E$38:$E$45,MATCH(J85,'Overview - Section A'!$U$38:$U$45,0)),""),"d-mmm-yy")</f>
        <v>1-Jul-18 to 31-Dec-18</v>
      </c>
      <c r="E85" s="387">
        <v>10277.280000000001</v>
      </c>
      <c r="F85" s="387">
        <v>10277.280000000001</v>
      </c>
      <c r="G85" s="442">
        <f t="shared" si="6"/>
        <v>100</v>
      </c>
      <c r="H85" s="390"/>
      <c r="I85" s="432"/>
      <c r="J85" s="392" t="s">
        <v>414</v>
      </c>
      <c r="K85" s="447"/>
      <c r="L85" s="432" t="b">
        <f t="shared" si="7"/>
        <v>1</v>
      </c>
      <c r="M85" s="432" t="b">
        <f t="shared" si="8"/>
        <v>1</v>
      </c>
      <c r="N85" s="432" t="s">
        <v>890</v>
      </c>
      <c r="O85" s="51"/>
      <c r="P85" s="136"/>
      <c r="Q85" s="135"/>
      <c r="T85" s="104"/>
      <c r="U85" s="104"/>
      <c r="V85" s="104"/>
      <c r="W85" s="104"/>
      <c r="X85" s="186"/>
    </row>
    <row r="86" spans="1:24" ht="47.15" customHeight="1" x14ac:dyDescent="0.35">
      <c r="A86" s="119"/>
      <c r="B86" s="367">
        <v>8</v>
      </c>
      <c r="C86" s="384" t="str">
        <f t="shared" si="5"/>
        <v/>
      </c>
      <c r="D86" s="385" t="str">
        <f ca="1">TEXT(IFERROR(INDEX('Overview - Section A'!$A$38:$A$45,MATCH(J86,'Overview - Section A'!$U$38:$U$45,0)),""),"d-mmm-yy") &amp;" to " &amp; TEXT(IFERROR(INDEX('Overview - Section A'!$E$38:$E$45,MATCH(J86,'Overview - Section A'!$U$38:$U$45,0)),""),"d-mmm-yy")</f>
        <v>1-Jan-19 to 30-Jun-19</v>
      </c>
      <c r="E86" s="387">
        <v>10406.879999999999</v>
      </c>
      <c r="F86" s="387">
        <v>10406.879999999999</v>
      </c>
      <c r="G86" s="442">
        <f t="shared" si="6"/>
        <v>100</v>
      </c>
      <c r="H86" s="390"/>
      <c r="I86" s="432"/>
      <c r="J86" s="392" t="s">
        <v>416</v>
      </c>
      <c r="K86" s="447"/>
      <c r="L86" s="432" t="b">
        <f t="shared" si="7"/>
        <v>1</v>
      </c>
      <c r="M86" s="432" t="b">
        <f t="shared" si="8"/>
        <v>1</v>
      </c>
      <c r="N86" s="432" t="s">
        <v>891</v>
      </c>
      <c r="O86" s="51"/>
      <c r="P86" s="136"/>
      <c r="Q86" s="135"/>
      <c r="T86" s="104"/>
      <c r="U86" s="104"/>
      <c r="V86" s="104"/>
      <c r="W86" s="104"/>
      <c r="X86" s="186"/>
    </row>
    <row r="87" spans="1:24" ht="47.15" customHeight="1" x14ac:dyDescent="0.35">
      <c r="A87" s="119"/>
      <c r="B87" s="367">
        <v>8</v>
      </c>
      <c r="C87" s="384" t="str">
        <f t="shared" si="5"/>
        <v/>
      </c>
      <c r="D87" s="385" t="str">
        <f ca="1">TEXT(IFERROR(INDEX('Overview - Section A'!$A$38:$A$45,MATCH(J87,'Overview - Section A'!$U$38:$U$45,0)),""),"d-mmm-yy") &amp;" to " &amp; TEXT(IFERROR(INDEX('Overview - Section A'!$E$38:$E$45,MATCH(J87,'Overview - Section A'!$U$38:$U$45,0)),""),"d-mmm-yy")</f>
        <v>1-Jul-19 to 31-Dec-19</v>
      </c>
      <c r="E87" s="387">
        <v>11274.12</v>
      </c>
      <c r="F87" s="387">
        <v>11274.12</v>
      </c>
      <c r="G87" s="442">
        <f t="shared" si="6"/>
        <v>100</v>
      </c>
      <c r="H87" s="390"/>
      <c r="I87" s="432"/>
      <c r="J87" s="392" t="s">
        <v>418</v>
      </c>
      <c r="K87" s="447"/>
      <c r="L87" s="432" t="b">
        <f t="shared" si="7"/>
        <v>1</v>
      </c>
      <c r="M87" s="432" t="b">
        <f t="shared" si="8"/>
        <v>1</v>
      </c>
      <c r="N87" s="432" t="s">
        <v>892</v>
      </c>
      <c r="O87" s="51"/>
      <c r="P87" s="136"/>
      <c r="Q87" s="135"/>
      <c r="T87" s="104"/>
      <c r="U87" s="104"/>
      <c r="V87" s="104"/>
      <c r="W87" s="104"/>
      <c r="X87" s="186"/>
    </row>
    <row r="88" spans="1:24" ht="47.15" customHeight="1" x14ac:dyDescent="0.35">
      <c r="A88" s="119"/>
      <c r="B88" s="367">
        <v>8</v>
      </c>
      <c r="C88" s="384" t="str">
        <f t="shared" si="5"/>
        <v/>
      </c>
      <c r="D88" s="385" t="str">
        <f ca="1">TEXT(IFERROR(INDEX('Overview - Section A'!$A$38:$A$45,MATCH(J88,'Overview - Section A'!$U$38:$U$45,0)),""),"d-mmm-yy") &amp;" to " &amp; TEXT(IFERROR(INDEX('Overview - Section A'!$E$38:$E$45,MATCH(J88,'Overview - Section A'!$U$38:$U$45,0)),""),"d-mmm-yy")</f>
        <v>1-Jan-20 to 30-Jun-20</v>
      </c>
      <c r="E88" s="387">
        <v>11284</v>
      </c>
      <c r="F88" s="387">
        <v>11284</v>
      </c>
      <c r="G88" s="442">
        <f t="shared" si="6"/>
        <v>100</v>
      </c>
      <c r="H88" s="390"/>
      <c r="I88" s="432"/>
      <c r="J88" s="392" t="s">
        <v>420</v>
      </c>
      <c r="K88" s="447"/>
      <c r="L88" s="432" t="b">
        <f t="shared" si="7"/>
        <v>1</v>
      </c>
      <c r="M88" s="432" t="b">
        <f t="shared" si="8"/>
        <v>1</v>
      </c>
      <c r="N88" s="432" t="s">
        <v>893</v>
      </c>
      <c r="O88" s="51"/>
      <c r="P88" s="136"/>
      <c r="Q88" s="135"/>
      <c r="T88" s="104"/>
      <c r="U88" s="104"/>
      <c r="V88" s="104"/>
      <c r="W88" s="104"/>
      <c r="X88" s="186"/>
    </row>
    <row r="89" spans="1:24" ht="47.15" customHeight="1" x14ac:dyDescent="0.35">
      <c r="A89" s="119"/>
      <c r="B89" s="367">
        <v>8</v>
      </c>
      <c r="C89" s="384" t="str">
        <f t="shared" si="5"/>
        <v/>
      </c>
      <c r="D89" s="385" t="str">
        <f ca="1">TEXT(IFERROR(INDEX('Overview - Section A'!$A$38:$A$45,MATCH(J89,'Overview - Section A'!$U$38:$U$45,0)),""),"d-mmm-yy") &amp;" to " &amp; TEXT(IFERROR(INDEX('Overview - Section A'!$E$38:$E$45,MATCH(J89,'Overview - Section A'!$U$38:$U$45,0)),""),"d-mmm-yy")</f>
        <v>1-Jul-20 to 31-Dec-20</v>
      </c>
      <c r="E89" s="387">
        <v>12224</v>
      </c>
      <c r="F89" s="387">
        <v>12224</v>
      </c>
      <c r="G89" s="442">
        <f t="shared" si="6"/>
        <v>100</v>
      </c>
      <c r="H89" s="390"/>
      <c r="I89" s="432"/>
      <c r="J89" s="392" t="s">
        <v>422</v>
      </c>
      <c r="K89" s="447"/>
      <c r="L89" s="432" t="b">
        <f t="shared" si="7"/>
        <v>1</v>
      </c>
      <c r="M89" s="432" t="b">
        <f t="shared" si="8"/>
        <v>1</v>
      </c>
      <c r="N89" s="432" t="s">
        <v>894</v>
      </c>
      <c r="O89" s="51"/>
      <c r="P89" s="136"/>
      <c r="Q89" s="135"/>
      <c r="T89" s="104"/>
      <c r="U89" s="104"/>
      <c r="V89" s="104"/>
      <c r="W89" s="104"/>
      <c r="X89" s="186"/>
    </row>
    <row r="90" spans="1:24" ht="47.15" customHeight="1" x14ac:dyDescent="0.35">
      <c r="A90" s="119"/>
      <c r="B90" s="367">
        <v>9</v>
      </c>
      <c r="C90" s="384" t="str">
        <f t="shared" si="5"/>
        <v>TB/HIV-6(M): Percentage of HIV-positive new and relapse TB patients on ART during TB treatment</v>
      </c>
      <c r="D90" s="385" t="str">
        <f ca="1">TEXT(IFERROR(INDEX('Overview - Section A'!$A$38:$A$45,MATCH(J90,'Overview - Section A'!$U$38:$U$45,0)),""),"d-mmm-yy") &amp;" to " &amp; TEXT(IFERROR(INDEX('Overview - Section A'!$E$38:$E$45,MATCH(J90,'Overview - Section A'!$U$38:$U$45,0)),""),"d-mmm-yy")</f>
        <v>1-Jan-18 to 30-Jun-18</v>
      </c>
      <c r="E90" s="387">
        <f>0.2*E84</f>
        <v>1897.3440000000001</v>
      </c>
      <c r="F90" s="387">
        <f>0.2*F84</f>
        <v>1897.3440000000001</v>
      </c>
      <c r="G90" s="442">
        <f t="shared" si="6"/>
        <v>100</v>
      </c>
      <c r="H90" s="390"/>
      <c r="I90" s="432"/>
      <c r="J90" s="392" t="s">
        <v>412</v>
      </c>
      <c r="K90" s="447"/>
      <c r="L90" s="432" t="b">
        <f t="shared" si="7"/>
        <v>1</v>
      </c>
      <c r="M90" s="432" t="b">
        <f t="shared" si="8"/>
        <v>1</v>
      </c>
      <c r="N90" s="432" t="s">
        <v>895</v>
      </c>
      <c r="O90" s="51"/>
      <c r="P90" s="500"/>
      <c r="Q90" s="135"/>
      <c r="T90" s="104"/>
      <c r="U90" s="104"/>
      <c r="V90" s="104"/>
      <c r="W90" s="104"/>
      <c r="X90" s="186"/>
    </row>
    <row r="91" spans="1:24" ht="47.15" customHeight="1" x14ac:dyDescent="0.35">
      <c r="A91" s="119"/>
      <c r="B91" s="367">
        <v>9</v>
      </c>
      <c r="C91" s="384" t="str">
        <f t="shared" si="5"/>
        <v/>
      </c>
      <c r="D91" s="385" t="str">
        <f ca="1">TEXT(IFERROR(INDEX('Overview - Section A'!$A$38:$A$45,MATCH(J91,'Overview - Section A'!$U$38:$U$45,0)),""),"d-mmm-yy") &amp;" to " &amp; TEXT(IFERROR(INDEX('Overview - Section A'!$E$38:$E$45,MATCH(J91,'Overview - Section A'!$U$38:$U$45,0)),""),"d-mmm-yy")</f>
        <v>1-Jul-18 to 31-Dec-18</v>
      </c>
      <c r="E91" s="387">
        <f t="shared" ref="E91:F95" si="9">0.2*E85</f>
        <v>2055.4560000000001</v>
      </c>
      <c r="F91" s="387">
        <f t="shared" si="9"/>
        <v>2055.4560000000001</v>
      </c>
      <c r="G91" s="442">
        <f t="shared" si="6"/>
        <v>100</v>
      </c>
      <c r="H91" s="390"/>
      <c r="I91" s="432"/>
      <c r="J91" s="392" t="s">
        <v>414</v>
      </c>
      <c r="K91" s="447"/>
      <c r="L91" s="432" t="b">
        <f t="shared" si="7"/>
        <v>1</v>
      </c>
      <c r="M91" s="432" t="b">
        <f t="shared" si="8"/>
        <v>1</v>
      </c>
      <c r="N91" s="432" t="s">
        <v>896</v>
      </c>
      <c r="O91" s="51"/>
      <c r="P91" s="136"/>
      <c r="Q91" s="135"/>
      <c r="T91" s="104"/>
      <c r="U91" s="104"/>
      <c r="V91" s="104"/>
      <c r="W91" s="104"/>
      <c r="X91" s="186"/>
    </row>
    <row r="92" spans="1:24" ht="47.15" customHeight="1" x14ac:dyDescent="0.35">
      <c r="A92" s="119"/>
      <c r="B92" s="367">
        <v>9</v>
      </c>
      <c r="C92" s="384" t="str">
        <f t="shared" si="5"/>
        <v/>
      </c>
      <c r="D92" s="385" t="str">
        <f ca="1">TEXT(IFERROR(INDEX('Overview - Section A'!$A$38:$A$45,MATCH(J92,'Overview - Section A'!$U$38:$U$45,0)),""),"d-mmm-yy") &amp;" to " &amp; TEXT(IFERROR(INDEX('Overview - Section A'!$E$38:$E$45,MATCH(J92,'Overview - Section A'!$U$38:$U$45,0)),""),"d-mmm-yy")</f>
        <v>1-Jan-19 to 30-Jun-19</v>
      </c>
      <c r="E92" s="387">
        <f t="shared" si="9"/>
        <v>2081.3759999999997</v>
      </c>
      <c r="F92" s="387">
        <f t="shared" si="9"/>
        <v>2081.3759999999997</v>
      </c>
      <c r="G92" s="442">
        <f t="shared" si="6"/>
        <v>100</v>
      </c>
      <c r="H92" s="390"/>
      <c r="I92" s="432"/>
      <c r="J92" s="392" t="s">
        <v>416</v>
      </c>
      <c r="K92" s="447"/>
      <c r="L92" s="432" t="b">
        <f t="shared" si="7"/>
        <v>1</v>
      </c>
      <c r="M92" s="432" t="b">
        <f t="shared" si="8"/>
        <v>1</v>
      </c>
      <c r="N92" s="432" t="s">
        <v>897</v>
      </c>
      <c r="O92" s="51"/>
      <c r="P92" s="136"/>
      <c r="Q92" s="135"/>
      <c r="T92" s="104"/>
      <c r="U92" s="104"/>
      <c r="V92" s="104"/>
      <c r="W92" s="104"/>
      <c r="X92" s="186"/>
    </row>
    <row r="93" spans="1:24" ht="47.15" customHeight="1" x14ac:dyDescent="0.35">
      <c r="A93" s="119"/>
      <c r="B93" s="367">
        <v>9</v>
      </c>
      <c r="C93" s="384" t="str">
        <f t="shared" si="5"/>
        <v/>
      </c>
      <c r="D93" s="385" t="str">
        <f ca="1">TEXT(IFERROR(INDEX('Overview - Section A'!$A$38:$A$45,MATCH(J93,'Overview - Section A'!$U$38:$U$45,0)),""),"d-mmm-yy") &amp;" to " &amp; TEXT(IFERROR(INDEX('Overview - Section A'!$E$38:$E$45,MATCH(J93,'Overview - Section A'!$U$38:$U$45,0)),""),"d-mmm-yy")</f>
        <v>1-Jul-19 to 31-Dec-19</v>
      </c>
      <c r="E93" s="387">
        <f t="shared" si="9"/>
        <v>2254.8240000000001</v>
      </c>
      <c r="F93" s="387">
        <f t="shared" si="9"/>
        <v>2254.8240000000001</v>
      </c>
      <c r="G93" s="442">
        <f t="shared" si="6"/>
        <v>100</v>
      </c>
      <c r="H93" s="390"/>
      <c r="I93" s="432"/>
      <c r="J93" s="392" t="s">
        <v>418</v>
      </c>
      <c r="K93" s="447"/>
      <c r="L93" s="432" t="b">
        <f t="shared" si="7"/>
        <v>1</v>
      </c>
      <c r="M93" s="432" t="b">
        <f t="shared" si="8"/>
        <v>1</v>
      </c>
      <c r="N93" s="432" t="s">
        <v>898</v>
      </c>
      <c r="O93" s="51"/>
      <c r="P93" s="136"/>
      <c r="Q93" s="135"/>
      <c r="T93" s="104"/>
      <c r="U93" s="104"/>
      <c r="V93" s="104"/>
      <c r="W93" s="104"/>
      <c r="X93" s="186"/>
    </row>
    <row r="94" spans="1:24" ht="47.15" customHeight="1" x14ac:dyDescent="0.35">
      <c r="A94" s="119"/>
      <c r="B94" s="367">
        <v>9</v>
      </c>
      <c r="C94" s="384" t="str">
        <f t="shared" si="5"/>
        <v/>
      </c>
      <c r="D94" s="385" t="str">
        <f ca="1">TEXT(IFERROR(INDEX('Overview - Section A'!$A$38:$A$45,MATCH(J94,'Overview - Section A'!$U$38:$U$45,0)),""),"d-mmm-yy") &amp;" to " &amp; TEXT(IFERROR(INDEX('Overview - Section A'!$E$38:$E$45,MATCH(J94,'Overview - Section A'!$U$38:$U$45,0)),""),"d-mmm-yy")</f>
        <v>1-Jan-20 to 30-Jun-20</v>
      </c>
      <c r="E94" s="387">
        <v>2257</v>
      </c>
      <c r="F94" s="387">
        <f t="shared" si="9"/>
        <v>2256.8000000000002</v>
      </c>
      <c r="G94" s="442">
        <f t="shared" si="6"/>
        <v>100.00886210563628</v>
      </c>
      <c r="H94" s="390"/>
      <c r="I94" s="432"/>
      <c r="J94" s="392" t="s">
        <v>420</v>
      </c>
      <c r="K94" s="447"/>
      <c r="L94" s="432" t="b">
        <f t="shared" si="7"/>
        <v>1</v>
      </c>
      <c r="M94" s="432" t="b">
        <f t="shared" si="8"/>
        <v>1</v>
      </c>
      <c r="N94" s="432" t="s">
        <v>899</v>
      </c>
      <c r="O94" s="51"/>
      <c r="P94" s="136"/>
      <c r="Q94" s="135"/>
      <c r="T94" s="104"/>
      <c r="U94" s="104"/>
      <c r="V94" s="104"/>
      <c r="W94" s="104"/>
      <c r="X94" s="186"/>
    </row>
    <row r="95" spans="1:24" ht="47.15" customHeight="1" x14ac:dyDescent="0.35">
      <c r="A95" s="119"/>
      <c r="B95" s="367">
        <v>9</v>
      </c>
      <c r="C95" s="384" t="str">
        <f t="shared" si="5"/>
        <v/>
      </c>
      <c r="D95" s="385" t="str">
        <f ca="1">TEXT(IFERROR(INDEX('Overview - Section A'!$A$38:$A$45,MATCH(J95,'Overview - Section A'!$U$38:$U$45,0)),""),"d-mmm-yy") &amp;" to " &amp; TEXT(IFERROR(INDEX('Overview - Section A'!$E$38:$E$45,MATCH(J95,'Overview - Section A'!$U$38:$U$45,0)),""),"d-mmm-yy")</f>
        <v>1-Jul-20 to 31-Dec-20</v>
      </c>
      <c r="E95" s="387">
        <v>2445</v>
      </c>
      <c r="F95" s="387">
        <f t="shared" si="9"/>
        <v>2444.8000000000002</v>
      </c>
      <c r="G95" s="442">
        <f t="shared" si="6"/>
        <v>100.00818062827224</v>
      </c>
      <c r="H95" s="390"/>
      <c r="I95" s="432"/>
      <c r="J95" s="392" t="s">
        <v>422</v>
      </c>
      <c r="K95" s="447"/>
      <c r="L95" s="432" t="b">
        <f t="shared" si="7"/>
        <v>1</v>
      </c>
      <c r="M95" s="432" t="b">
        <f t="shared" si="8"/>
        <v>1</v>
      </c>
      <c r="N95" s="432" t="s">
        <v>900</v>
      </c>
      <c r="O95" s="51"/>
      <c r="P95" s="136"/>
      <c r="Q95" s="135"/>
      <c r="T95" s="104"/>
      <c r="U95" s="104"/>
      <c r="V95" s="104"/>
      <c r="W95" s="104"/>
      <c r="X95" s="186"/>
    </row>
    <row r="96" spans="1:24" ht="47.15" customHeight="1" x14ac:dyDescent="0.35">
      <c r="A96" s="119"/>
      <c r="B96" s="367">
        <v>10</v>
      </c>
      <c r="C96" s="384" t="str">
        <f t="shared" si="5"/>
        <v/>
      </c>
      <c r="D96" s="385" t="str">
        <f ca="1">TEXT(IFERROR(INDEX('Overview - Section A'!$A$38:$A$45,MATCH(J96,'Overview - Section A'!$U$38:$U$45,0)),""),"d-mmm-yy") &amp;" to " &amp; TEXT(IFERROR(INDEX('Overview - Section A'!$E$38:$E$45,MATCH(J96,'Overview - Section A'!$U$38:$U$45,0)),""),"d-mmm-yy")</f>
        <v>1-Jan-18 to 30-Jun-18</v>
      </c>
      <c r="E96" s="386"/>
      <c r="F96" s="387"/>
      <c r="G96" s="442" t="str">
        <f t="shared" si="6"/>
        <v/>
      </c>
      <c r="H96" s="390"/>
      <c r="I96" s="432"/>
      <c r="J96" s="392" t="s">
        <v>412</v>
      </c>
      <c r="K96" s="447"/>
      <c r="L96" s="432" t="b">
        <f t="shared" si="7"/>
        <v>1</v>
      </c>
      <c r="M96" s="432" t="b">
        <f t="shared" si="8"/>
        <v>0</v>
      </c>
      <c r="N96" s="432" t="s">
        <v>901</v>
      </c>
      <c r="O96" s="51"/>
      <c r="P96" s="136"/>
      <c r="Q96" s="135"/>
      <c r="T96" s="104"/>
      <c r="U96" s="104"/>
      <c r="V96" s="104"/>
      <c r="W96" s="104"/>
      <c r="X96" s="186"/>
    </row>
    <row r="97" spans="1:24" ht="47.15" customHeight="1" x14ac:dyDescent="0.35">
      <c r="A97" s="119"/>
      <c r="B97" s="367">
        <v>10</v>
      </c>
      <c r="C97" s="384" t="str">
        <f t="shared" si="5"/>
        <v/>
      </c>
      <c r="D97" s="385" t="str">
        <f ca="1">TEXT(IFERROR(INDEX('Overview - Section A'!$A$38:$A$45,MATCH(J97,'Overview - Section A'!$U$38:$U$45,0)),""),"d-mmm-yy") &amp;" to " &amp; TEXT(IFERROR(INDEX('Overview - Section A'!$E$38:$E$45,MATCH(J97,'Overview - Section A'!$U$38:$U$45,0)),""),"d-mmm-yy")</f>
        <v>1-Jul-18 to 31-Dec-18</v>
      </c>
      <c r="E97" s="386"/>
      <c r="F97" s="387"/>
      <c r="G97" s="442" t="str">
        <f t="shared" si="6"/>
        <v/>
      </c>
      <c r="H97" s="390"/>
      <c r="I97" s="432"/>
      <c r="J97" s="392" t="s">
        <v>414</v>
      </c>
      <c r="K97" s="447"/>
      <c r="L97" s="432" t="b">
        <f t="shared" si="7"/>
        <v>1</v>
      </c>
      <c r="M97" s="432" t="b">
        <f t="shared" si="8"/>
        <v>0</v>
      </c>
      <c r="N97" s="432" t="s">
        <v>902</v>
      </c>
      <c r="O97" s="51"/>
      <c r="P97" s="136"/>
      <c r="Q97" s="135"/>
      <c r="T97" s="104"/>
      <c r="U97" s="104"/>
      <c r="V97" s="104"/>
      <c r="W97" s="104"/>
      <c r="X97" s="186"/>
    </row>
    <row r="98" spans="1:24" ht="47.15" customHeight="1" x14ac:dyDescent="0.35">
      <c r="A98" s="119"/>
      <c r="B98" s="367">
        <v>10</v>
      </c>
      <c r="C98" s="384" t="str">
        <f t="shared" si="5"/>
        <v/>
      </c>
      <c r="D98" s="385" t="str">
        <f ca="1">TEXT(IFERROR(INDEX('Overview - Section A'!$A$38:$A$45,MATCH(J98,'Overview - Section A'!$U$38:$U$45,0)),""),"d-mmm-yy") &amp;" to " &amp; TEXT(IFERROR(INDEX('Overview - Section A'!$E$38:$E$45,MATCH(J98,'Overview - Section A'!$U$38:$U$45,0)),""),"d-mmm-yy")</f>
        <v>1-Jan-19 to 30-Jun-19</v>
      </c>
      <c r="E98" s="386"/>
      <c r="F98" s="387"/>
      <c r="G98" s="442" t="str">
        <f t="shared" si="6"/>
        <v/>
      </c>
      <c r="H98" s="390"/>
      <c r="I98" s="432"/>
      <c r="J98" s="392" t="s">
        <v>416</v>
      </c>
      <c r="K98" s="447"/>
      <c r="L98" s="432" t="b">
        <f t="shared" si="7"/>
        <v>1</v>
      </c>
      <c r="M98" s="432" t="b">
        <f t="shared" si="8"/>
        <v>0</v>
      </c>
      <c r="N98" s="432" t="s">
        <v>903</v>
      </c>
      <c r="O98" s="51"/>
      <c r="P98" s="136"/>
      <c r="Q98" s="135"/>
      <c r="T98" s="104"/>
      <c r="U98" s="104"/>
      <c r="V98" s="104"/>
      <c r="W98" s="104"/>
      <c r="X98" s="186"/>
    </row>
    <row r="99" spans="1:24" ht="47.15" customHeight="1" x14ac:dyDescent="0.35">
      <c r="A99" s="119"/>
      <c r="B99" s="367">
        <v>10</v>
      </c>
      <c r="C99" s="384" t="str">
        <f t="shared" si="5"/>
        <v/>
      </c>
      <c r="D99" s="385" t="str">
        <f ca="1">TEXT(IFERROR(INDEX('Overview - Section A'!$A$38:$A$45,MATCH(J99,'Overview - Section A'!$U$38:$U$45,0)),""),"d-mmm-yy") &amp;" to " &amp; TEXT(IFERROR(INDEX('Overview - Section A'!$E$38:$E$45,MATCH(J99,'Overview - Section A'!$U$38:$U$45,0)),""),"d-mmm-yy")</f>
        <v>1-Jul-19 to 31-Dec-19</v>
      </c>
      <c r="E99" s="386"/>
      <c r="F99" s="387"/>
      <c r="G99" s="442" t="str">
        <f t="shared" si="6"/>
        <v/>
      </c>
      <c r="H99" s="390"/>
      <c r="I99" s="432"/>
      <c r="J99" s="392" t="s">
        <v>418</v>
      </c>
      <c r="K99" s="447"/>
      <c r="L99" s="432" t="b">
        <f t="shared" si="7"/>
        <v>1</v>
      </c>
      <c r="M99" s="432" t="b">
        <f t="shared" si="8"/>
        <v>0</v>
      </c>
      <c r="N99" s="432" t="s">
        <v>904</v>
      </c>
      <c r="O99" s="51"/>
      <c r="P99" s="136"/>
      <c r="Q99" s="135"/>
      <c r="T99" s="104"/>
      <c r="U99" s="104"/>
      <c r="V99" s="104"/>
      <c r="W99" s="104"/>
      <c r="X99" s="186"/>
    </row>
    <row r="100" spans="1:24" ht="47.15" customHeight="1" x14ac:dyDescent="0.35">
      <c r="A100" s="119"/>
      <c r="B100" s="367">
        <v>10</v>
      </c>
      <c r="C100" s="384" t="str">
        <f t="shared" si="5"/>
        <v/>
      </c>
      <c r="D100" s="385" t="str">
        <f ca="1">TEXT(IFERROR(INDEX('Overview - Section A'!$A$38:$A$45,MATCH(J100,'Overview - Section A'!$U$38:$U$45,0)),""),"d-mmm-yy") &amp;" to " &amp; TEXT(IFERROR(INDEX('Overview - Section A'!$E$38:$E$45,MATCH(J100,'Overview - Section A'!$U$38:$U$45,0)),""),"d-mmm-yy")</f>
        <v>1-Jan-20 to 30-Jun-20</v>
      </c>
      <c r="E100" s="386"/>
      <c r="F100" s="387"/>
      <c r="G100" s="442" t="str">
        <f t="shared" si="6"/>
        <v/>
      </c>
      <c r="H100" s="390"/>
      <c r="I100" s="432"/>
      <c r="J100" s="392" t="s">
        <v>420</v>
      </c>
      <c r="K100" s="447"/>
      <c r="L100" s="432" t="b">
        <f t="shared" si="7"/>
        <v>1</v>
      </c>
      <c r="M100" s="432" t="b">
        <f t="shared" si="8"/>
        <v>0</v>
      </c>
      <c r="N100" s="432" t="s">
        <v>905</v>
      </c>
      <c r="O100" s="51"/>
      <c r="P100" s="136"/>
      <c r="Q100" s="135"/>
      <c r="T100" s="104"/>
      <c r="U100" s="104"/>
      <c r="V100" s="104"/>
      <c r="W100" s="104"/>
      <c r="X100" s="186"/>
    </row>
    <row r="101" spans="1:24" ht="47.15" customHeight="1" x14ac:dyDescent="0.35">
      <c r="A101" s="119"/>
      <c r="B101" s="367">
        <v>10</v>
      </c>
      <c r="C101" s="384" t="str">
        <f t="shared" si="5"/>
        <v/>
      </c>
      <c r="D101" s="385" t="str">
        <f ca="1">TEXT(IFERROR(INDEX('Overview - Section A'!$A$38:$A$45,MATCH(J101,'Overview - Section A'!$U$38:$U$45,0)),""),"d-mmm-yy") &amp;" to " &amp; TEXT(IFERROR(INDEX('Overview - Section A'!$E$38:$E$45,MATCH(J101,'Overview - Section A'!$U$38:$U$45,0)),""),"d-mmm-yy")</f>
        <v>1-Jul-20 to 31-Dec-20</v>
      </c>
      <c r="E101" s="386"/>
      <c r="F101" s="387"/>
      <c r="G101" s="442" t="str">
        <f t="shared" si="6"/>
        <v/>
      </c>
      <c r="H101" s="390"/>
      <c r="I101" s="432"/>
      <c r="J101" s="392" t="s">
        <v>422</v>
      </c>
      <c r="K101" s="447"/>
      <c r="L101" s="432" t="b">
        <f t="shared" si="7"/>
        <v>1</v>
      </c>
      <c r="M101" s="432" t="b">
        <f t="shared" si="8"/>
        <v>0</v>
      </c>
      <c r="N101" s="432" t="s">
        <v>906</v>
      </c>
      <c r="O101" s="51"/>
      <c r="P101" s="136"/>
      <c r="Q101" s="135"/>
      <c r="T101" s="104"/>
      <c r="U101" s="104"/>
      <c r="V101" s="104"/>
      <c r="W101" s="104"/>
      <c r="X101" s="186"/>
    </row>
    <row r="102" spans="1:24" ht="47.15" customHeight="1" x14ac:dyDescent="0.35">
      <c r="A102" s="119"/>
      <c r="B102" s="367">
        <v>11</v>
      </c>
      <c r="C102" s="384" t="str">
        <f t="shared" si="5"/>
        <v/>
      </c>
      <c r="D102" s="385" t="str">
        <f ca="1">TEXT(IFERROR(INDEX('Overview - Section A'!$A$38:$A$45,MATCH(J102,'Overview - Section A'!$U$38:$U$45,0)),""),"d-mmm-yy") &amp;" to " &amp; TEXT(IFERROR(INDEX('Overview - Section A'!$E$38:$E$45,MATCH(J102,'Overview - Section A'!$U$38:$U$45,0)),""),"d-mmm-yy")</f>
        <v>1-Jan-18 to 30-Jun-18</v>
      </c>
      <c r="E102" s="386"/>
      <c r="F102" s="387"/>
      <c r="G102" s="442" t="str">
        <f t="shared" si="6"/>
        <v/>
      </c>
      <c r="H102" s="390"/>
      <c r="I102" s="432"/>
      <c r="J102" s="392" t="s">
        <v>412</v>
      </c>
      <c r="K102" s="447"/>
      <c r="L102" s="432" t="b">
        <f t="shared" si="7"/>
        <v>1</v>
      </c>
      <c r="M102" s="432" t="b">
        <f t="shared" si="8"/>
        <v>0</v>
      </c>
      <c r="N102" s="432" t="s">
        <v>907</v>
      </c>
      <c r="O102" s="51"/>
      <c r="P102" s="136"/>
      <c r="Q102" s="135"/>
      <c r="T102" s="104"/>
      <c r="U102" s="104"/>
      <c r="V102" s="104"/>
      <c r="W102" s="104"/>
      <c r="X102" s="186"/>
    </row>
    <row r="103" spans="1:24" ht="47.15" customHeight="1" x14ac:dyDescent="0.35">
      <c r="A103" s="119"/>
      <c r="B103" s="367">
        <v>11</v>
      </c>
      <c r="C103" s="384" t="str">
        <f t="shared" si="5"/>
        <v/>
      </c>
      <c r="D103" s="385" t="str">
        <f ca="1">TEXT(IFERROR(INDEX('Overview - Section A'!$A$38:$A$45,MATCH(J103,'Overview - Section A'!$U$38:$U$45,0)),""),"d-mmm-yy") &amp;" to " &amp; TEXT(IFERROR(INDEX('Overview - Section A'!$E$38:$E$45,MATCH(J103,'Overview - Section A'!$U$38:$U$45,0)),""),"d-mmm-yy")</f>
        <v>1-Jul-18 to 31-Dec-18</v>
      </c>
      <c r="E103" s="386"/>
      <c r="F103" s="387"/>
      <c r="G103" s="442" t="str">
        <f t="shared" si="6"/>
        <v/>
      </c>
      <c r="H103" s="390"/>
      <c r="I103" s="432"/>
      <c r="J103" s="392" t="s">
        <v>414</v>
      </c>
      <c r="K103" s="447"/>
      <c r="L103" s="432" t="b">
        <f t="shared" si="7"/>
        <v>1</v>
      </c>
      <c r="M103" s="432" t="b">
        <f t="shared" si="8"/>
        <v>0</v>
      </c>
      <c r="N103" s="432" t="s">
        <v>908</v>
      </c>
      <c r="O103" s="51"/>
      <c r="P103" s="136"/>
      <c r="Q103" s="135"/>
      <c r="T103" s="104"/>
      <c r="U103" s="104"/>
      <c r="V103" s="104"/>
      <c r="W103" s="104"/>
      <c r="X103" s="186"/>
    </row>
    <row r="104" spans="1:24" ht="47.15" customHeight="1" x14ac:dyDescent="0.35">
      <c r="A104" s="119"/>
      <c r="B104" s="367">
        <v>11</v>
      </c>
      <c r="C104" s="384" t="str">
        <f t="shared" si="5"/>
        <v/>
      </c>
      <c r="D104" s="385" t="str">
        <f ca="1">TEXT(IFERROR(INDEX('Overview - Section A'!$A$38:$A$45,MATCH(J104,'Overview - Section A'!$U$38:$U$45,0)),""),"d-mmm-yy") &amp;" to " &amp; TEXT(IFERROR(INDEX('Overview - Section A'!$E$38:$E$45,MATCH(J104,'Overview - Section A'!$U$38:$U$45,0)),""),"d-mmm-yy")</f>
        <v>1-Jan-19 to 30-Jun-19</v>
      </c>
      <c r="E104" s="386"/>
      <c r="F104" s="387"/>
      <c r="G104" s="442" t="str">
        <f t="shared" si="6"/>
        <v/>
      </c>
      <c r="H104" s="390"/>
      <c r="I104" s="432"/>
      <c r="J104" s="392" t="s">
        <v>416</v>
      </c>
      <c r="K104" s="447"/>
      <c r="L104" s="432" t="b">
        <f t="shared" si="7"/>
        <v>1</v>
      </c>
      <c r="M104" s="432" t="b">
        <f t="shared" si="8"/>
        <v>0</v>
      </c>
      <c r="N104" s="432" t="s">
        <v>909</v>
      </c>
      <c r="O104" s="51"/>
      <c r="P104" s="136"/>
      <c r="Q104" s="135"/>
      <c r="T104" s="104"/>
      <c r="U104" s="104"/>
      <c r="V104" s="104"/>
      <c r="W104" s="104"/>
      <c r="X104" s="186"/>
    </row>
    <row r="105" spans="1:24" ht="47.15" customHeight="1" x14ac:dyDescent="0.35">
      <c r="A105" s="119"/>
      <c r="B105" s="367">
        <v>11</v>
      </c>
      <c r="C105" s="384" t="str">
        <f t="shared" si="5"/>
        <v/>
      </c>
      <c r="D105" s="385" t="str">
        <f ca="1">TEXT(IFERROR(INDEX('Overview - Section A'!$A$38:$A$45,MATCH(J105,'Overview - Section A'!$U$38:$U$45,0)),""),"d-mmm-yy") &amp;" to " &amp; TEXT(IFERROR(INDEX('Overview - Section A'!$E$38:$E$45,MATCH(J105,'Overview - Section A'!$U$38:$U$45,0)),""),"d-mmm-yy")</f>
        <v>1-Jul-19 to 31-Dec-19</v>
      </c>
      <c r="E105" s="386"/>
      <c r="F105" s="387"/>
      <c r="G105" s="442" t="str">
        <f t="shared" si="6"/>
        <v/>
      </c>
      <c r="H105" s="390"/>
      <c r="I105" s="432"/>
      <c r="J105" s="392" t="s">
        <v>418</v>
      </c>
      <c r="K105" s="447"/>
      <c r="L105" s="432" t="b">
        <f t="shared" si="7"/>
        <v>1</v>
      </c>
      <c r="M105" s="432" t="b">
        <f t="shared" si="8"/>
        <v>0</v>
      </c>
      <c r="N105" s="432" t="s">
        <v>910</v>
      </c>
      <c r="O105" s="51"/>
      <c r="P105" s="136"/>
      <c r="Q105" s="135"/>
      <c r="T105" s="104"/>
      <c r="U105" s="104"/>
      <c r="V105" s="104"/>
      <c r="W105" s="104"/>
      <c r="X105" s="186"/>
    </row>
    <row r="106" spans="1:24" ht="47.15" customHeight="1" x14ac:dyDescent="0.35">
      <c r="A106" s="119"/>
      <c r="B106" s="367">
        <v>11</v>
      </c>
      <c r="C106" s="384" t="str">
        <f t="shared" ref="C106:C169" si="10">IF(B106=B105,"",VLOOKUP(B106,$A$10:$AA$38,27,FALSE))</f>
        <v/>
      </c>
      <c r="D106" s="385" t="str">
        <f ca="1">TEXT(IFERROR(INDEX('Overview - Section A'!$A$38:$A$45,MATCH(J106,'Overview - Section A'!$U$38:$U$45,0)),""),"d-mmm-yy") &amp;" to " &amp; TEXT(IFERROR(INDEX('Overview - Section A'!$E$38:$E$45,MATCH(J106,'Overview - Section A'!$U$38:$U$45,0)),""),"d-mmm-yy")</f>
        <v>1-Jan-20 to 30-Jun-20</v>
      </c>
      <c r="E106" s="386"/>
      <c r="F106" s="387"/>
      <c r="G106" s="442" t="str">
        <f t="shared" ref="G106:G169" si="11">IF(IF(AND(E106="",F106=""),K106,IFERROR((E106/F106)*100,""))=0,"",IF(AND(E106="",F106=""),K106,IFERROR((E106/F106)*100,"")))</f>
        <v/>
      </c>
      <c r="H106" s="390"/>
      <c r="I106" s="432"/>
      <c r="J106" s="392" t="s">
        <v>420</v>
      </c>
      <c r="K106" s="447"/>
      <c r="L106" s="432" t="b">
        <f t="shared" ref="L106:L169" si="12">IFERROR(TRUE,FALSE)</f>
        <v>1</v>
      </c>
      <c r="M106" s="432" t="b">
        <f t="shared" ref="M106:M169" si="13">IFERROR(IF(VLOOKUP(B106,$A$10:$AA$38,27,FALSE)&lt;&gt;"",TRUE,FALSE),FALSE)</f>
        <v>0</v>
      </c>
      <c r="N106" s="432" t="s">
        <v>911</v>
      </c>
      <c r="O106" s="51"/>
      <c r="P106" s="136"/>
      <c r="Q106" s="135"/>
      <c r="T106" s="104"/>
      <c r="U106" s="104"/>
      <c r="V106" s="104"/>
      <c r="W106" s="104"/>
      <c r="X106" s="186"/>
    </row>
    <row r="107" spans="1:24" ht="47.15" customHeight="1" x14ac:dyDescent="0.35">
      <c r="A107" s="119"/>
      <c r="B107" s="367">
        <v>11</v>
      </c>
      <c r="C107" s="384" t="str">
        <f t="shared" si="10"/>
        <v/>
      </c>
      <c r="D107" s="385" t="str">
        <f ca="1">TEXT(IFERROR(INDEX('Overview - Section A'!$A$38:$A$45,MATCH(J107,'Overview - Section A'!$U$38:$U$45,0)),""),"d-mmm-yy") &amp;" to " &amp; TEXT(IFERROR(INDEX('Overview - Section A'!$E$38:$E$45,MATCH(J107,'Overview - Section A'!$U$38:$U$45,0)),""),"d-mmm-yy")</f>
        <v>1-Jul-20 to 31-Dec-20</v>
      </c>
      <c r="E107" s="386"/>
      <c r="F107" s="387"/>
      <c r="G107" s="442" t="str">
        <f t="shared" si="11"/>
        <v/>
      </c>
      <c r="H107" s="390"/>
      <c r="I107" s="432"/>
      <c r="J107" s="392" t="s">
        <v>422</v>
      </c>
      <c r="K107" s="447"/>
      <c r="L107" s="432" t="b">
        <f t="shared" si="12"/>
        <v>1</v>
      </c>
      <c r="M107" s="432" t="b">
        <f t="shared" si="13"/>
        <v>0</v>
      </c>
      <c r="N107" s="432" t="s">
        <v>912</v>
      </c>
      <c r="O107" s="51"/>
      <c r="P107" s="136"/>
      <c r="Q107" s="135"/>
      <c r="T107" s="104"/>
      <c r="U107" s="104"/>
      <c r="V107" s="104"/>
      <c r="W107" s="104"/>
      <c r="X107" s="186"/>
    </row>
    <row r="108" spans="1:24" ht="47.15" customHeight="1" x14ac:dyDescent="0.35">
      <c r="A108" s="119"/>
      <c r="B108" s="367">
        <v>12</v>
      </c>
      <c r="C108" s="384" t="str">
        <f t="shared" si="10"/>
        <v/>
      </c>
      <c r="D108" s="385" t="str">
        <f ca="1">TEXT(IFERROR(INDEX('Overview - Section A'!$A$38:$A$45,MATCH(J108,'Overview - Section A'!$U$38:$U$45,0)),""),"d-mmm-yy") &amp;" to " &amp; TEXT(IFERROR(INDEX('Overview - Section A'!$E$38:$E$45,MATCH(J108,'Overview - Section A'!$U$38:$U$45,0)),""),"d-mmm-yy")</f>
        <v>1-Jan-18 to 30-Jun-18</v>
      </c>
      <c r="E108" s="386"/>
      <c r="F108" s="387"/>
      <c r="G108" s="442" t="str">
        <f t="shared" si="11"/>
        <v/>
      </c>
      <c r="H108" s="390"/>
      <c r="I108" s="432"/>
      <c r="J108" s="392" t="s">
        <v>412</v>
      </c>
      <c r="K108" s="447"/>
      <c r="L108" s="432" t="b">
        <f t="shared" si="12"/>
        <v>1</v>
      </c>
      <c r="M108" s="432" t="b">
        <f t="shared" si="13"/>
        <v>0</v>
      </c>
      <c r="N108" s="432" t="s">
        <v>913</v>
      </c>
      <c r="O108" s="51"/>
      <c r="P108" s="136"/>
      <c r="Q108" s="135"/>
      <c r="T108" s="104"/>
      <c r="U108" s="104"/>
      <c r="V108" s="104"/>
      <c r="W108" s="104"/>
      <c r="X108" s="186"/>
    </row>
    <row r="109" spans="1:24" ht="47.15" customHeight="1" x14ac:dyDescent="0.35">
      <c r="A109" s="119"/>
      <c r="B109" s="367">
        <v>12</v>
      </c>
      <c r="C109" s="384" t="str">
        <f t="shared" si="10"/>
        <v/>
      </c>
      <c r="D109" s="385" t="str">
        <f ca="1">TEXT(IFERROR(INDEX('Overview - Section A'!$A$38:$A$45,MATCH(J109,'Overview - Section A'!$U$38:$U$45,0)),""),"d-mmm-yy") &amp;" to " &amp; TEXT(IFERROR(INDEX('Overview - Section A'!$E$38:$E$45,MATCH(J109,'Overview - Section A'!$U$38:$U$45,0)),""),"d-mmm-yy")</f>
        <v>1-Jul-18 to 31-Dec-18</v>
      </c>
      <c r="E109" s="386"/>
      <c r="F109" s="387"/>
      <c r="G109" s="442" t="str">
        <f t="shared" si="11"/>
        <v/>
      </c>
      <c r="H109" s="390"/>
      <c r="I109" s="432"/>
      <c r="J109" s="392" t="s">
        <v>414</v>
      </c>
      <c r="K109" s="447"/>
      <c r="L109" s="432" t="b">
        <f t="shared" si="12"/>
        <v>1</v>
      </c>
      <c r="M109" s="432" t="b">
        <f t="shared" si="13"/>
        <v>0</v>
      </c>
      <c r="N109" s="432" t="s">
        <v>914</v>
      </c>
      <c r="O109" s="51"/>
      <c r="P109" s="136"/>
      <c r="Q109" s="135"/>
      <c r="T109" s="104"/>
      <c r="U109" s="104"/>
      <c r="V109" s="104"/>
      <c r="W109" s="104"/>
      <c r="X109" s="186"/>
    </row>
    <row r="110" spans="1:24" ht="47.15" customHeight="1" x14ac:dyDescent="0.35">
      <c r="A110" s="119"/>
      <c r="B110" s="367">
        <v>12</v>
      </c>
      <c r="C110" s="384" t="str">
        <f t="shared" si="10"/>
        <v/>
      </c>
      <c r="D110" s="385" t="str">
        <f ca="1">TEXT(IFERROR(INDEX('Overview - Section A'!$A$38:$A$45,MATCH(J110,'Overview - Section A'!$U$38:$U$45,0)),""),"d-mmm-yy") &amp;" to " &amp; TEXT(IFERROR(INDEX('Overview - Section A'!$E$38:$E$45,MATCH(J110,'Overview - Section A'!$U$38:$U$45,0)),""),"d-mmm-yy")</f>
        <v>1-Jan-19 to 30-Jun-19</v>
      </c>
      <c r="E110" s="386"/>
      <c r="F110" s="387"/>
      <c r="G110" s="442" t="str">
        <f t="shared" si="11"/>
        <v/>
      </c>
      <c r="H110" s="390"/>
      <c r="I110" s="432"/>
      <c r="J110" s="392" t="s">
        <v>416</v>
      </c>
      <c r="K110" s="447"/>
      <c r="L110" s="432" t="b">
        <f t="shared" si="12"/>
        <v>1</v>
      </c>
      <c r="M110" s="432" t="b">
        <f t="shared" si="13"/>
        <v>0</v>
      </c>
      <c r="N110" s="432" t="s">
        <v>915</v>
      </c>
      <c r="O110" s="51"/>
      <c r="P110" s="136"/>
      <c r="Q110" s="135"/>
      <c r="T110" s="104"/>
      <c r="U110" s="104"/>
      <c r="V110" s="104"/>
      <c r="W110" s="104"/>
      <c r="X110" s="186"/>
    </row>
    <row r="111" spans="1:24" ht="47.15" customHeight="1" x14ac:dyDescent="0.35">
      <c r="A111" s="119"/>
      <c r="B111" s="367">
        <v>12</v>
      </c>
      <c r="C111" s="384" t="str">
        <f t="shared" si="10"/>
        <v/>
      </c>
      <c r="D111" s="385" t="str">
        <f ca="1">TEXT(IFERROR(INDEX('Overview - Section A'!$A$38:$A$45,MATCH(J111,'Overview - Section A'!$U$38:$U$45,0)),""),"d-mmm-yy") &amp;" to " &amp; TEXT(IFERROR(INDEX('Overview - Section A'!$E$38:$E$45,MATCH(J111,'Overview - Section A'!$U$38:$U$45,0)),""),"d-mmm-yy")</f>
        <v>1-Jul-19 to 31-Dec-19</v>
      </c>
      <c r="E111" s="386"/>
      <c r="F111" s="387"/>
      <c r="G111" s="442" t="str">
        <f t="shared" si="11"/>
        <v/>
      </c>
      <c r="H111" s="390"/>
      <c r="I111" s="432"/>
      <c r="J111" s="392" t="s">
        <v>418</v>
      </c>
      <c r="K111" s="447"/>
      <c r="L111" s="432" t="b">
        <f t="shared" si="12"/>
        <v>1</v>
      </c>
      <c r="M111" s="432" t="b">
        <f t="shared" si="13"/>
        <v>0</v>
      </c>
      <c r="N111" s="432" t="s">
        <v>916</v>
      </c>
      <c r="O111" s="51"/>
      <c r="P111" s="136"/>
      <c r="Q111" s="135"/>
      <c r="T111" s="104"/>
      <c r="U111" s="104"/>
      <c r="V111" s="104"/>
      <c r="W111" s="104"/>
      <c r="X111" s="186"/>
    </row>
    <row r="112" spans="1:24" ht="47.15" customHeight="1" x14ac:dyDescent="0.35">
      <c r="A112" s="119"/>
      <c r="B112" s="367">
        <v>12</v>
      </c>
      <c r="C112" s="384" t="str">
        <f t="shared" si="10"/>
        <v/>
      </c>
      <c r="D112" s="385" t="str">
        <f ca="1">TEXT(IFERROR(INDEX('Overview - Section A'!$A$38:$A$45,MATCH(J112,'Overview - Section A'!$U$38:$U$45,0)),""),"d-mmm-yy") &amp;" to " &amp; TEXT(IFERROR(INDEX('Overview - Section A'!$E$38:$E$45,MATCH(J112,'Overview - Section A'!$U$38:$U$45,0)),""),"d-mmm-yy")</f>
        <v>1-Jan-20 to 30-Jun-20</v>
      </c>
      <c r="E112" s="386"/>
      <c r="F112" s="387"/>
      <c r="G112" s="442" t="str">
        <f t="shared" si="11"/>
        <v/>
      </c>
      <c r="H112" s="390"/>
      <c r="I112" s="432"/>
      <c r="J112" s="392" t="s">
        <v>420</v>
      </c>
      <c r="K112" s="447"/>
      <c r="L112" s="432" t="b">
        <f t="shared" si="12"/>
        <v>1</v>
      </c>
      <c r="M112" s="432" t="b">
        <f t="shared" si="13"/>
        <v>0</v>
      </c>
      <c r="N112" s="432" t="s">
        <v>917</v>
      </c>
      <c r="O112" s="51"/>
      <c r="P112" s="136"/>
      <c r="Q112" s="135"/>
      <c r="T112" s="104"/>
      <c r="U112" s="104"/>
      <c r="V112" s="104"/>
      <c r="W112" s="104"/>
      <c r="X112" s="186"/>
    </row>
    <row r="113" spans="1:24" ht="47.15" customHeight="1" x14ac:dyDescent="0.35">
      <c r="A113" s="119"/>
      <c r="B113" s="367">
        <v>12</v>
      </c>
      <c r="C113" s="384" t="str">
        <f t="shared" si="10"/>
        <v/>
      </c>
      <c r="D113" s="385" t="str">
        <f ca="1">TEXT(IFERROR(INDEX('Overview - Section A'!$A$38:$A$45,MATCH(J113,'Overview - Section A'!$U$38:$U$45,0)),""),"d-mmm-yy") &amp;" to " &amp; TEXT(IFERROR(INDEX('Overview - Section A'!$E$38:$E$45,MATCH(J113,'Overview - Section A'!$U$38:$U$45,0)),""),"d-mmm-yy")</f>
        <v>1-Jul-20 to 31-Dec-20</v>
      </c>
      <c r="E113" s="386"/>
      <c r="F113" s="387"/>
      <c r="G113" s="442" t="str">
        <f t="shared" si="11"/>
        <v/>
      </c>
      <c r="H113" s="390"/>
      <c r="I113" s="432"/>
      <c r="J113" s="392" t="s">
        <v>422</v>
      </c>
      <c r="K113" s="447"/>
      <c r="L113" s="432" t="b">
        <f t="shared" si="12"/>
        <v>1</v>
      </c>
      <c r="M113" s="432" t="b">
        <f t="shared" si="13"/>
        <v>0</v>
      </c>
      <c r="N113" s="432" t="s">
        <v>918</v>
      </c>
      <c r="O113" s="51"/>
      <c r="P113" s="136"/>
      <c r="Q113" s="135"/>
      <c r="T113" s="104"/>
      <c r="U113" s="104"/>
      <c r="V113" s="104"/>
      <c r="W113" s="104"/>
      <c r="X113" s="186"/>
    </row>
    <row r="114" spans="1:24" ht="47.15" customHeight="1" x14ac:dyDescent="0.35">
      <c r="A114" s="119"/>
      <c r="B114" s="367">
        <v>13</v>
      </c>
      <c r="C114" s="384" t="str">
        <f t="shared" si="10"/>
        <v/>
      </c>
      <c r="D114" s="385" t="str">
        <f ca="1">TEXT(IFERROR(INDEX('Overview - Section A'!$A$38:$A$45,MATCH(J114,'Overview - Section A'!$U$38:$U$45,0)),""),"d-mmm-yy") &amp;" to " &amp; TEXT(IFERROR(INDEX('Overview - Section A'!$E$38:$E$45,MATCH(J114,'Overview - Section A'!$U$38:$U$45,0)),""),"d-mmm-yy")</f>
        <v>1-Jan-18 to 30-Jun-18</v>
      </c>
      <c r="E114" s="386"/>
      <c r="F114" s="387"/>
      <c r="G114" s="442" t="str">
        <f t="shared" si="11"/>
        <v/>
      </c>
      <c r="H114" s="390"/>
      <c r="I114" s="432"/>
      <c r="J114" s="392" t="s">
        <v>412</v>
      </c>
      <c r="K114" s="447"/>
      <c r="L114" s="432" t="b">
        <f t="shared" si="12"/>
        <v>1</v>
      </c>
      <c r="M114" s="432" t="b">
        <f t="shared" si="13"/>
        <v>0</v>
      </c>
      <c r="N114" s="432" t="s">
        <v>919</v>
      </c>
      <c r="O114" s="51"/>
      <c r="P114" s="136"/>
      <c r="Q114" s="135"/>
      <c r="T114" s="104"/>
      <c r="U114" s="104"/>
      <c r="V114" s="104"/>
      <c r="W114" s="104"/>
      <c r="X114" s="186"/>
    </row>
    <row r="115" spans="1:24" ht="47.15" customHeight="1" x14ac:dyDescent="0.35">
      <c r="A115" s="119"/>
      <c r="B115" s="367">
        <v>13</v>
      </c>
      <c r="C115" s="384" t="str">
        <f t="shared" si="10"/>
        <v/>
      </c>
      <c r="D115" s="385" t="str">
        <f ca="1">TEXT(IFERROR(INDEX('Overview - Section A'!$A$38:$A$45,MATCH(J115,'Overview - Section A'!$U$38:$U$45,0)),""),"d-mmm-yy") &amp;" to " &amp; TEXT(IFERROR(INDEX('Overview - Section A'!$E$38:$E$45,MATCH(J115,'Overview - Section A'!$U$38:$U$45,0)),""),"d-mmm-yy")</f>
        <v>1-Jul-18 to 31-Dec-18</v>
      </c>
      <c r="E115" s="386"/>
      <c r="F115" s="387"/>
      <c r="G115" s="442" t="str">
        <f t="shared" si="11"/>
        <v/>
      </c>
      <c r="H115" s="390"/>
      <c r="I115" s="432"/>
      <c r="J115" s="392" t="s">
        <v>414</v>
      </c>
      <c r="K115" s="447"/>
      <c r="L115" s="432" t="b">
        <f t="shared" si="12"/>
        <v>1</v>
      </c>
      <c r="M115" s="432" t="b">
        <f t="shared" si="13"/>
        <v>0</v>
      </c>
      <c r="N115" s="432" t="s">
        <v>920</v>
      </c>
      <c r="O115" s="51"/>
      <c r="P115" s="136"/>
      <c r="Q115" s="135"/>
      <c r="T115" s="104"/>
      <c r="U115" s="104"/>
      <c r="V115" s="104"/>
      <c r="W115" s="104"/>
      <c r="X115" s="186"/>
    </row>
    <row r="116" spans="1:24" ht="47.15" customHeight="1" x14ac:dyDescent="0.35">
      <c r="A116" s="119"/>
      <c r="B116" s="367">
        <v>13</v>
      </c>
      <c r="C116" s="384" t="str">
        <f t="shared" si="10"/>
        <v/>
      </c>
      <c r="D116" s="385" t="str">
        <f ca="1">TEXT(IFERROR(INDEX('Overview - Section A'!$A$38:$A$45,MATCH(J116,'Overview - Section A'!$U$38:$U$45,0)),""),"d-mmm-yy") &amp;" to " &amp; TEXT(IFERROR(INDEX('Overview - Section A'!$E$38:$E$45,MATCH(J116,'Overview - Section A'!$U$38:$U$45,0)),""),"d-mmm-yy")</f>
        <v>1-Jan-19 to 30-Jun-19</v>
      </c>
      <c r="E116" s="386"/>
      <c r="F116" s="387"/>
      <c r="G116" s="442" t="str">
        <f t="shared" si="11"/>
        <v/>
      </c>
      <c r="H116" s="390"/>
      <c r="I116" s="432"/>
      <c r="J116" s="392" t="s">
        <v>416</v>
      </c>
      <c r="K116" s="447"/>
      <c r="L116" s="432" t="b">
        <f t="shared" si="12"/>
        <v>1</v>
      </c>
      <c r="M116" s="432" t="b">
        <f t="shared" si="13"/>
        <v>0</v>
      </c>
      <c r="N116" s="432" t="s">
        <v>921</v>
      </c>
      <c r="O116" s="51"/>
      <c r="P116" s="136"/>
      <c r="Q116" s="135"/>
      <c r="T116" s="104"/>
      <c r="U116" s="104"/>
      <c r="V116" s="104"/>
      <c r="W116" s="104"/>
      <c r="X116" s="186"/>
    </row>
    <row r="117" spans="1:24" ht="47.15" customHeight="1" x14ac:dyDescent="0.35">
      <c r="A117" s="119"/>
      <c r="B117" s="367">
        <v>13</v>
      </c>
      <c r="C117" s="384" t="str">
        <f t="shared" si="10"/>
        <v/>
      </c>
      <c r="D117" s="385" t="str">
        <f ca="1">TEXT(IFERROR(INDEX('Overview - Section A'!$A$38:$A$45,MATCH(J117,'Overview - Section A'!$U$38:$U$45,0)),""),"d-mmm-yy") &amp;" to " &amp; TEXT(IFERROR(INDEX('Overview - Section A'!$E$38:$E$45,MATCH(J117,'Overview - Section A'!$U$38:$U$45,0)),""),"d-mmm-yy")</f>
        <v>1-Jul-19 to 31-Dec-19</v>
      </c>
      <c r="E117" s="386"/>
      <c r="F117" s="387"/>
      <c r="G117" s="442" t="str">
        <f t="shared" si="11"/>
        <v/>
      </c>
      <c r="H117" s="390"/>
      <c r="I117" s="432"/>
      <c r="J117" s="392" t="s">
        <v>418</v>
      </c>
      <c r="K117" s="447"/>
      <c r="L117" s="432" t="b">
        <f t="shared" si="12"/>
        <v>1</v>
      </c>
      <c r="M117" s="432" t="b">
        <f t="shared" si="13"/>
        <v>0</v>
      </c>
      <c r="N117" s="432" t="s">
        <v>922</v>
      </c>
      <c r="O117" s="51"/>
      <c r="P117" s="136"/>
      <c r="Q117" s="135"/>
      <c r="T117" s="104"/>
      <c r="U117" s="104"/>
      <c r="V117" s="104"/>
      <c r="W117" s="104"/>
      <c r="X117" s="186"/>
    </row>
    <row r="118" spans="1:24" ht="47.15" customHeight="1" x14ac:dyDescent="0.35">
      <c r="A118" s="119"/>
      <c r="B118" s="367">
        <v>13</v>
      </c>
      <c r="C118" s="384" t="str">
        <f t="shared" si="10"/>
        <v/>
      </c>
      <c r="D118" s="385" t="str">
        <f ca="1">TEXT(IFERROR(INDEX('Overview - Section A'!$A$38:$A$45,MATCH(J118,'Overview - Section A'!$U$38:$U$45,0)),""),"d-mmm-yy") &amp;" to " &amp; TEXT(IFERROR(INDEX('Overview - Section A'!$E$38:$E$45,MATCH(J118,'Overview - Section A'!$U$38:$U$45,0)),""),"d-mmm-yy")</f>
        <v>1-Jan-20 to 30-Jun-20</v>
      </c>
      <c r="E118" s="386"/>
      <c r="F118" s="387"/>
      <c r="G118" s="442" t="str">
        <f t="shared" si="11"/>
        <v/>
      </c>
      <c r="H118" s="390"/>
      <c r="I118" s="432"/>
      <c r="J118" s="392" t="s">
        <v>420</v>
      </c>
      <c r="K118" s="447"/>
      <c r="L118" s="432" t="b">
        <f t="shared" si="12"/>
        <v>1</v>
      </c>
      <c r="M118" s="432" t="b">
        <f t="shared" si="13"/>
        <v>0</v>
      </c>
      <c r="N118" s="432" t="s">
        <v>923</v>
      </c>
      <c r="O118" s="51"/>
      <c r="P118" s="136"/>
      <c r="Q118" s="135"/>
      <c r="T118" s="104"/>
      <c r="U118" s="104"/>
      <c r="V118" s="104"/>
      <c r="W118" s="104"/>
      <c r="X118" s="186"/>
    </row>
    <row r="119" spans="1:24" ht="47.15" customHeight="1" x14ac:dyDescent="0.35">
      <c r="A119" s="119"/>
      <c r="B119" s="367">
        <v>13</v>
      </c>
      <c r="C119" s="384" t="str">
        <f t="shared" si="10"/>
        <v/>
      </c>
      <c r="D119" s="385" t="str">
        <f ca="1">TEXT(IFERROR(INDEX('Overview - Section A'!$A$38:$A$45,MATCH(J119,'Overview - Section A'!$U$38:$U$45,0)),""),"d-mmm-yy") &amp;" to " &amp; TEXT(IFERROR(INDEX('Overview - Section A'!$E$38:$E$45,MATCH(J119,'Overview - Section A'!$U$38:$U$45,0)),""),"d-mmm-yy")</f>
        <v>1-Jul-20 to 31-Dec-20</v>
      </c>
      <c r="E119" s="386"/>
      <c r="F119" s="387"/>
      <c r="G119" s="442" t="str">
        <f t="shared" si="11"/>
        <v/>
      </c>
      <c r="H119" s="390"/>
      <c r="I119" s="432"/>
      <c r="J119" s="392" t="s">
        <v>422</v>
      </c>
      <c r="K119" s="447"/>
      <c r="L119" s="432" t="b">
        <f t="shared" si="12"/>
        <v>1</v>
      </c>
      <c r="M119" s="432" t="b">
        <f t="shared" si="13"/>
        <v>0</v>
      </c>
      <c r="N119" s="432" t="s">
        <v>924</v>
      </c>
      <c r="O119" s="51"/>
      <c r="P119" s="136"/>
      <c r="Q119" s="135"/>
      <c r="T119" s="104"/>
      <c r="U119" s="104"/>
      <c r="V119" s="104"/>
      <c r="W119" s="104"/>
      <c r="X119" s="186"/>
    </row>
    <row r="120" spans="1:24" ht="47.15" customHeight="1" x14ac:dyDescent="0.35">
      <c r="A120" s="119"/>
      <c r="B120" s="367">
        <v>14</v>
      </c>
      <c r="C120" s="384" t="str">
        <f t="shared" si="10"/>
        <v/>
      </c>
      <c r="D120" s="385" t="str">
        <f ca="1">TEXT(IFERROR(INDEX('Overview - Section A'!$A$38:$A$45,MATCH(J120,'Overview - Section A'!$U$38:$U$45,0)),""),"d-mmm-yy") &amp;" to " &amp; TEXT(IFERROR(INDEX('Overview - Section A'!$E$38:$E$45,MATCH(J120,'Overview - Section A'!$U$38:$U$45,0)),""),"d-mmm-yy")</f>
        <v>1-Jan-18 to 30-Jun-18</v>
      </c>
      <c r="E120" s="386"/>
      <c r="F120" s="387"/>
      <c r="G120" s="442" t="str">
        <f t="shared" si="11"/>
        <v/>
      </c>
      <c r="H120" s="390"/>
      <c r="I120" s="432"/>
      <c r="J120" s="392" t="s">
        <v>412</v>
      </c>
      <c r="K120" s="447"/>
      <c r="L120" s="432" t="b">
        <f t="shared" si="12"/>
        <v>1</v>
      </c>
      <c r="M120" s="432" t="b">
        <f t="shared" si="13"/>
        <v>0</v>
      </c>
      <c r="N120" s="432" t="s">
        <v>925</v>
      </c>
      <c r="O120" s="51"/>
      <c r="P120" s="136"/>
      <c r="Q120" s="135"/>
      <c r="T120" s="104"/>
      <c r="U120" s="104"/>
      <c r="V120" s="104"/>
      <c r="W120" s="104"/>
      <c r="X120" s="186"/>
    </row>
    <row r="121" spans="1:24" ht="47.15" customHeight="1" x14ac:dyDescent="0.35">
      <c r="A121" s="119"/>
      <c r="B121" s="367">
        <v>14</v>
      </c>
      <c r="C121" s="384" t="str">
        <f t="shared" si="10"/>
        <v/>
      </c>
      <c r="D121" s="385" t="str">
        <f ca="1">TEXT(IFERROR(INDEX('Overview - Section A'!$A$38:$A$45,MATCH(J121,'Overview - Section A'!$U$38:$U$45,0)),""),"d-mmm-yy") &amp;" to " &amp; TEXT(IFERROR(INDEX('Overview - Section A'!$E$38:$E$45,MATCH(J121,'Overview - Section A'!$U$38:$U$45,0)),""),"d-mmm-yy")</f>
        <v>1-Jul-18 to 31-Dec-18</v>
      </c>
      <c r="E121" s="386"/>
      <c r="F121" s="387"/>
      <c r="G121" s="442" t="str">
        <f t="shared" si="11"/>
        <v/>
      </c>
      <c r="H121" s="390"/>
      <c r="I121" s="432"/>
      <c r="J121" s="392" t="s">
        <v>414</v>
      </c>
      <c r="K121" s="447"/>
      <c r="L121" s="432" t="b">
        <f t="shared" si="12"/>
        <v>1</v>
      </c>
      <c r="M121" s="432" t="b">
        <f t="shared" si="13"/>
        <v>0</v>
      </c>
      <c r="N121" s="432" t="s">
        <v>926</v>
      </c>
      <c r="O121" s="51"/>
      <c r="P121" s="136"/>
      <c r="Q121" s="135"/>
      <c r="T121" s="104"/>
      <c r="U121" s="104"/>
      <c r="V121" s="104"/>
      <c r="W121" s="104"/>
      <c r="X121" s="186"/>
    </row>
    <row r="122" spans="1:24" ht="47.15" customHeight="1" x14ac:dyDescent="0.35">
      <c r="A122" s="119"/>
      <c r="B122" s="367">
        <v>14</v>
      </c>
      <c r="C122" s="384" t="str">
        <f t="shared" si="10"/>
        <v/>
      </c>
      <c r="D122" s="385" t="str">
        <f ca="1">TEXT(IFERROR(INDEX('Overview - Section A'!$A$38:$A$45,MATCH(J122,'Overview - Section A'!$U$38:$U$45,0)),""),"d-mmm-yy") &amp;" to " &amp; TEXT(IFERROR(INDEX('Overview - Section A'!$E$38:$E$45,MATCH(J122,'Overview - Section A'!$U$38:$U$45,0)),""),"d-mmm-yy")</f>
        <v>1-Jan-19 to 30-Jun-19</v>
      </c>
      <c r="E122" s="386"/>
      <c r="F122" s="387"/>
      <c r="G122" s="442" t="str">
        <f t="shared" si="11"/>
        <v/>
      </c>
      <c r="H122" s="390"/>
      <c r="I122" s="432"/>
      <c r="J122" s="392" t="s">
        <v>416</v>
      </c>
      <c r="K122" s="447"/>
      <c r="L122" s="432" t="b">
        <f t="shared" si="12"/>
        <v>1</v>
      </c>
      <c r="M122" s="432" t="b">
        <f t="shared" si="13"/>
        <v>0</v>
      </c>
      <c r="N122" s="432" t="s">
        <v>927</v>
      </c>
      <c r="O122" s="51"/>
      <c r="P122" s="136"/>
      <c r="Q122" s="135"/>
      <c r="T122" s="104"/>
      <c r="U122" s="104"/>
      <c r="V122" s="104"/>
      <c r="W122" s="104"/>
      <c r="X122" s="186"/>
    </row>
    <row r="123" spans="1:24" ht="47.15" customHeight="1" x14ac:dyDescent="0.35">
      <c r="A123" s="119"/>
      <c r="B123" s="367">
        <v>14</v>
      </c>
      <c r="C123" s="384" t="str">
        <f t="shared" si="10"/>
        <v/>
      </c>
      <c r="D123" s="385" t="str">
        <f ca="1">TEXT(IFERROR(INDEX('Overview - Section A'!$A$38:$A$45,MATCH(J123,'Overview - Section A'!$U$38:$U$45,0)),""),"d-mmm-yy") &amp;" to " &amp; TEXT(IFERROR(INDEX('Overview - Section A'!$E$38:$E$45,MATCH(J123,'Overview - Section A'!$U$38:$U$45,0)),""),"d-mmm-yy")</f>
        <v>1-Jul-19 to 31-Dec-19</v>
      </c>
      <c r="E123" s="386"/>
      <c r="F123" s="387"/>
      <c r="G123" s="442" t="str">
        <f t="shared" si="11"/>
        <v/>
      </c>
      <c r="H123" s="390"/>
      <c r="I123" s="432"/>
      <c r="J123" s="392" t="s">
        <v>418</v>
      </c>
      <c r="K123" s="447"/>
      <c r="L123" s="432" t="b">
        <f t="shared" si="12"/>
        <v>1</v>
      </c>
      <c r="M123" s="432" t="b">
        <f t="shared" si="13"/>
        <v>0</v>
      </c>
      <c r="N123" s="432" t="s">
        <v>928</v>
      </c>
      <c r="O123" s="51"/>
      <c r="P123" s="136"/>
      <c r="Q123" s="135"/>
      <c r="T123" s="104"/>
      <c r="U123" s="104"/>
      <c r="V123" s="104"/>
      <c r="W123" s="104"/>
      <c r="X123" s="186"/>
    </row>
    <row r="124" spans="1:24" ht="47.15" customHeight="1" x14ac:dyDescent="0.35">
      <c r="A124" s="119"/>
      <c r="B124" s="367">
        <v>14</v>
      </c>
      <c r="C124" s="384" t="str">
        <f t="shared" si="10"/>
        <v/>
      </c>
      <c r="D124" s="385" t="str">
        <f ca="1">TEXT(IFERROR(INDEX('Overview - Section A'!$A$38:$A$45,MATCH(J124,'Overview - Section A'!$U$38:$U$45,0)),""),"d-mmm-yy") &amp;" to " &amp; TEXT(IFERROR(INDEX('Overview - Section A'!$E$38:$E$45,MATCH(J124,'Overview - Section A'!$U$38:$U$45,0)),""),"d-mmm-yy")</f>
        <v>1-Jan-20 to 30-Jun-20</v>
      </c>
      <c r="E124" s="386"/>
      <c r="F124" s="387"/>
      <c r="G124" s="442" t="str">
        <f t="shared" si="11"/>
        <v/>
      </c>
      <c r="H124" s="390"/>
      <c r="I124" s="432"/>
      <c r="J124" s="392" t="s">
        <v>420</v>
      </c>
      <c r="K124" s="447"/>
      <c r="L124" s="432" t="b">
        <f t="shared" si="12"/>
        <v>1</v>
      </c>
      <c r="M124" s="432" t="b">
        <f t="shared" si="13"/>
        <v>0</v>
      </c>
      <c r="N124" s="432" t="s">
        <v>929</v>
      </c>
      <c r="O124" s="51"/>
      <c r="P124" s="136"/>
      <c r="Q124" s="135"/>
      <c r="T124" s="104"/>
      <c r="U124" s="104"/>
      <c r="V124" s="104"/>
      <c r="W124" s="104"/>
      <c r="X124" s="186"/>
    </row>
    <row r="125" spans="1:24" ht="47.15" customHeight="1" x14ac:dyDescent="0.35">
      <c r="A125" s="119"/>
      <c r="B125" s="367">
        <v>14</v>
      </c>
      <c r="C125" s="384" t="str">
        <f t="shared" si="10"/>
        <v/>
      </c>
      <c r="D125" s="385" t="str">
        <f ca="1">TEXT(IFERROR(INDEX('Overview - Section A'!$A$38:$A$45,MATCH(J125,'Overview - Section A'!$U$38:$U$45,0)),""),"d-mmm-yy") &amp;" to " &amp; TEXT(IFERROR(INDEX('Overview - Section A'!$E$38:$E$45,MATCH(J125,'Overview - Section A'!$U$38:$U$45,0)),""),"d-mmm-yy")</f>
        <v>1-Jul-20 to 31-Dec-20</v>
      </c>
      <c r="E125" s="386"/>
      <c r="F125" s="387"/>
      <c r="G125" s="442" t="str">
        <f t="shared" si="11"/>
        <v/>
      </c>
      <c r="H125" s="390"/>
      <c r="I125" s="432"/>
      <c r="J125" s="392" t="s">
        <v>422</v>
      </c>
      <c r="K125" s="447"/>
      <c r="L125" s="432" t="b">
        <f t="shared" si="12"/>
        <v>1</v>
      </c>
      <c r="M125" s="432" t="b">
        <f t="shared" si="13"/>
        <v>0</v>
      </c>
      <c r="N125" s="432" t="s">
        <v>930</v>
      </c>
      <c r="O125" s="51"/>
      <c r="P125" s="136"/>
      <c r="Q125" s="135"/>
      <c r="T125" s="104"/>
      <c r="U125" s="104"/>
      <c r="V125" s="104"/>
      <c r="W125" s="104"/>
      <c r="X125" s="186"/>
    </row>
    <row r="126" spans="1:24" ht="47.15" customHeight="1" x14ac:dyDescent="0.35">
      <c r="A126" s="119"/>
      <c r="B126" s="367">
        <v>15</v>
      </c>
      <c r="C126" s="384" t="str">
        <f t="shared" si="10"/>
        <v/>
      </c>
      <c r="D126" s="385" t="str">
        <f ca="1">TEXT(IFERROR(INDEX('Overview - Section A'!$A$38:$A$45,MATCH(J126,'Overview - Section A'!$U$38:$U$45,0)),""),"d-mmm-yy") &amp;" to " &amp; TEXT(IFERROR(INDEX('Overview - Section A'!$E$38:$E$45,MATCH(J126,'Overview - Section A'!$U$38:$U$45,0)),""),"d-mmm-yy")</f>
        <v>1-Jan-18 to 30-Jun-18</v>
      </c>
      <c r="E126" s="386"/>
      <c r="F126" s="387"/>
      <c r="G126" s="442" t="str">
        <f t="shared" si="11"/>
        <v/>
      </c>
      <c r="H126" s="390"/>
      <c r="I126" s="432"/>
      <c r="J126" s="392" t="s">
        <v>412</v>
      </c>
      <c r="K126" s="447"/>
      <c r="L126" s="432" t="b">
        <f t="shared" si="12"/>
        <v>1</v>
      </c>
      <c r="M126" s="432" t="b">
        <f t="shared" si="13"/>
        <v>0</v>
      </c>
      <c r="N126" s="432" t="s">
        <v>931</v>
      </c>
      <c r="O126" s="51"/>
      <c r="P126" s="136"/>
      <c r="Q126" s="135"/>
      <c r="T126" s="104"/>
      <c r="U126" s="104"/>
      <c r="V126" s="104"/>
      <c r="W126" s="104"/>
      <c r="X126" s="186"/>
    </row>
    <row r="127" spans="1:24" ht="47.15" customHeight="1" x14ac:dyDescent="0.35">
      <c r="A127" s="119"/>
      <c r="B127" s="367">
        <v>15</v>
      </c>
      <c r="C127" s="384" t="str">
        <f t="shared" si="10"/>
        <v/>
      </c>
      <c r="D127" s="385" t="str">
        <f ca="1">TEXT(IFERROR(INDEX('Overview - Section A'!$A$38:$A$45,MATCH(J127,'Overview - Section A'!$U$38:$U$45,0)),""),"d-mmm-yy") &amp;" to " &amp; TEXT(IFERROR(INDEX('Overview - Section A'!$E$38:$E$45,MATCH(J127,'Overview - Section A'!$U$38:$U$45,0)),""),"d-mmm-yy")</f>
        <v>1-Jul-18 to 31-Dec-18</v>
      </c>
      <c r="E127" s="386"/>
      <c r="F127" s="387"/>
      <c r="G127" s="442" t="str">
        <f t="shared" si="11"/>
        <v/>
      </c>
      <c r="H127" s="390"/>
      <c r="I127" s="432"/>
      <c r="J127" s="392" t="s">
        <v>414</v>
      </c>
      <c r="K127" s="447"/>
      <c r="L127" s="432" t="b">
        <f t="shared" si="12"/>
        <v>1</v>
      </c>
      <c r="M127" s="432" t="b">
        <f t="shared" si="13"/>
        <v>0</v>
      </c>
      <c r="N127" s="432" t="s">
        <v>932</v>
      </c>
      <c r="O127" s="51"/>
      <c r="P127" s="136"/>
      <c r="Q127" s="135"/>
      <c r="T127" s="104"/>
      <c r="U127" s="104"/>
      <c r="V127" s="104"/>
      <c r="W127" s="104"/>
      <c r="X127" s="186"/>
    </row>
    <row r="128" spans="1:24" ht="47.15" customHeight="1" x14ac:dyDescent="0.35">
      <c r="A128" s="119"/>
      <c r="B128" s="367">
        <v>15</v>
      </c>
      <c r="C128" s="384" t="str">
        <f t="shared" si="10"/>
        <v/>
      </c>
      <c r="D128" s="385" t="str">
        <f ca="1">TEXT(IFERROR(INDEX('Overview - Section A'!$A$38:$A$45,MATCH(J128,'Overview - Section A'!$U$38:$U$45,0)),""),"d-mmm-yy") &amp;" to " &amp; TEXT(IFERROR(INDEX('Overview - Section A'!$E$38:$E$45,MATCH(J128,'Overview - Section A'!$U$38:$U$45,0)),""),"d-mmm-yy")</f>
        <v>1-Jan-19 to 30-Jun-19</v>
      </c>
      <c r="E128" s="386"/>
      <c r="F128" s="387"/>
      <c r="G128" s="442" t="str">
        <f t="shared" si="11"/>
        <v/>
      </c>
      <c r="H128" s="390"/>
      <c r="I128" s="432"/>
      <c r="J128" s="392" t="s">
        <v>416</v>
      </c>
      <c r="K128" s="447"/>
      <c r="L128" s="432" t="b">
        <f t="shared" si="12"/>
        <v>1</v>
      </c>
      <c r="M128" s="432" t="b">
        <f t="shared" si="13"/>
        <v>0</v>
      </c>
      <c r="N128" s="432" t="s">
        <v>933</v>
      </c>
      <c r="O128" s="51"/>
      <c r="P128" s="136"/>
      <c r="Q128" s="135"/>
      <c r="T128" s="104"/>
      <c r="U128" s="104"/>
      <c r="V128" s="104"/>
      <c r="W128" s="104"/>
      <c r="X128" s="186"/>
    </row>
    <row r="129" spans="1:24" ht="47.15" customHeight="1" x14ac:dyDescent="0.35">
      <c r="A129" s="119"/>
      <c r="B129" s="367">
        <v>15</v>
      </c>
      <c r="C129" s="384" t="str">
        <f t="shared" si="10"/>
        <v/>
      </c>
      <c r="D129" s="385" t="str">
        <f ca="1">TEXT(IFERROR(INDEX('Overview - Section A'!$A$38:$A$45,MATCH(J129,'Overview - Section A'!$U$38:$U$45,0)),""),"d-mmm-yy") &amp;" to " &amp; TEXT(IFERROR(INDEX('Overview - Section A'!$E$38:$E$45,MATCH(J129,'Overview - Section A'!$U$38:$U$45,0)),""),"d-mmm-yy")</f>
        <v>1-Jul-19 to 31-Dec-19</v>
      </c>
      <c r="E129" s="386"/>
      <c r="F129" s="387"/>
      <c r="G129" s="442" t="str">
        <f t="shared" si="11"/>
        <v/>
      </c>
      <c r="H129" s="390"/>
      <c r="I129" s="432"/>
      <c r="J129" s="392" t="s">
        <v>418</v>
      </c>
      <c r="K129" s="447"/>
      <c r="L129" s="432" t="b">
        <f t="shared" si="12"/>
        <v>1</v>
      </c>
      <c r="M129" s="432" t="b">
        <f t="shared" si="13"/>
        <v>0</v>
      </c>
      <c r="N129" s="432" t="s">
        <v>934</v>
      </c>
      <c r="O129" s="51"/>
      <c r="P129" s="136"/>
      <c r="Q129" s="135"/>
      <c r="T129" s="104"/>
      <c r="U129" s="104"/>
      <c r="V129" s="104"/>
      <c r="W129" s="104"/>
      <c r="X129" s="186"/>
    </row>
    <row r="130" spans="1:24" ht="47.15" customHeight="1" x14ac:dyDescent="0.35">
      <c r="A130" s="119"/>
      <c r="B130" s="367">
        <v>15</v>
      </c>
      <c r="C130" s="384" t="str">
        <f t="shared" si="10"/>
        <v/>
      </c>
      <c r="D130" s="385" t="str">
        <f ca="1">TEXT(IFERROR(INDEX('Overview - Section A'!$A$38:$A$45,MATCH(J130,'Overview - Section A'!$U$38:$U$45,0)),""),"d-mmm-yy") &amp;" to " &amp; TEXT(IFERROR(INDEX('Overview - Section A'!$E$38:$E$45,MATCH(J130,'Overview - Section A'!$U$38:$U$45,0)),""),"d-mmm-yy")</f>
        <v>1-Jan-20 to 30-Jun-20</v>
      </c>
      <c r="E130" s="386"/>
      <c r="F130" s="387"/>
      <c r="G130" s="442" t="str">
        <f t="shared" si="11"/>
        <v/>
      </c>
      <c r="H130" s="390"/>
      <c r="I130" s="432"/>
      <c r="J130" s="392" t="s">
        <v>420</v>
      </c>
      <c r="K130" s="447"/>
      <c r="L130" s="432" t="b">
        <f t="shared" si="12"/>
        <v>1</v>
      </c>
      <c r="M130" s="432" t="b">
        <f t="shared" si="13"/>
        <v>0</v>
      </c>
      <c r="N130" s="432" t="s">
        <v>935</v>
      </c>
      <c r="O130" s="51"/>
      <c r="P130" s="136"/>
      <c r="Q130" s="135"/>
      <c r="T130" s="104"/>
      <c r="U130" s="104"/>
      <c r="V130" s="104"/>
      <c r="W130" s="104"/>
      <c r="X130" s="186"/>
    </row>
    <row r="131" spans="1:24" ht="47.15" customHeight="1" x14ac:dyDescent="0.35">
      <c r="A131" s="119"/>
      <c r="B131" s="367">
        <v>15</v>
      </c>
      <c r="C131" s="384" t="str">
        <f t="shared" si="10"/>
        <v/>
      </c>
      <c r="D131" s="385" t="str">
        <f ca="1">TEXT(IFERROR(INDEX('Overview - Section A'!$A$38:$A$45,MATCH(J131,'Overview - Section A'!$U$38:$U$45,0)),""),"d-mmm-yy") &amp;" to " &amp; TEXT(IFERROR(INDEX('Overview - Section A'!$E$38:$E$45,MATCH(J131,'Overview - Section A'!$U$38:$U$45,0)),""),"d-mmm-yy")</f>
        <v>1-Jul-20 to 31-Dec-20</v>
      </c>
      <c r="E131" s="386"/>
      <c r="F131" s="387"/>
      <c r="G131" s="442" t="str">
        <f t="shared" si="11"/>
        <v/>
      </c>
      <c r="H131" s="390"/>
      <c r="I131" s="432"/>
      <c r="J131" s="392" t="s">
        <v>422</v>
      </c>
      <c r="K131" s="447"/>
      <c r="L131" s="432" t="b">
        <f t="shared" si="12"/>
        <v>1</v>
      </c>
      <c r="M131" s="432" t="b">
        <f t="shared" si="13"/>
        <v>0</v>
      </c>
      <c r="N131" s="432" t="s">
        <v>936</v>
      </c>
      <c r="O131" s="51"/>
      <c r="P131" s="136"/>
      <c r="Q131" s="135"/>
      <c r="T131" s="104"/>
      <c r="U131" s="104"/>
      <c r="V131" s="104"/>
      <c r="W131" s="104"/>
      <c r="X131" s="186"/>
    </row>
    <row r="132" spans="1:24" ht="47.15" customHeight="1" x14ac:dyDescent="0.35">
      <c r="A132" s="119"/>
      <c r="B132" s="367">
        <v>16</v>
      </c>
      <c r="C132" s="384" t="str">
        <f t="shared" si="10"/>
        <v>TCP-1(M): Number of notified cases of all forms of TB-(i.e. bacteriologically confirmed + clinically diagnosed), includes new and relapse cases</v>
      </c>
      <c r="D132" s="385" t="str">
        <f ca="1">TEXT(IFERROR(INDEX('Overview - Section A'!$A$38:$A$45,MATCH(J132,'Overview - Section A'!$U$38:$U$45,0)),""),"d-mmm-yy") &amp;" to " &amp; TEXT(IFERROR(INDEX('Overview - Section A'!$E$38:$E$45,MATCH(J132,'Overview - Section A'!$U$38:$U$45,0)),""),"d-mmm-yy")</f>
        <v>1-Jan-18 to 30-Jun-18</v>
      </c>
      <c r="E132" s="387">
        <v>9486.7199999999993</v>
      </c>
      <c r="F132" s="387"/>
      <c r="G132" s="442" t="str">
        <f t="shared" si="11"/>
        <v/>
      </c>
      <c r="H132" s="390"/>
      <c r="I132" s="432"/>
      <c r="J132" s="392" t="s">
        <v>412</v>
      </c>
      <c r="K132" s="447"/>
      <c r="L132" s="432" t="b">
        <f t="shared" si="12"/>
        <v>1</v>
      </c>
      <c r="M132" s="432" t="b">
        <f t="shared" si="13"/>
        <v>1</v>
      </c>
      <c r="N132" s="432" t="s">
        <v>937</v>
      </c>
      <c r="O132" s="51"/>
      <c r="P132" s="136"/>
      <c r="Q132" s="135"/>
      <c r="T132" s="104"/>
      <c r="U132" s="104"/>
      <c r="V132" s="104"/>
      <c r="W132" s="104"/>
      <c r="X132" s="186"/>
    </row>
    <row r="133" spans="1:24" ht="47.15" customHeight="1" x14ac:dyDescent="0.35">
      <c r="A133" s="119"/>
      <c r="B133" s="367">
        <v>16</v>
      </c>
      <c r="C133" s="384" t="str">
        <f t="shared" si="10"/>
        <v/>
      </c>
      <c r="D133" s="385" t="str">
        <f ca="1">TEXT(IFERROR(INDEX('Overview - Section A'!$A$38:$A$45,MATCH(J133,'Overview - Section A'!$U$38:$U$45,0)),""),"d-mmm-yy") &amp;" to " &amp; TEXT(IFERROR(INDEX('Overview - Section A'!$E$38:$E$45,MATCH(J133,'Overview - Section A'!$U$38:$U$45,0)),""),"d-mmm-yy")</f>
        <v>1-Jul-18 to 31-Dec-18</v>
      </c>
      <c r="E133" s="387">
        <v>10277.280000000001</v>
      </c>
      <c r="F133" s="387"/>
      <c r="G133" s="442" t="str">
        <f t="shared" si="11"/>
        <v/>
      </c>
      <c r="H133" s="390"/>
      <c r="I133" s="432"/>
      <c r="J133" s="392" t="s">
        <v>414</v>
      </c>
      <c r="K133" s="447"/>
      <c r="L133" s="432" t="b">
        <f t="shared" si="12"/>
        <v>1</v>
      </c>
      <c r="M133" s="432" t="b">
        <f t="shared" si="13"/>
        <v>1</v>
      </c>
      <c r="N133" s="432" t="s">
        <v>938</v>
      </c>
      <c r="O133" s="51"/>
      <c r="P133" s="136"/>
      <c r="Q133" s="135"/>
      <c r="T133" s="104"/>
      <c r="U133" s="104"/>
      <c r="V133" s="104"/>
      <c r="W133" s="104"/>
      <c r="X133" s="186"/>
    </row>
    <row r="134" spans="1:24" ht="47.15" customHeight="1" x14ac:dyDescent="0.35">
      <c r="A134" s="119"/>
      <c r="B134" s="367">
        <v>16</v>
      </c>
      <c r="C134" s="384" t="str">
        <f t="shared" si="10"/>
        <v/>
      </c>
      <c r="D134" s="385" t="str">
        <f ca="1">TEXT(IFERROR(INDEX('Overview - Section A'!$A$38:$A$45,MATCH(J134,'Overview - Section A'!$U$38:$U$45,0)),""),"d-mmm-yy") &amp;" to " &amp; TEXT(IFERROR(INDEX('Overview - Section A'!$E$38:$E$45,MATCH(J134,'Overview - Section A'!$U$38:$U$45,0)),""),"d-mmm-yy")</f>
        <v>1-Jan-19 to 30-Jun-19</v>
      </c>
      <c r="E134" s="387">
        <v>10406.879999999999</v>
      </c>
      <c r="F134" s="387"/>
      <c r="G134" s="442" t="str">
        <f t="shared" si="11"/>
        <v/>
      </c>
      <c r="H134" s="390"/>
      <c r="I134" s="432"/>
      <c r="J134" s="392" t="s">
        <v>416</v>
      </c>
      <c r="K134" s="447"/>
      <c r="L134" s="432" t="b">
        <f t="shared" si="12"/>
        <v>1</v>
      </c>
      <c r="M134" s="432" t="b">
        <f t="shared" si="13"/>
        <v>1</v>
      </c>
      <c r="N134" s="432" t="s">
        <v>939</v>
      </c>
      <c r="O134" s="51"/>
      <c r="P134" s="136"/>
      <c r="Q134" s="135"/>
      <c r="T134" s="104"/>
      <c r="U134" s="104"/>
      <c r="V134" s="104"/>
      <c r="W134" s="104"/>
      <c r="X134" s="186"/>
    </row>
    <row r="135" spans="1:24" ht="47.15" customHeight="1" x14ac:dyDescent="0.35">
      <c r="A135" s="119"/>
      <c r="B135" s="367">
        <v>16</v>
      </c>
      <c r="C135" s="384" t="str">
        <f t="shared" si="10"/>
        <v/>
      </c>
      <c r="D135" s="385" t="str">
        <f ca="1">TEXT(IFERROR(INDEX('Overview - Section A'!$A$38:$A$45,MATCH(J135,'Overview - Section A'!$U$38:$U$45,0)),""),"d-mmm-yy") &amp;" to " &amp; TEXT(IFERROR(INDEX('Overview - Section A'!$E$38:$E$45,MATCH(J135,'Overview - Section A'!$U$38:$U$45,0)),""),"d-mmm-yy")</f>
        <v>1-Jul-19 to 31-Dec-19</v>
      </c>
      <c r="E135" s="387">
        <v>11274.12</v>
      </c>
      <c r="F135" s="387"/>
      <c r="G135" s="442" t="str">
        <f t="shared" si="11"/>
        <v/>
      </c>
      <c r="H135" s="390"/>
      <c r="I135" s="432"/>
      <c r="J135" s="392" t="s">
        <v>418</v>
      </c>
      <c r="K135" s="447"/>
      <c r="L135" s="432" t="b">
        <f t="shared" si="12"/>
        <v>1</v>
      </c>
      <c r="M135" s="432" t="b">
        <f t="shared" si="13"/>
        <v>1</v>
      </c>
      <c r="N135" s="432" t="s">
        <v>940</v>
      </c>
      <c r="O135" s="51"/>
      <c r="P135" s="136"/>
      <c r="Q135" s="135"/>
      <c r="T135" s="104"/>
      <c r="U135" s="104"/>
      <c r="V135" s="104"/>
      <c r="W135" s="104"/>
      <c r="X135" s="186"/>
    </row>
    <row r="136" spans="1:24" ht="47.15" customHeight="1" x14ac:dyDescent="0.35">
      <c r="A136" s="119"/>
      <c r="B136" s="367">
        <v>16</v>
      </c>
      <c r="C136" s="384" t="str">
        <f t="shared" si="10"/>
        <v/>
      </c>
      <c r="D136" s="385" t="str">
        <f ca="1">TEXT(IFERROR(INDEX('Overview - Section A'!$A$38:$A$45,MATCH(J136,'Overview - Section A'!$U$38:$U$45,0)),""),"d-mmm-yy") &amp;" to " &amp; TEXT(IFERROR(INDEX('Overview - Section A'!$E$38:$E$45,MATCH(J136,'Overview - Section A'!$U$38:$U$45,0)),""),"d-mmm-yy")</f>
        <v>1-Jan-20 to 30-Jun-20</v>
      </c>
      <c r="E136" s="387">
        <v>11284</v>
      </c>
      <c r="F136" s="387"/>
      <c r="G136" s="442" t="str">
        <f t="shared" si="11"/>
        <v/>
      </c>
      <c r="H136" s="390"/>
      <c r="I136" s="432"/>
      <c r="J136" s="392" t="s">
        <v>420</v>
      </c>
      <c r="K136" s="447"/>
      <c r="L136" s="432" t="b">
        <f t="shared" si="12"/>
        <v>1</v>
      </c>
      <c r="M136" s="432" t="b">
        <f t="shared" si="13"/>
        <v>1</v>
      </c>
      <c r="N136" s="432" t="s">
        <v>941</v>
      </c>
      <c r="O136" s="51"/>
      <c r="P136" s="136"/>
      <c r="Q136" s="135"/>
      <c r="T136" s="104"/>
      <c r="U136" s="104"/>
      <c r="V136" s="104"/>
      <c r="W136" s="104"/>
      <c r="X136" s="186"/>
    </row>
    <row r="137" spans="1:24" ht="47.15" customHeight="1" x14ac:dyDescent="0.35">
      <c r="A137" s="119"/>
      <c r="B137" s="367">
        <v>16</v>
      </c>
      <c r="C137" s="384" t="str">
        <f t="shared" si="10"/>
        <v/>
      </c>
      <c r="D137" s="385" t="str">
        <f ca="1">TEXT(IFERROR(INDEX('Overview - Section A'!$A$38:$A$45,MATCH(J137,'Overview - Section A'!$U$38:$U$45,0)),""),"d-mmm-yy") &amp;" to " &amp; TEXT(IFERROR(INDEX('Overview - Section A'!$E$38:$E$45,MATCH(J137,'Overview - Section A'!$U$38:$U$45,0)),""),"d-mmm-yy")</f>
        <v>1-Jul-20 to 31-Dec-20</v>
      </c>
      <c r="E137" s="387">
        <v>12224</v>
      </c>
      <c r="F137" s="387"/>
      <c r="G137" s="442" t="str">
        <f t="shared" si="11"/>
        <v/>
      </c>
      <c r="H137" s="390"/>
      <c r="I137" s="432"/>
      <c r="J137" s="392" t="s">
        <v>422</v>
      </c>
      <c r="K137" s="447"/>
      <c r="L137" s="432" t="b">
        <f t="shared" si="12"/>
        <v>1</v>
      </c>
      <c r="M137" s="432" t="b">
        <f t="shared" si="13"/>
        <v>1</v>
      </c>
      <c r="N137" s="432" t="s">
        <v>942</v>
      </c>
      <c r="O137" s="51"/>
      <c r="P137" s="136"/>
      <c r="Q137" s="135"/>
      <c r="T137" s="104"/>
      <c r="U137" s="104"/>
      <c r="V137" s="104"/>
      <c r="W137" s="104"/>
      <c r="X137" s="186"/>
    </row>
    <row r="138" spans="1:24" ht="47.15" customHeight="1" x14ac:dyDescent="0.35">
      <c r="A138" s="119"/>
      <c r="B138" s="367">
        <v>17</v>
      </c>
      <c r="C138" s="384" t="str">
        <f t="shared" si="10"/>
        <v>TCP-2(M): Treatment success rate- all forms:  Percentage of TB cases, all forms, bacteriologically confirmed plus clinically diagnosed, successfully treated (cured plus treatment completed) among all TB cases registered for treatment during a specified period, new and relapse cases</v>
      </c>
      <c r="D138" s="385" t="str">
        <f ca="1">TEXT(IFERROR(INDEX('Overview - Section A'!$A$38:$A$45,MATCH(J138,'Overview - Section A'!$U$38:$U$45,0)),""),"d-mmm-yy") &amp;" to " &amp; TEXT(IFERROR(INDEX('Overview - Section A'!$E$38:$E$45,MATCH(J138,'Overview - Section A'!$U$38:$U$45,0)),""),"d-mmm-yy")</f>
        <v>1-Jan-18 to 30-Jun-18</v>
      </c>
      <c r="E138" s="387">
        <v>8158.5791999999992</v>
      </c>
      <c r="F138" s="387">
        <v>9486.7199999999993</v>
      </c>
      <c r="G138" s="442">
        <f t="shared" si="11"/>
        <v>86</v>
      </c>
      <c r="H138" s="390"/>
      <c r="I138" s="432"/>
      <c r="J138" s="392" t="s">
        <v>412</v>
      </c>
      <c r="K138" s="447"/>
      <c r="L138" s="432" t="b">
        <f t="shared" si="12"/>
        <v>1</v>
      </c>
      <c r="M138" s="432" t="b">
        <f t="shared" si="13"/>
        <v>1</v>
      </c>
      <c r="N138" s="432" t="s">
        <v>943</v>
      </c>
      <c r="O138" s="51"/>
      <c r="P138" s="500"/>
      <c r="Q138" s="135"/>
      <c r="T138" s="104"/>
      <c r="U138" s="104"/>
      <c r="V138" s="104"/>
      <c r="W138" s="104"/>
      <c r="X138" s="186"/>
    </row>
    <row r="139" spans="1:24" ht="47.15" customHeight="1" x14ac:dyDescent="0.35">
      <c r="A139" s="119"/>
      <c r="B139" s="367">
        <v>17</v>
      </c>
      <c r="C139" s="384" t="str">
        <f t="shared" si="10"/>
        <v/>
      </c>
      <c r="D139" s="385" t="str">
        <f ca="1">TEXT(IFERROR(INDEX('Overview - Section A'!$A$38:$A$45,MATCH(J139,'Overview - Section A'!$U$38:$U$45,0)),""),"d-mmm-yy") &amp;" to " &amp; TEXT(IFERROR(INDEX('Overview - Section A'!$E$38:$E$45,MATCH(J139,'Overview - Section A'!$U$38:$U$45,0)),""),"d-mmm-yy")</f>
        <v>1-Jul-18 to 31-Dec-18</v>
      </c>
      <c r="E139" s="387">
        <v>8838.4608000000007</v>
      </c>
      <c r="F139" s="387">
        <v>10277.280000000001</v>
      </c>
      <c r="G139" s="442">
        <f t="shared" si="11"/>
        <v>86</v>
      </c>
      <c r="H139" s="390"/>
      <c r="I139" s="432"/>
      <c r="J139" s="392" t="s">
        <v>414</v>
      </c>
      <c r="K139" s="447"/>
      <c r="L139" s="432" t="b">
        <f t="shared" si="12"/>
        <v>1</v>
      </c>
      <c r="M139" s="432" t="b">
        <f t="shared" si="13"/>
        <v>1</v>
      </c>
      <c r="N139" s="432" t="s">
        <v>944</v>
      </c>
      <c r="O139" s="51"/>
      <c r="P139" s="136"/>
      <c r="Q139" s="135"/>
      <c r="T139" s="104"/>
      <c r="U139" s="104"/>
      <c r="V139" s="104"/>
      <c r="W139" s="104"/>
      <c r="X139" s="186"/>
    </row>
    <row r="140" spans="1:24" ht="47.15" customHeight="1" x14ac:dyDescent="0.35">
      <c r="A140" s="119"/>
      <c r="B140" s="367">
        <v>17</v>
      </c>
      <c r="C140" s="384" t="str">
        <f t="shared" si="10"/>
        <v/>
      </c>
      <c r="D140" s="385" t="str">
        <f ca="1">TEXT(IFERROR(INDEX('Overview - Section A'!$A$38:$A$45,MATCH(J140,'Overview - Section A'!$U$38:$U$45,0)),""),"d-mmm-yy") &amp;" to " &amp; TEXT(IFERROR(INDEX('Overview - Section A'!$E$38:$E$45,MATCH(J140,'Overview - Section A'!$U$38:$U$45,0)),""),"d-mmm-yy")</f>
        <v>1-Jan-19 to 30-Jun-19</v>
      </c>
      <c r="E140" s="387">
        <v>9158</v>
      </c>
      <c r="F140" s="387">
        <v>10406.879999999999</v>
      </c>
      <c r="G140" s="442">
        <f t="shared" si="11"/>
        <v>87.999477268883666</v>
      </c>
      <c r="H140" s="390"/>
      <c r="I140" s="432"/>
      <c r="J140" s="392" t="s">
        <v>416</v>
      </c>
      <c r="K140" s="447"/>
      <c r="L140" s="432" t="b">
        <f t="shared" si="12"/>
        <v>1</v>
      </c>
      <c r="M140" s="432" t="b">
        <f t="shared" si="13"/>
        <v>1</v>
      </c>
      <c r="N140" s="432" t="s">
        <v>945</v>
      </c>
      <c r="O140" s="51"/>
      <c r="P140" s="136"/>
      <c r="Q140" s="135"/>
      <c r="T140" s="104"/>
      <c r="U140" s="104"/>
      <c r="V140" s="104"/>
      <c r="W140" s="104"/>
      <c r="X140" s="186"/>
    </row>
    <row r="141" spans="1:24" ht="47.15" customHeight="1" x14ac:dyDescent="0.35">
      <c r="A141" s="119"/>
      <c r="B141" s="367">
        <v>17</v>
      </c>
      <c r="C141" s="384" t="str">
        <f t="shared" si="10"/>
        <v/>
      </c>
      <c r="D141" s="385" t="str">
        <f ca="1">TEXT(IFERROR(INDEX('Overview - Section A'!$A$38:$A$45,MATCH(J141,'Overview - Section A'!$U$38:$U$45,0)),""),"d-mmm-yy") &amp;" to " &amp; TEXT(IFERROR(INDEX('Overview - Section A'!$E$38:$E$45,MATCH(J141,'Overview - Section A'!$U$38:$U$45,0)),""),"d-mmm-yy")</f>
        <v>1-Jul-19 to 31-Dec-19</v>
      </c>
      <c r="E141" s="387">
        <v>9921</v>
      </c>
      <c r="F141" s="387">
        <v>11274.12</v>
      </c>
      <c r="G141" s="442">
        <f t="shared" si="11"/>
        <v>87.997998956903061</v>
      </c>
      <c r="H141" s="390"/>
      <c r="I141" s="432"/>
      <c r="J141" s="392" t="s">
        <v>418</v>
      </c>
      <c r="K141" s="447"/>
      <c r="L141" s="432" t="b">
        <f t="shared" si="12"/>
        <v>1</v>
      </c>
      <c r="M141" s="432" t="b">
        <f t="shared" si="13"/>
        <v>1</v>
      </c>
      <c r="N141" s="432" t="s">
        <v>946</v>
      </c>
      <c r="O141" s="51"/>
      <c r="P141" s="136"/>
      <c r="Q141" s="135"/>
      <c r="T141" s="104"/>
      <c r="U141" s="104"/>
      <c r="V141" s="104"/>
      <c r="W141" s="104"/>
      <c r="X141" s="186"/>
    </row>
    <row r="142" spans="1:24" ht="47.15" customHeight="1" x14ac:dyDescent="0.35">
      <c r="A142" s="119"/>
      <c r="B142" s="367">
        <v>17</v>
      </c>
      <c r="C142" s="384" t="str">
        <f t="shared" si="10"/>
        <v/>
      </c>
      <c r="D142" s="385" t="str">
        <f ca="1">TEXT(IFERROR(INDEX('Overview - Section A'!$A$38:$A$45,MATCH(J142,'Overview - Section A'!$U$38:$U$45,0)),""),"d-mmm-yy") &amp;" to " &amp; TEXT(IFERROR(INDEX('Overview - Section A'!$E$38:$E$45,MATCH(J142,'Overview - Section A'!$U$38:$U$45,0)),""),"d-mmm-yy")</f>
        <v>1-Jan-20 to 30-Jun-20</v>
      </c>
      <c r="E142" s="387">
        <v>10156</v>
      </c>
      <c r="F142" s="387">
        <v>11284</v>
      </c>
      <c r="G142" s="442">
        <f t="shared" si="11"/>
        <v>90.003544842254527</v>
      </c>
      <c r="H142" s="390"/>
      <c r="I142" s="432"/>
      <c r="J142" s="392" t="s">
        <v>420</v>
      </c>
      <c r="K142" s="447"/>
      <c r="L142" s="432" t="b">
        <f t="shared" si="12"/>
        <v>1</v>
      </c>
      <c r="M142" s="432" t="b">
        <f t="shared" si="13"/>
        <v>1</v>
      </c>
      <c r="N142" s="432" t="s">
        <v>947</v>
      </c>
      <c r="O142" s="51"/>
      <c r="P142" s="136"/>
      <c r="Q142" s="135"/>
      <c r="T142" s="104"/>
      <c r="U142" s="104"/>
      <c r="V142" s="104"/>
      <c r="W142" s="104"/>
      <c r="X142" s="186"/>
    </row>
    <row r="143" spans="1:24" ht="47.15" customHeight="1" x14ac:dyDescent="0.35">
      <c r="A143" s="119"/>
      <c r="B143" s="367">
        <v>17</v>
      </c>
      <c r="C143" s="384" t="str">
        <f t="shared" si="10"/>
        <v/>
      </c>
      <c r="D143" s="385" t="str">
        <f ca="1">TEXT(IFERROR(INDEX('Overview - Section A'!$A$38:$A$45,MATCH(J143,'Overview - Section A'!$U$38:$U$45,0)),""),"d-mmm-yy") &amp;" to " &amp; TEXT(IFERROR(INDEX('Overview - Section A'!$E$38:$E$45,MATCH(J143,'Overview - Section A'!$U$38:$U$45,0)),""),"d-mmm-yy")</f>
        <v>1-Jul-20 to 31-Dec-20</v>
      </c>
      <c r="E143" s="387">
        <v>11002</v>
      </c>
      <c r="F143" s="387">
        <v>12224</v>
      </c>
      <c r="G143" s="442">
        <f t="shared" si="11"/>
        <v>90.0032722513089</v>
      </c>
      <c r="H143" s="390"/>
      <c r="I143" s="432"/>
      <c r="J143" s="392" t="s">
        <v>422</v>
      </c>
      <c r="K143" s="447"/>
      <c r="L143" s="432" t="b">
        <f t="shared" si="12"/>
        <v>1</v>
      </c>
      <c r="M143" s="432" t="b">
        <f t="shared" si="13"/>
        <v>1</v>
      </c>
      <c r="N143" s="432" t="s">
        <v>948</v>
      </c>
      <c r="O143" s="51"/>
      <c r="P143" s="136"/>
      <c r="Q143" s="135"/>
      <c r="T143" s="104"/>
      <c r="U143" s="104"/>
      <c r="V143" s="104"/>
      <c r="W143" s="104"/>
      <c r="X143" s="186"/>
    </row>
    <row r="144" spans="1:24" ht="47.15" customHeight="1" x14ac:dyDescent="0.35">
      <c r="A144" s="119"/>
      <c r="B144" s="367">
        <v>18</v>
      </c>
      <c r="C144" s="384" t="str">
        <f t="shared" si="10"/>
        <v>TCP-3: Percentage of laboratories showing adequate performance in external quality assurance for smear microscopy among the total number of laboratories that undertake smear microscopy during the reporting period</v>
      </c>
      <c r="D144" s="385" t="str">
        <f ca="1">TEXT(IFERROR(INDEX('Overview - Section A'!$A$38:$A$45,MATCH(J144,'Overview - Section A'!$U$38:$U$45,0)),""),"d-mmm-yy") &amp;" to " &amp; TEXT(IFERROR(INDEX('Overview - Section A'!$E$38:$E$45,MATCH(J144,'Overview - Section A'!$U$38:$U$45,0)),""),"d-mmm-yy")</f>
        <v>1-Jan-18 to 30-Jun-18</v>
      </c>
      <c r="E144" s="387">
        <v>190</v>
      </c>
      <c r="F144" s="387">
        <v>328</v>
      </c>
      <c r="G144" s="442">
        <f t="shared" si="11"/>
        <v>57.926829268292678</v>
      </c>
      <c r="H144" s="390"/>
      <c r="I144" s="432"/>
      <c r="J144" s="392" t="s">
        <v>412</v>
      </c>
      <c r="K144" s="447"/>
      <c r="L144" s="432" t="b">
        <f t="shared" si="12"/>
        <v>1</v>
      </c>
      <c r="M144" s="432" t="b">
        <f t="shared" si="13"/>
        <v>1</v>
      </c>
      <c r="N144" s="432" t="s">
        <v>949</v>
      </c>
      <c r="O144" s="51"/>
      <c r="P144" s="500"/>
      <c r="Q144" s="135"/>
      <c r="T144" s="104"/>
      <c r="U144" s="104"/>
      <c r="V144" s="104"/>
      <c r="W144" s="104"/>
      <c r="X144" s="186"/>
    </row>
    <row r="145" spans="1:24" ht="47.15" customHeight="1" x14ac:dyDescent="0.35">
      <c r="A145" s="119"/>
      <c r="B145" s="367">
        <v>18</v>
      </c>
      <c r="C145" s="384" t="str">
        <f t="shared" si="10"/>
        <v/>
      </c>
      <c r="D145" s="385" t="str">
        <f ca="1">TEXT(IFERROR(INDEX('Overview - Section A'!$A$38:$A$45,MATCH(J145,'Overview - Section A'!$U$38:$U$45,0)),""),"d-mmm-yy") &amp;" to " &amp; TEXT(IFERROR(INDEX('Overview - Section A'!$E$38:$E$45,MATCH(J145,'Overview - Section A'!$U$38:$U$45,0)),""),"d-mmm-yy")</f>
        <v>1-Jul-18 to 31-Dec-18</v>
      </c>
      <c r="E145" s="387">
        <v>220</v>
      </c>
      <c r="F145" s="387">
        <v>328</v>
      </c>
      <c r="G145" s="442">
        <f t="shared" si="11"/>
        <v>67.073170731707322</v>
      </c>
      <c r="H145" s="390"/>
      <c r="I145" s="432"/>
      <c r="J145" s="392" t="s">
        <v>414</v>
      </c>
      <c r="K145" s="447"/>
      <c r="L145" s="432" t="b">
        <f t="shared" si="12"/>
        <v>1</v>
      </c>
      <c r="M145" s="432" t="b">
        <f t="shared" si="13"/>
        <v>1</v>
      </c>
      <c r="N145" s="432" t="s">
        <v>950</v>
      </c>
      <c r="O145" s="51"/>
      <c r="P145" s="136"/>
      <c r="Q145" s="135"/>
      <c r="T145" s="104"/>
      <c r="U145" s="104"/>
      <c r="V145" s="104"/>
      <c r="W145" s="104"/>
      <c r="X145" s="186"/>
    </row>
    <row r="146" spans="1:24" ht="47.15" customHeight="1" x14ac:dyDescent="0.35">
      <c r="A146" s="119"/>
      <c r="B146" s="367">
        <v>18</v>
      </c>
      <c r="C146" s="384" t="str">
        <f t="shared" si="10"/>
        <v/>
      </c>
      <c r="D146" s="385" t="str">
        <f ca="1">TEXT(IFERROR(INDEX('Overview - Section A'!$A$38:$A$45,MATCH(J146,'Overview - Section A'!$U$38:$U$45,0)),""),"d-mmm-yy") &amp;" to " &amp; TEXT(IFERROR(INDEX('Overview - Section A'!$E$38:$E$45,MATCH(J146,'Overview - Section A'!$U$38:$U$45,0)),""),"d-mmm-yy")</f>
        <v>1-Jan-19 to 30-Jun-19</v>
      </c>
      <c r="E146" s="387">
        <v>220</v>
      </c>
      <c r="F146" s="387">
        <v>328</v>
      </c>
      <c r="G146" s="442">
        <f t="shared" si="11"/>
        <v>67.073170731707322</v>
      </c>
      <c r="H146" s="390"/>
      <c r="I146" s="432"/>
      <c r="J146" s="392" t="s">
        <v>416</v>
      </c>
      <c r="K146" s="447"/>
      <c r="L146" s="432" t="b">
        <f t="shared" si="12"/>
        <v>1</v>
      </c>
      <c r="M146" s="432" t="b">
        <f t="shared" si="13"/>
        <v>1</v>
      </c>
      <c r="N146" s="432" t="s">
        <v>951</v>
      </c>
      <c r="O146" s="51"/>
      <c r="P146" s="136"/>
      <c r="Q146" s="135"/>
      <c r="T146" s="104"/>
      <c r="U146" s="104"/>
      <c r="V146" s="104"/>
      <c r="W146" s="104"/>
      <c r="X146" s="186"/>
    </row>
    <row r="147" spans="1:24" ht="47.15" customHeight="1" x14ac:dyDescent="0.35">
      <c r="A147" s="119"/>
      <c r="B147" s="367">
        <v>18</v>
      </c>
      <c r="C147" s="384" t="str">
        <f t="shared" si="10"/>
        <v/>
      </c>
      <c r="D147" s="385" t="str">
        <f ca="1">TEXT(IFERROR(INDEX('Overview - Section A'!$A$38:$A$45,MATCH(J147,'Overview - Section A'!$U$38:$U$45,0)),""),"d-mmm-yy") &amp;" to " &amp; TEXT(IFERROR(INDEX('Overview - Section A'!$E$38:$E$45,MATCH(J147,'Overview - Section A'!$U$38:$U$45,0)),""),"d-mmm-yy")</f>
        <v>1-Jul-19 to 31-Dec-19</v>
      </c>
      <c r="E147" s="387">
        <v>230</v>
      </c>
      <c r="F147" s="387">
        <v>328</v>
      </c>
      <c r="G147" s="442">
        <f t="shared" si="11"/>
        <v>70.121951219512198</v>
      </c>
      <c r="H147" s="390"/>
      <c r="I147" s="432"/>
      <c r="J147" s="392" t="s">
        <v>418</v>
      </c>
      <c r="K147" s="447"/>
      <c r="L147" s="432" t="b">
        <f t="shared" si="12"/>
        <v>1</v>
      </c>
      <c r="M147" s="432" t="b">
        <f t="shared" si="13"/>
        <v>1</v>
      </c>
      <c r="N147" s="432" t="s">
        <v>952</v>
      </c>
      <c r="O147" s="51"/>
      <c r="P147" s="136"/>
      <c r="Q147" s="135"/>
      <c r="T147" s="104"/>
      <c r="U147" s="104"/>
      <c r="V147" s="104"/>
      <c r="W147" s="104"/>
      <c r="X147" s="186"/>
    </row>
    <row r="148" spans="1:24" ht="47.15" customHeight="1" x14ac:dyDescent="0.35">
      <c r="A148" s="119"/>
      <c r="B148" s="367">
        <v>18</v>
      </c>
      <c r="C148" s="384" t="str">
        <f t="shared" si="10"/>
        <v/>
      </c>
      <c r="D148" s="385" t="str">
        <f ca="1">TEXT(IFERROR(INDEX('Overview - Section A'!$A$38:$A$45,MATCH(J148,'Overview - Section A'!$U$38:$U$45,0)),""),"d-mmm-yy") &amp;" to " &amp; TEXT(IFERROR(INDEX('Overview - Section A'!$E$38:$E$45,MATCH(J148,'Overview - Section A'!$U$38:$U$45,0)),""),"d-mmm-yy")</f>
        <v>1-Jan-20 to 30-Jun-20</v>
      </c>
      <c r="E148" s="387">
        <v>230</v>
      </c>
      <c r="F148" s="387">
        <v>328</v>
      </c>
      <c r="G148" s="442">
        <f t="shared" si="11"/>
        <v>70.121951219512198</v>
      </c>
      <c r="H148" s="390"/>
      <c r="I148" s="432"/>
      <c r="J148" s="392" t="s">
        <v>420</v>
      </c>
      <c r="K148" s="447"/>
      <c r="L148" s="432" t="b">
        <f t="shared" si="12"/>
        <v>1</v>
      </c>
      <c r="M148" s="432" t="b">
        <f t="shared" si="13"/>
        <v>1</v>
      </c>
      <c r="N148" s="432" t="s">
        <v>953</v>
      </c>
      <c r="O148" s="51"/>
      <c r="P148" s="136"/>
      <c r="Q148" s="135"/>
      <c r="T148" s="104"/>
      <c r="U148" s="104"/>
      <c r="V148" s="104"/>
      <c r="W148" s="104"/>
      <c r="X148" s="186"/>
    </row>
    <row r="149" spans="1:24" ht="47.15" customHeight="1" x14ac:dyDescent="0.35">
      <c r="A149" s="119"/>
      <c r="B149" s="367">
        <v>18</v>
      </c>
      <c r="C149" s="384" t="str">
        <f t="shared" si="10"/>
        <v/>
      </c>
      <c r="D149" s="385" t="str">
        <f ca="1">TEXT(IFERROR(INDEX('Overview - Section A'!$A$38:$A$45,MATCH(J149,'Overview - Section A'!$U$38:$U$45,0)),""),"d-mmm-yy") &amp;" to " &amp; TEXT(IFERROR(INDEX('Overview - Section A'!$E$38:$E$45,MATCH(J149,'Overview - Section A'!$U$38:$U$45,0)),""),"d-mmm-yy")</f>
        <v>1-Jul-20 to 31-Dec-20</v>
      </c>
      <c r="E149" s="387">
        <v>250</v>
      </c>
      <c r="F149" s="387">
        <v>328</v>
      </c>
      <c r="G149" s="442">
        <f t="shared" si="11"/>
        <v>76.219512195121951</v>
      </c>
      <c r="H149" s="390"/>
      <c r="I149" s="432"/>
      <c r="J149" s="392" t="s">
        <v>422</v>
      </c>
      <c r="K149" s="447"/>
      <c r="L149" s="432" t="b">
        <f t="shared" si="12"/>
        <v>1</v>
      </c>
      <c r="M149" s="432" t="b">
        <f t="shared" si="13"/>
        <v>1</v>
      </c>
      <c r="N149" s="432" t="s">
        <v>954</v>
      </c>
      <c r="O149" s="51"/>
      <c r="P149" s="136"/>
      <c r="Q149" s="135"/>
      <c r="T149" s="104"/>
      <c r="U149" s="104"/>
      <c r="V149" s="104"/>
      <c r="W149" s="104"/>
      <c r="X149" s="186"/>
    </row>
    <row r="150" spans="1:24" ht="47.15" customHeight="1" x14ac:dyDescent="0.35">
      <c r="A150" s="119"/>
      <c r="B150" s="367">
        <v>19</v>
      </c>
      <c r="C150" s="384" t="str">
        <f t="shared" si="10"/>
        <v>TCP-4: Percentage of reporting units reporting no stock-outs of anti-TB drugs on the last day of the quarter</v>
      </c>
      <c r="D150" s="385" t="str">
        <f ca="1">TEXT(IFERROR(INDEX('Overview - Section A'!$A$38:$A$45,MATCH(J150,'Overview - Section A'!$U$38:$U$45,0)),""),"d-mmm-yy") &amp;" to " &amp; TEXT(IFERROR(INDEX('Overview - Section A'!$E$38:$E$45,MATCH(J150,'Overview - Section A'!$U$38:$U$45,0)),""),"d-mmm-yy")</f>
        <v>1-Jan-18 to 30-Jun-18</v>
      </c>
      <c r="E150" s="387">
        <v>216</v>
      </c>
      <c r="F150" s="387">
        <v>216</v>
      </c>
      <c r="G150" s="442">
        <f t="shared" si="11"/>
        <v>100</v>
      </c>
      <c r="H150" s="390"/>
      <c r="I150" s="432"/>
      <c r="J150" s="392" t="s">
        <v>412</v>
      </c>
      <c r="K150" s="447"/>
      <c r="L150" s="432" t="b">
        <f t="shared" si="12"/>
        <v>1</v>
      </c>
      <c r="M150" s="432" t="b">
        <f t="shared" si="13"/>
        <v>1</v>
      </c>
      <c r="N150" s="432" t="s">
        <v>955</v>
      </c>
      <c r="O150" s="51"/>
      <c r="P150" s="500"/>
      <c r="Q150" s="135"/>
      <c r="T150" s="104"/>
      <c r="U150" s="104"/>
      <c r="V150" s="104"/>
      <c r="W150" s="104"/>
      <c r="X150" s="186"/>
    </row>
    <row r="151" spans="1:24" ht="47.15" customHeight="1" x14ac:dyDescent="0.35">
      <c r="A151" s="119"/>
      <c r="B151" s="367">
        <v>19</v>
      </c>
      <c r="C151" s="384" t="str">
        <f t="shared" si="10"/>
        <v/>
      </c>
      <c r="D151" s="385" t="str">
        <f ca="1">TEXT(IFERROR(INDEX('Overview - Section A'!$A$38:$A$45,MATCH(J151,'Overview - Section A'!$U$38:$U$45,0)),""),"d-mmm-yy") &amp;" to " &amp; TEXT(IFERROR(INDEX('Overview - Section A'!$E$38:$E$45,MATCH(J151,'Overview - Section A'!$U$38:$U$45,0)),""),"d-mmm-yy")</f>
        <v>1-Jul-18 to 31-Dec-18</v>
      </c>
      <c r="E151" s="387">
        <v>216</v>
      </c>
      <c r="F151" s="387">
        <v>216</v>
      </c>
      <c r="G151" s="442">
        <f t="shared" si="11"/>
        <v>100</v>
      </c>
      <c r="H151" s="390"/>
      <c r="I151" s="432"/>
      <c r="J151" s="392" t="s">
        <v>414</v>
      </c>
      <c r="K151" s="447"/>
      <c r="L151" s="432" t="b">
        <f t="shared" si="12"/>
        <v>1</v>
      </c>
      <c r="M151" s="432" t="b">
        <f t="shared" si="13"/>
        <v>1</v>
      </c>
      <c r="N151" s="432" t="s">
        <v>956</v>
      </c>
      <c r="O151" s="51"/>
      <c r="P151" s="136"/>
      <c r="Q151" s="135"/>
      <c r="T151" s="104"/>
      <c r="U151" s="104"/>
      <c r="V151" s="104"/>
      <c r="W151" s="104"/>
      <c r="X151" s="186"/>
    </row>
    <row r="152" spans="1:24" ht="47.15" customHeight="1" x14ac:dyDescent="0.35">
      <c r="A152" s="119"/>
      <c r="B152" s="367">
        <v>19</v>
      </c>
      <c r="C152" s="384" t="str">
        <f t="shared" si="10"/>
        <v/>
      </c>
      <c r="D152" s="385" t="str">
        <f ca="1">TEXT(IFERROR(INDEX('Overview - Section A'!$A$38:$A$45,MATCH(J152,'Overview - Section A'!$U$38:$U$45,0)),""),"d-mmm-yy") &amp;" to " &amp; TEXT(IFERROR(INDEX('Overview - Section A'!$E$38:$E$45,MATCH(J152,'Overview - Section A'!$U$38:$U$45,0)),""),"d-mmm-yy")</f>
        <v>1-Jan-19 to 30-Jun-19</v>
      </c>
      <c r="E152" s="387">
        <v>216</v>
      </c>
      <c r="F152" s="387">
        <v>216</v>
      </c>
      <c r="G152" s="442">
        <f t="shared" si="11"/>
        <v>100</v>
      </c>
      <c r="H152" s="390"/>
      <c r="I152" s="432"/>
      <c r="J152" s="392" t="s">
        <v>416</v>
      </c>
      <c r="K152" s="447"/>
      <c r="L152" s="432" t="b">
        <f t="shared" si="12"/>
        <v>1</v>
      </c>
      <c r="M152" s="432" t="b">
        <f t="shared" si="13"/>
        <v>1</v>
      </c>
      <c r="N152" s="432" t="s">
        <v>957</v>
      </c>
      <c r="O152" s="51"/>
      <c r="P152" s="136"/>
      <c r="Q152" s="135"/>
      <c r="T152" s="104"/>
      <c r="U152" s="104"/>
      <c r="V152" s="104"/>
      <c r="W152" s="104"/>
      <c r="X152" s="186"/>
    </row>
    <row r="153" spans="1:24" ht="47.15" customHeight="1" x14ac:dyDescent="0.35">
      <c r="A153" s="119"/>
      <c r="B153" s="367">
        <v>19</v>
      </c>
      <c r="C153" s="384" t="str">
        <f t="shared" si="10"/>
        <v/>
      </c>
      <c r="D153" s="385" t="str">
        <f ca="1">TEXT(IFERROR(INDEX('Overview - Section A'!$A$38:$A$45,MATCH(J153,'Overview - Section A'!$U$38:$U$45,0)),""),"d-mmm-yy") &amp;" to " &amp; TEXT(IFERROR(INDEX('Overview - Section A'!$E$38:$E$45,MATCH(J153,'Overview - Section A'!$U$38:$U$45,0)),""),"d-mmm-yy")</f>
        <v>1-Jul-19 to 31-Dec-19</v>
      </c>
      <c r="E153" s="387">
        <v>216</v>
      </c>
      <c r="F153" s="387">
        <v>216</v>
      </c>
      <c r="G153" s="442">
        <f t="shared" si="11"/>
        <v>100</v>
      </c>
      <c r="H153" s="390"/>
      <c r="I153" s="432"/>
      <c r="J153" s="392" t="s">
        <v>418</v>
      </c>
      <c r="K153" s="447"/>
      <c r="L153" s="432" t="b">
        <f t="shared" si="12"/>
        <v>1</v>
      </c>
      <c r="M153" s="432" t="b">
        <f t="shared" si="13"/>
        <v>1</v>
      </c>
      <c r="N153" s="432" t="s">
        <v>958</v>
      </c>
      <c r="O153" s="51"/>
      <c r="P153" s="136"/>
      <c r="Q153" s="135"/>
      <c r="T153" s="104"/>
      <c r="U153" s="104"/>
      <c r="V153" s="104"/>
      <c r="W153" s="104"/>
      <c r="X153" s="186"/>
    </row>
    <row r="154" spans="1:24" ht="47.15" customHeight="1" x14ac:dyDescent="0.35">
      <c r="A154" s="119"/>
      <c r="B154" s="367">
        <v>19</v>
      </c>
      <c r="C154" s="384" t="str">
        <f t="shared" si="10"/>
        <v/>
      </c>
      <c r="D154" s="385" t="str">
        <f ca="1">TEXT(IFERROR(INDEX('Overview - Section A'!$A$38:$A$45,MATCH(J154,'Overview - Section A'!$U$38:$U$45,0)),""),"d-mmm-yy") &amp;" to " &amp; TEXT(IFERROR(INDEX('Overview - Section A'!$E$38:$E$45,MATCH(J154,'Overview - Section A'!$U$38:$U$45,0)),""),"d-mmm-yy")</f>
        <v>1-Jan-20 to 30-Jun-20</v>
      </c>
      <c r="E154" s="387">
        <v>216</v>
      </c>
      <c r="F154" s="387">
        <v>216</v>
      </c>
      <c r="G154" s="442">
        <f t="shared" si="11"/>
        <v>100</v>
      </c>
      <c r="H154" s="390"/>
      <c r="I154" s="432"/>
      <c r="J154" s="392" t="s">
        <v>420</v>
      </c>
      <c r="K154" s="447"/>
      <c r="L154" s="432" t="b">
        <f t="shared" si="12"/>
        <v>1</v>
      </c>
      <c r="M154" s="432" t="b">
        <f t="shared" si="13"/>
        <v>1</v>
      </c>
      <c r="N154" s="432" t="s">
        <v>959</v>
      </c>
      <c r="O154" s="51"/>
      <c r="P154" s="136"/>
      <c r="Q154" s="135"/>
      <c r="T154" s="104"/>
      <c r="U154" s="104"/>
      <c r="V154" s="104"/>
      <c r="W154" s="104"/>
      <c r="X154" s="186"/>
    </row>
    <row r="155" spans="1:24" ht="47.15" customHeight="1" x14ac:dyDescent="0.35">
      <c r="A155" s="119"/>
      <c r="B155" s="367">
        <v>19</v>
      </c>
      <c r="C155" s="384" t="str">
        <f t="shared" si="10"/>
        <v/>
      </c>
      <c r="D155" s="385" t="str">
        <f ca="1">TEXT(IFERROR(INDEX('Overview - Section A'!$A$38:$A$45,MATCH(J155,'Overview - Section A'!$U$38:$U$45,0)),""),"d-mmm-yy") &amp;" to " &amp; TEXT(IFERROR(INDEX('Overview - Section A'!$E$38:$E$45,MATCH(J155,'Overview - Section A'!$U$38:$U$45,0)),""),"d-mmm-yy")</f>
        <v>1-Jul-20 to 31-Dec-20</v>
      </c>
      <c r="E155" s="387">
        <v>216</v>
      </c>
      <c r="F155" s="387">
        <v>216</v>
      </c>
      <c r="G155" s="442">
        <f t="shared" si="11"/>
        <v>100</v>
      </c>
      <c r="H155" s="390"/>
      <c r="I155" s="432"/>
      <c r="J155" s="392" t="s">
        <v>422</v>
      </c>
      <c r="K155" s="447"/>
      <c r="L155" s="432" t="b">
        <f t="shared" si="12"/>
        <v>1</v>
      </c>
      <c r="M155" s="432" t="b">
        <f t="shared" si="13"/>
        <v>1</v>
      </c>
      <c r="N155" s="432" t="s">
        <v>960</v>
      </c>
      <c r="O155" s="51"/>
      <c r="P155" s="136"/>
      <c r="Q155" s="135"/>
      <c r="T155" s="104"/>
      <c r="U155" s="104"/>
      <c r="V155" s="104"/>
      <c r="W155" s="104"/>
      <c r="X155" s="186"/>
    </row>
    <row r="156" spans="1:24" ht="47.15" customHeight="1" x14ac:dyDescent="0.35">
      <c r="A156" s="119"/>
      <c r="B156" s="367">
        <v>20</v>
      </c>
      <c r="C156" s="384" t="str">
        <f t="shared" si="10"/>
        <v>TCP-7a: Number of notified TB cases (all forms) contributed by non-national TB program providers – private/non-governmental facilities</v>
      </c>
      <c r="D156" s="385" t="str">
        <f ca="1">TEXT(IFERROR(INDEX('Overview - Section A'!$A$38:$A$45,MATCH(J156,'Overview - Section A'!$U$38:$U$45,0)),""),"d-mmm-yy") &amp;" to " &amp; TEXT(IFERROR(INDEX('Overview - Section A'!$E$38:$E$45,MATCH(J156,'Overview - Section A'!$U$38:$U$45,0)),""),"d-mmm-yy")</f>
        <v>1-Jan-18 to 30-Jun-18</v>
      </c>
      <c r="E156" s="387"/>
      <c r="F156" s="387"/>
      <c r="G156" s="442">
        <v>8</v>
      </c>
      <c r="H156" s="390"/>
      <c r="I156" s="432"/>
      <c r="J156" s="392" t="s">
        <v>412</v>
      </c>
      <c r="K156" s="447"/>
      <c r="L156" s="432" t="b">
        <f t="shared" si="12"/>
        <v>1</v>
      </c>
      <c r="M156" s="432" t="b">
        <f t="shared" si="13"/>
        <v>1</v>
      </c>
      <c r="N156" s="432" t="s">
        <v>961</v>
      </c>
      <c r="O156" s="51"/>
      <c r="P156" s="500"/>
      <c r="Q156" s="135"/>
      <c r="T156" s="104"/>
      <c r="U156" s="104"/>
      <c r="V156" s="104"/>
      <c r="W156" s="104"/>
      <c r="X156" s="186"/>
    </row>
    <row r="157" spans="1:24" ht="47.15" customHeight="1" x14ac:dyDescent="0.35">
      <c r="A157" s="119"/>
      <c r="B157" s="367">
        <v>20</v>
      </c>
      <c r="C157" s="384" t="str">
        <f t="shared" si="10"/>
        <v/>
      </c>
      <c r="D157" s="385" t="str">
        <f ca="1">TEXT(IFERROR(INDEX('Overview - Section A'!$A$38:$A$45,MATCH(J157,'Overview - Section A'!$U$38:$U$45,0)),""),"d-mmm-yy") &amp;" to " &amp; TEXT(IFERROR(INDEX('Overview - Section A'!$E$38:$E$45,MATCH(J157,'Overview - Section A'!$U$38:$U$45,0)),""),"d-mmm-yy")</f>
        <v>1-Jul-18 to 31-Dec-18</v>
      </c>
      <c r="E157" s="387"/>
      <c r="F157" s="387"/>
      <c r="G157" s="442">
        <v>8</v>
      </c>
      <c r="H157" s="390"/>
      <c r="I157" s="432"/>
      <c r="J157" s="392" t="s">
        <v>414</v>
      </c>
      <c r="K157" s="447"/>
      <c r="L157" s="432" t="b">
        <f t="shared" si="12"/>
        <v>1</v>
      </c>
      <c r="M157" s="432" t="b">
        <f t="shared" si="13"/>
        <v>1</v>
      </c>
      <c r="N157" s="432" t="s">
        <v>962</v>
      </c>
      <c r="O157" s="51"/>
      <c r="P157" s="136"/>
      <c r="Q157" s="135"/>
      <c r="T157" s="104"/>
      <c r="U157" s="104"/>
      <c r="V157" s="104"/>
      <c r="W157" s="104"/>
      <c r="X157" s="186"/>
    </row>
    <row r="158" spans="1:24" ht="47.15" customHeight="1" x14ac:dyDescent="0.35">
      <c r="A158" s="119"/>
      <c r="B158" s="367">
        <v>20</v>
      </c>
      <c r="C158" s="384" t="str">
        <f t="shared" si="10"/>
        <v/>
      </c>
      <c r="D158" s="385" t="str">
        <f ca="1">TEXT(IFERROR(INDEX('Overview - Section A'!$A$38:$A$45,MATCH(J158,'Overview - Section A'!$U$38:$U$45,0)),""),"d-mmm-yy") &amp;" to " &amp; TEXT(IFERROR(INDEX('Overview - Section A'!$E$38:$E$45,MATCH(J158,'Overview - Section A'!$U$38:$U$45,0)),""),"d-mmm-yy")</f>
        <v>1-Jan-19 to 30-Jun-19</v>
      </c>
      <c r="E158" s="387"/>
      <c r="F158" s="387"/>
      <c r="G158" s="442">
        <v>8</v>
      </c>
      <c r="H158" s="390"/>
      <c r="I158" s="432"/>
      <c r="J158" s="392" t="s">
        <v>416</v>
      </c>
      <c r="K158" s="447"/>
      <c r="L158" s="432" t="b">
        <f t="shared" si="12"/>
        <v>1</v>
      </c>
      <c r="M158" s="432" t="b">
        <f t="shared" si="13"/>
        <v>1</v>
      </c>
      <c r="N158" s="432" t="s">
        <v>963</v>
      </c>
      <c r="O158" s="51"/>
      <c r="P158" s="500"/>
      <c r="Q158" s="135"/>
      <c r="T158" s="104"/>
      <c r="U158" s="104"/>
      <c r="V158" s="104"/>
      <c r="W158" s="104"/>
      <c r="X158" s="186"/>
    </row>
    <row r="159" spans="1:24" ht="47.15" customHeight="1" x14ac:dyDescent="0.35">
      <c r="A159" s="119"/>
      <c r="B159" s="367">
        <v>20</v>
      </c>
      <c r="C159" s="384" t="str">
        <f t="shared" si="10"/>
        <v/>
      </c>
      <c r="D159" s="385" t="str">
        <f ca="1">TEXT(IFERROR(INDEX('Overview - Section A'!$A$38:$A$45,MATCH(J159,'Overview - Section A'!$U$38:$U$45,0)),""),"d-mmm-yy") &amp;" to " &amp; TEXT(IFERROR(INDEX('Overview - Section A'!$E$38:$E$45,MATCH(J159,'Overview - Section A'!$U$38:$U$45,0)),""),"d-mmm-yy")</f>
        <v>1-Jul-19 to 31-Dec-19</v>
      </c>
      <c r="E159" s="387"/>
      <c r="F159" s="387"/>
      <c r="G159" s="442">
        <v>8</v>
      </c>
      <c r="H159" s="390"/>
      <c r="I159" s="432"/>
      <c r="J159" s="392" t="s">
        <v>418</v>
      </c>
      <c r="K159" s="447"/>
      <c r="L159" s="432" t="b">
        <f t="shared" si="12"/>
        <v>1</v>
      </c>
      <c r="M159" s="432" t="b">
        <f t="shared" si="13"/>
        <v>1</v>
      </c>
      <c r="N159" s="432" t="s">
        <v>964</v>
      </c>
      <c r="O159" s="51"/>
      <c r="P159" s="136"/>
      <c r="Q159" s="135"/>
      <c r="T159" s="104"/>
      <c r="U159" s="104"/>
      <c r="V159" s="104"/>
      <c r="W159" s="104"/>
      <c r="X159" s="186"/>
    </row>
    <row r="160" spans="1:24" ht="47.15" customHeight="1" x14ac:dyDescent="0.35">
      <c r="A160" s="119"/>
      <c r="B160" s="367">
        <v>20</v>
      </c>
      <c r="C160" s="384" t="str">
        <f t="shared" si="10"/>
        <v/>
      </c>
      <c r="D160" s="385" t="str">
        <f ca="1">TEXT(IFERROR(INDEX('Overview - Section A'!$A$38:$A$45,MATCH(J160,'Overview - Section A'!$U$38:$U$45,0)),""),"d-mmm-yy") &amp;" to " &amp; TEXT(IFERROR(INDEX('Overview - Section A'!$E$38:$E$45,MATCH(J160,'Overview - Section A'!$U$38:$U$45,0)),""),"d-mmm-yy")</f>
        <v>1-Jan-20 to 30-Jun-20</v>
      </c>
      <c r="E160" s="387"/>
      <c r="F160" s="387"/>
      <c r="G160" s="442">
        <v>9</v>
      </c>
      <c r="H160" s="390"/>
      <c r="I160" s="432"/>
      <c r="J160" s="392" t="s">
        <v>420</v>
      </c>
      <c r="K160" s="447"/>
      <c r="L160" s="432" t="b">
        <f t="shared" si="12"/>
        <v>1</v>
      </c>
      <c r="M160" s="432" t="b">
        <f t="shared" si="13"/>
        <v>1</v>
      </c>
      <c r="N160" s="432" t="s">
        <v>965</v>
      </c>
      <c r="O160" s="51"/>
      <c r="P160" s="500"/>
      <c r="Q160" s="135"/>
      <c r="T160" s="104"/>
      <c r="U160" s="104"/>
      <c r="V160" s="104"/>
      <c r="W160" s="104"/>
      <c r="X160" s="186"/>
    </row>
    <row r="161" spans="1:24" ht="47.15" customHeight="1" x14ac:dyDescent="0.35">
      <c r="A161" s="119"/>
      <c r="B161" s="367">
        <v>20</v>
      </c>
      <c r="C161" s="384" t="str">
        <f t="shared" si="10"/>
        <v/>
      </c>
      <c r="D161" s="385" t="str">
        <f ca="1">TEXT(IFERROR(INDEX('Overview - Section A'!$A$38:$A$45,MATCH(J161,'Overview - Section A'!$U$38:$U$45,0)),""),"d-mmm-yy") &amp;" to " &amp; TEXT(IFERROR(INDEX('Overview - Section A'!$E$38:$E$45,MATCH(J161,'Overview - Section A'!$U$38:$U$45,0)),""),"d-mmm-yy")</f>
        <v>1-Jul-20 to 31-Dec-20</v>
      </c>
      <c r="E161" s="387"/>
      <c r="F161" s="387"/>
      <c r="G161" s="442">
        <v>9</v>
      </c>
      <c r="H161" s="390"/>
      <c r="I161" s="432"/>
      <c r="J161" s="392" t="s">
        <v>422</v>
      </c>
      <c r="K161" s="447"/>
      <c r="L161" s="432" t="b">
        <f t="shared" si="12"/>
        <v>1</v>
      </c>
      <c r="M161" s="432" t="b">
        <f t="shared" si="13"/>
        <v>1</v>
      </c>
      <c r="N161" s="432" t="s">
        <v>966</v>
      </c>
      <c r="O161" s="51"/>
      <c r="P161" s="136"/>
      <c r="Q161" s="135"/>
      <c r="T161" s="104"/>
      <c r="U161" s="104"/>
      <c r="V161" s="104"/>
      <c r="W161" s="104"/>
      <c r="X161" s="186"/>
    </row>
    <row r="162" spans="1:24" ht="47.15" customHeight="1" x14ac:dyDescent="0.35">
      <c r="A162" s="119"/>
      <c r="B162" s="367">
        <v>21</v>
      </c>
      <c r="C162" s="384" t="str">
        <f t="shared" si="10"/>
        <v>MDR TB-2(M): Number of TB cases with RR-TB and/or MDR-TB notified</v>
      </c>
      <c r="D162" s="385" t="str">
        <f ca="1">TEXT(IFERROR(INDEX('Overview - Section A'!$A$38:$A$45,MATCH(J162,'Overview - Section A'!$U$38:$U$45,0)),""),"d-mmm-yy") &amp;" to " &amp; TEXT(IFERROR(INDEX('Overview - Section A'!$E$38:$E$45,MATCH(J162,'Overview - Section A'!$U$38:$U$45,0)),""),"d-mmm-yy")</f>
        <v>1-Jan-18 to 30-Jun-18</v>
      </c>
      <c r="E162" s="497">
        <v>92</v>
      </c>
      <c r="F162" s="387"/>
      <c r="G162" s="442" t="str">
        <f t="shared" si="11"/>
        <v/>
      </c>
      <c r="H162" s="390"/>
      <c r="I162" s="432"/>
      <c r="J162" s="392" t="s">
        <v>412</v>
      </c>
      <c r="K162" s="447"/>
      <c r="L162" s="432" t="b">
        <f t="shared" si="12"/>
        <v>1</v>
      </c>
      <c r="M162" s="432" t="b">
        <f t="shared" si="13"/>
        <v>1</v>
      </c>
      <c r="N162" s="432" t="s">
        <v>967</v>
      </c>
      <c r="O162" s="51"/>
      <c r="P162" s="500"/>
      <c r="Q162" s="135"/>
      <c r="T162" s="104"/>
      <c r="U162" s="104"/>
      <c r="V162" s="104"/>
      <c r="W162" s="104"/>
      <c r="X162" s="186"/>
    </row>
    <row r="163" spans="1:24" ht="47.15" customHeight="1" x14ac:dyDescent="0.35">
      <c r="A163" s="119"/>
      <c r="B163" s="367">
        <v>21</v>
      </c>
      <c r="C163" s="384" t="str">
        <f t="shared" si="10"/>
        <v/>
      </c>
      <c r="D163" s="385" t="str">
        <f ca="1">TEXT(IFERROR(INDEX('Overview - Section A'!$A$38:$A$45,MATCH(J163,'Overview - Section A'!$U$38:$U$45,0)),""),"d-mmm-yy") &amp;" to " &amp; TEXT(IFERROR(INDEX('Overview - Section A'!$E$38:$E$45,MATCH(J163,'Overview - Section A'!$U$38:$U$45,0)),""),"d-mmm-yy")</f>
        <v>1-Jul-18 to 31-Dec-18</v>
      </c>
      <c r="E163" s="497">
        <v>100</v>
      </c>
      <c r="F163" s="387"/>
      <c r="G163" s="442" t="str">
        <f t="shared" si="11"/>
        <v/>
      </c>
      <c r="H163" s="390"/>
      <c r="I163" s="432"/>
      <c r="J163" s="392" t="s">
        <v>414</v>
      </c>
      <c r="K163" s="447"/>
      <c r="L163" s="432" t="b">
        <f t="shared" si="12"/>
        <v>1</v>
      </c>
      <c r="M163" s="432" t="b">
        <f t="shared" si="13"/>
        <v>1</v>
      </c>
      <c r="N163" s="432" t="s">
        <v>968</v>
      </c>
      <c r="O163" s="51"/>
      <c r="P163" s="136"/>
      <c r="Q163" s="135"/>
      <c r="T163" s="104"/>
      <c r="U163" s="104"/>
      <c r="V163" s="104"/>
      <c r="W163" s="104"/>
      <c r="X163" s="186"/>
    </row>
    <row r="164" spans="1:24" ht="47.15" customHeight="1" x14ac:dyDescent="0.35">
      <c r="A164" s="119"/>
      <c r="B164" s="367">
        <v>21</v>
      </c>
      <c r="C164" s="384" t="str">
        <f t="shared" si="10"/>
        <v/>
      </c>
      <c r="D164" s="385" t="str">
        <f ca="1">TEXT(IFERROR(INDEX('Overview - Section A'!$A$38:$A$45,MATCH(J164,'Overview - Section A'!$U$38:$U$45,0)),""),"d-mmm-yy") &amp;" to " &amp; TEXT(IFERROR(INDEX('Overview - Section A'!$E$38:$E$45,MATCH(J164,'Overview - Section A'!$U$38:$U$45,0)),""),"d-mmm-yy")</f>
        <v>1-Jan-19 to 30-Jun-19</v>
      </c>
      <c r="E164" s="497">
        <v>117</v>
      </c>
      <c r="F164" s="387"/>
      <c r="G164" s="442" t="str">
        <f t="shared" si="11"/>
        <v/>
      </c>
      <c r="H164" s="390"/>
      <c r="I164" s="432"/>
      <c r="J164" s="392" t="s">
        <v>416</v>
      </c>
      <c r="K164" s="447"/>
      <c r="L164" s="432" t="b">
        <f t="shared" si="12"/>
        <v>1</v>
      </c>
      <c r="M164" s="432" t="b">
        <f t="shared" si="13"/>
        <v>1</v>
      </c>
      <c r="N164" s="432" t="s">
        <v>969</v>
      </c>
      <c r="O164" s="51"/>
      <c r="P164" s="500"/>
      <c r="Q164" s="135"/>
      <c r="T164" s="104"/>
      <c r="U164" s="104"/>
      <c r="V164" s="104"/>
      <c r="W164" s="104"/>
      <c r="X164" s="186"/>
    </row>
    <row r="165" spans="1:24" ht="47.15" customHeight="1" x14ac:dyDescent="0.35">
      <c r="A165" s="119"/>
      <c r="B165" s="367">
        <v>21</v>
      </c>
      <c r="C165" s="384" t="str">
        <f t="shared" si="10"/>
        <v/>
      </c>
      <c r="D165" s="385" t="str">
        <f ca="1">TEXT(IFERROR(INDEX('Overview - Section A'!$A$38:$A$45,MATCH(J165,'Overview - Section A'!$U$38:$U$45,0)),""),"d-mmm-yy") &amp;" to " &amp; TEXT(IFERROR(INDEX('Overview - Section A'!$E$38:$E$45,MATCH(J165,'Overview - Section A'!$U$38:$U$45,0)),""),"d-mmm-yy")</f>
        <v>1-Jul-19 to 31-Dec-19</v>
      </c>
      <c r="E165" s="497">
        <v>125</v>
      </c>
      <c r="F165" s="387"/>
      <c r="G165" s="442" t="str">
        <f t="shared" si="11"/>
        <v/>
      </c>
      <c r="H165" s="390"/>
      <c r="I165" s="432"/>
      <c r="J165" s="392" t="s">
        <v>418</v>
      </c>
      <c r="K165" s="447"/>
      <c r="L165" s="432" t="b">
        <f t="shared" si="12"/>
        <v>1</v>
      </c>
      <c r="M165" s="432" t="b">
        <f t="shared" si="13"/>
        <v>1</v>
      </c>
      <c r="N165" s="432" t="s">
        <v>970</v>
      </c>
      <c r="O165" s="51"/>
      <c r="P165" s="136"/>
      <c r="Q165" s="135"/>
      <c r="T165" s="104"/>
      <c r="U165" s="104"/>
      <c r="V165" s="104"/>
      <c r="W165" s="104"/>
      <c r="X165" s="186"/>
    </row>
    <row r="166" spans="1:24" ht="47.15" customHeight="1" x14ac:dyDescent="0.35">
      <c r="A166" s="119"/>
      <c r="B166" s="367">
        <v>21</v>
      </c>
      <c r="C166" s="384" t="str">
        <f t="shared" si="10"/>
        <v/>
      </c>
      <c r="D166" s="385" t="str">
        <f ca="1">TEXT(IFERROR(INDEX('Overview - Section A'!$A$38:$A$45,MATCH(J166,'Overview - Section A'!$U$38:$U$45,0)),""),"d-mmm-yy") &amp;" to " &amp; TEXT(IFERROR(INDEX('Overview - Section A'!$E$38:$E$45,MATCH(J166,'Overview - Section A'!$U$38:$U$45,0)),""),"d-mmm-yy")</f>
        <v>1-Jan-20 to 30-Jun-20</v>
      </c>
      <c r="E166" s="497">
        <v>153</v>
      </c>
      <c r="F166" s="387"/>
      <c r="G166" s="442" t="str">
        <f t="shared" si="11"/>
        <v/>
      </c>
      <c r="H166" s="390"/>
      <c r="I166" s="432"/>
      <c r="J166" s="392" t="s">
        <v>420</v>
      </c>
      <c r="K166" s="447"/>
      <c r="L166" s="432" t="b">
        <f t="shared" si="12"/>
        <v>1</v>
      </c>
      <c r="M166" s="432" t="b">
        <f t="shared" si="13"/>
        <v>1</v>
      </c>
      <c r="N166" s="432" t="s">
        <v>971</v>
      </c>
      <c r="O166" s="51"/>
      <c r="P166" s="500"/>
      <c r="Q166" s="135"/>
      <c r="T166" s="104"/>
      <c r="U166" s="104"/>
      <c r="V166" s="104"/>
      <c r="W166" s="104"/>
      <c r="X166" s="186"/>
    </row>
    <row r="167" spans="1:24" ht="47.15" customHeight="1" x14ac:dyDescent="0.35">
      <c r="A167" s="119"/>
      <c r="B167" s="367">
        <v>21</v>
      </c>
      <c r="C167" s="384" t="str">
        <f t="shared" si="10"/>
        <v/>
      </c>
      <c r="D167" s="385" t="str">
        <f ca="1">TEXT(IFERROR(INDEX('Overview - Section A'!$A$38:$A$45,MATCH(J167,'Overview - Section A'!$U$38:$U$45,0)),""),"d-mmm-yy") &amp;" to " &amp; TEXT(IFERROR(INDEX('Overview - Section A'!$E$38:$E$45,MATCH(J167,'Overview - Section A'!$U$38:$U$45,0)),""),"d-mmm-yy")</f>
        <v>1-Jul-20 to 31-Dec-20</v>
      </c>
      <c r="E167" s="497">
        <v>166</v>
      </c>
      <c r="F167" s="387"/>
      <c r="G167" s="442" t="str">
        <f t="shared" si="11"/>
        <v/>
      </c>
      <c r="H167" s="390"/>
      <c r="I167" s="432"/>
      <c r="J167" s="392" t="s">
        <v>422</v>
      </c>
      <c r="K167" s="447"/>
      <c r="L167" s="432" t="b">
        <f t="shared" si="12"/>
        <v>1</v>
      </c>
      <c r="M167" s="432" t="b">
        <f t="shared" si="13"/>
        <v>1</v>
      </c>
      <c r="N167" s="432" t="s">
        <v>972</v>
      </c>
      <c r="O167" s="51"/>
      <c r="P167" s="136"/>
      <c r="Q167" s="135"/>
      <c r="T167" s="104"/>
      <c r="U167" s="104"/>
      <c r="V167" s="104"/>
      <c r="W167" s="104"/>
      <c r="X167" s="186"/>
    </row>
    <row r="168" spans="1:24" ht="47.15" customHeight="1" x14ac:dyDescent="0.35">
      <c r="A168" s="119"/>
      <c r="B168" s="367">
        <v>22</v>
      </c>
      <c r="C168" s="384" t="str">
        <f t="shared" si="10"/>
        <v>MDR TB-3(M): Number of cases with RR-TB and/or MDR-TB that began second-line treatment</v>
      </c>
      <c r="D168" s="385" t="str">
        <f ca="1">TEXT(IFERROR(INDEX('Overview - Section A'!$A$38:$A$45,MATCH(J168,'Overview - Section A'!$U$38:$U$45,0)),""),"d-mmm-yy") &amp;" to " &amp; TEXT(IFERROR(INDEX('Overview - Section A'!$E$38:$E$45,MATCH(J168,'Overview - Section A'!$U$38:$U$45,0)),""),"d-mmm-yy")</f>
        <v>1-Jan-18 to 30-Jun-18</v>
      </c>
      <c r="E168" s="497">
        <v>92</v>
      </c>
      <c r="F168" s="387"/>
      <c r="G168" s="442" t="str">
        <f t="shared" si="11"/>
        <v/>
      </c>
      <c r="H168" s="390"/>
      <c r="I168" s="432"/>
      <c r="J168" s="392" t="s">
        <v>412</v>
      </c>
      <c r="K168" s="447"/>
      <c r="L168" s="432" t="b">
        <f t="shared" si="12"/>
        <v>1</v>
      </c>
      <c r="M168" s="432" t="b">
        <f t="shared" si="13"/>
        <v>1</v>
      </c>
      <c r="N168" s="432" t="s">
        <v>973</v>
      </c>
      <c r="O168" s="51"/>
      <c r="P168" s="500"/>
      <c r="Q168" s="135"/>
      <c r="T168" s="104"/>
      <c r="U168" s="104"/>
      <c r="V168" s="104"/>
      <c r="W168" s="104"/>
      <c r="X168" s="186"/>
    </row>
    <row r="169" spans="1:24" ht="47.15" customHeight="1" x14ac:dyDescent="0.35">
      <c r="A169" s="119"/>
      <c r="B169" s="367">
        <v>22</v>
      </c>
      <c r="C169" s="384" t="str">
        <f t="shared" si="10"/>
        <v/>
      </c>
      <c r="D169" s="385" t="str">
        <f ca="1">TEXT(IFERROR(INDEX('Overview - Section A'!$A$38:$A$45,MATCH(J169,'Overview - Section A'!$U$38:$U$45,0)),""),"d-mmm-yy") &amp;" to " &amp; TEXT(IFERROR(INDEX('Overview - Section A'!$E$38:$E$45,MATCH(J169,'Overview - Section A'!$U$38:$U$45,0)),""),"d-mmm-yy")</f>
        <v>1-Jul-18 to 31-Dec-18</v>
      </c>
      <c r="E169" s="497">
        <v>100</v>
      </c>
      <c r="F169" s="387"/>
      <c r="G169" s="442" t="str">
        <f t="shared" si="11"/>
        <v/>
      </c>
      <c r="H169" s="390"/>
      <c r="I169" s="432"/>
      <c r="J169" s="392" t="s">
        <v>414</v>
      </c>
      <c r="K169" s="447"/>
      <c r="L169" s="432" t="b">
        <f t="shared" si="12"/>
        <v>1</v>
      </c>
      <c r="M169" s="432" t="b">
        <f t="shared" si="13"/>
        <v>1</v>
      </c>
      <c r="N169" s="432" t="s">
        <v>974</v>
      </c>
      <c r="O169" s="51"/>
      <c r="P169" s="136"/>
      <c r="Q169" s="135"/>
      <c r="T169" s="104"/>
      <c r="U169" s="104"/>
      <c r="V169" s="104"/>
      <c r="W169" s="104"/>
      <c r="X169" s="186"/>
    </row>
    <row r="170" spans="1:24" ht="47.15" customHeight="1" x14ac:dyDescent="0.35">
      <c r="A170" s="119"/>
      <c r="B170" s="367">
        <v>22</v>
      </c>
      <c r="C170" s="384" t="str">
        <f t="shared" ref="C170:C197" si="14">IF(B170=B169,"",VLOOKUP(B170,$A$10:$AA$38,27,FALSE))</f>
        <v/>
      </c>
      <c r="D170" s="385" t="str">
        <f ca="1">TEXT(IFERROR(INDEX('Overview - Section A'!$A$38:$A$45,MATCH(J170,'Overview - Section A'!$U$38:$U$45,0)),""),"d-mmm-yy") &amp;" to " &amp; TEXT(IFERROR(INDEX('Overview - Section A'!$E$38:$E$45,MATCH(J170,'Overview - Section A'!$U$38:$U$45,0)),""),"d-mmm-yy")</f>
        <v>1-Jan-19 to 30-Jun-19</v>
      </c>
      <c r="E170" s="497">
        <v>117</v>
      </c>
      <c r="F170" s="387"/>
      <c r="G170" s="442" t="str">
        <f t="shared" ref="G170:G197" si="15">IF(IF(AND(E170="",F170=""),K170,IFERROR((E170/F170)*100,""))=0,"",IF(AND(E170="",F170=""),K170,IFERROR((E170/F170)*100,"")))</f>
        <v/>
      </c>
      <c r="H170" s="390"/>
      <c r="I170" s="432"/>
      <c r="J170" s="392" t="s">
        <v>416</v>
      </c>
      <c r="K170" s="447"/>
      <c r="L170" s="432" t="b">
        <f t="shared" ref="L170:L197" si="16">IFERROR(TRUE,FALSE)</f>
        <v>1</v>
      </c>
      <c r="M170" s="432" t="b">
        <f t="shared" ref="M170:M197" si="17">IFERROR(IF(VLOOKUP(B170,$A$10:$AA$38,27,FALSE)&lt;&gt;"",TRUE,FALSE),FALSE)</f>
        <v>1</v>
      </c>
      <c r="N170" s="432" t="s">
        <v>975</v>
      </c>
      <c r="O170" s="51"/>
      <c r="P170" s="500"/>
      <c r="Q170" s="135"/>
      <c r="T170" s="104"/>
      <c r="U170" s="104"/>
      <c r="V170" s="104"/>
      <c r="W170" s="104"/>
      <c r="X170" s="186"/>
    </row>
    <row r="171" spans="1:24" ht="47.15" customHeight="1" x14ac:dyDescent="0.35">
      <c r="A171" s="119"/>
      <c r="B171" s="367">
        <v>22</v>
      </c>
      <c r="C171" s="384" t="str">
        <f t="shared" si="14"/>
        <v/>
      </c>
      <c r="D171" s="385" t="str">
        <f ca="1">TEXT(IFERROR(INDEX('Overview - Section A'!$A$38:$A$45,MATCH(J171,'Overview - Section A'!$U$38:$U$45,0)),""),"d-mmm-yy") &amp;" to " &amp; TEXT(IFERROR(INDEX('Overview - Section A'!$E$38:$E$45,MATCH(J171,'Overview - Section A'!$U$38:$U$45,0)),""),"d-mmm-yy")</f>
        <v>1-Jul-19 to 31-Dec-19</v>
      </c>
      <c r="E171" s="497">
        <v>125</v>
      </c>
      <c r="F171" s="387"/>
      <c r="G171" s="442" t="str">
        <f t="shared" si="15"/>
        <v/>
      </c>
      <c r="H171" s="390"/>
      <c r="I171" s="432"/>
      <c r="J171" s="392" t="s">
        <v>418</v>
      </c>
      <c r="K171" s="447"/>
      <c r="L171" s="432" t="b">
        <f t="shared" si="16"/>
        <v>1</v>
      </c>
      <c r="M171" s="432" t="b">
        <f t="shared" si="17"/>
        <v>1</v>
      </c>
      <c r="N171" s="432" t="s">
        <v>976</v>
      </c>
      <c r="O171" s="51"/>
      <c r="P171" s="136"/>
      <c r="Q171" s="135"/>
      <c r="T171" s="104"/>
      <c r="U171" s="104"/>
      <c r="V171" s="104"/>
      <c r="W171" s="104"/>
      <c r="X171" s="186"/>
    </row>
    <row r="172" spans="1:24" ht="47.15" customHeight="1" x14ac:dyDescent="0.35">
      <c r="A172" s="119"/>
      <c r="B172" s="367">
        <v>22</v>
      </c>
      <c r="C172" s="384" t="str">
        <f t="shared" si="14"/>
        <v/>
      </c>
      <c r="D172" s="385" t="str">
        <f ca="1">TEXT(IFERROR(INDEX('Overview - Section A'!$A$38:$A$45,MATCH(J172,'Overview - Section A'!$U$38:$U$45,0)),""),"d-mmm-yy") &amp;" to " &amp; TEXT(IFERROR(INDEX('Overview - Section A'!$E$38:$E$45,MATCH(J172,'Overview - Section A'!$U$38:$U$45,0)),""),"d-mmm-yy")</f>
        <v>1-Jan-20 to 30-Jun-20</v>
      </c>
      <c r="E172" s="497">
        <v>153</v>
      </c>
      <c r="F172" s="387"/>
      <c r="G172" s="442" t="str">
        <f t="shared" si="15"/>
        <v/>
      </c>
      <c r="H172" s="390"/>
      <c r="I172" s="432"/>
      <c r="J172" s="392" t="s">
        <v>420</v>
      </c>
      <c r="K172" s="447"/>
      <c r="L172" s="432" t="b">
        <f t="shared" si="16"/>
        <v>1</v>
      </c>
      <c r="M172" s="432" t="b">
        <f t="shared" si="17"/>
        <v>1</v>
      </c>
      <c r="N172" s="432" t="s">
        <v>977</v>
      </c>
      <c r="O172" s="51"/>
      <c r="P172" s="500"/>
      <c r="Q172" s="135"/>
      <c r="T172" s="104"/>
      <c r="U172" s="104"/>
      <c r="V172" s="104"/>
      <c r="W172" s="104"/>
      <c r="X172" s="186"/>
    </row>
    <row r="173" spans="1:24" ht="47.15" customHeight="1" x14ac:dyDescent="0.35">
      <c r="A173" s="119"/>
      <c r="B173" s="367">
        <v>22</v>
      </c>
      <c r="C173" s="384" t="str">
        <f t="shared" si="14"/>
        <v/>
      </c>
      <c r="D173" s="385" t="str">
        <f ca="1">TEXT(IFERROR(INDEX('Overview - Section A'!$A$38:$A$45,MATCH(J173,'Overview - Section A'!$U$38:$U$45,0)),""),"d-mmm-yy") &amp;" to " &amp; TEXT(IFERROR(INDEX('Overview - Section A'!$E$38:$E$45,MATCH(J173,'Overview - Section A'!$U$38:$U$45,0)),""),"d-mmm-yy")</f>
        <v>1-Jul-20 to 31-Dec-20</v>
      </c>
      <c r="E173" s="497">
        <v>166</v>
      </c>
      <c r="F173" s="387"/>
      <c r="G173" s="442" t="str">
        <f t="shared" si="15"/>
        <v/>
      </c>
      <c r="H173" s="390"/>
      <c r="I173" s="432"/>
      <c r="J173" s="392" t="s">
        <v>422</v>
      </c>
      <c r="K173" s="447"/>
      <c r="L173" s="432" t="b">
        <f t="shared" si="16"/>
        <v>1</v>
      </c>
      <c r="M173" s="432" t="b">
        <f t="shared" si="17"/>
        <v>1</v>
      </c>
      <c r="N173" s="432" t="s">
        <v>978</v>
      </c>
      <c r="O173" s="51"/>
      <c r="P173" s="136"/>
      <c r="Q173" s="135"/>
      <c r="T173" s="104"/>
      <c r="U173" s="104"/>
      <c r="V173" s="104"/>
      <c r="W173" s="104"/>
      <c r="X173" s="186"/>
    </row>
    <row r="174" spans="1:24" ht="47.15" customHeight="1" x14ac:dyDescent="0.35">
      <c r="A174" s="119"/>
      <c r="B174" s="367">
        <v>23</v>
      </c>
      <c r="C174" s="384" t="str">
        <f t="shared" si="14"/>
        <v/>
      </c>
      <c r="D174" s="385" t="str">
        <f ca="1">TEXT(IFERROR(INDEX('Overview - Section A'!$A$38:$A$45,MATCH(J174,'Overview - Section A'!$U$38:$U$45,0)),""),"d-mmm-yy") &amp;" to " &amp; TEXT(IFERROR(INDEX('Overview - Section A'!$E$38:$E$45,MATCH(J174,'Overview - Section A'!$U$38:$U$45,0)),""),"d-mmm-yy")</f>
        <v>1-Jan-18 to 30-Jun-18</v>
      </c>
      <c r="E174" s="386"/>
      <c r="F174" s="387"/>
      <c r="G174" s="442" t="str">
        <f t="shared" si="15"/>
        <v/>
      </c>
      <c r="H174" s="390"/>
      <c r="I174" s="432"/>
      <c r="J174" s="392" t="s">
        <v>412</v>
      </c>
      <c r="K174" s="447"/>
      <c r="L174" s="432" t="b">
        <f t="shared" si="16"/>
        <v>1</v>
      </c>
      <c r="M174" s="432" t="b">
        <f t="shared" si="17"/>
        <v>0</v>
      </c>
      <c r="N174" s="432" t="s">
        <v>979</v>
      </c>
      <c r="O174" s="51"/>
      <c r="P174" s="136"/>
      <c r="Q174" s="135"/>
      <c r="T174" s="104"/>
      <c r="U174" s="104"/>
      <c r="V174" s="104"/>
      <c r="W174" s="104"/>
      <c r="X174" s="186"/>
    </row>
    <row r="175" spans="1:24" ht="47.15" customHeight="1" x14ac:dyDescent="0.35">
      <c r="A175" s="119"/>
      <c r="B175" s="367">
        <v>23</v>
      </c>
      <c r="C175" s="384" t="str">
        <f t="shared" si="14"/>
        <v/>
      </c>
      <c r="D175" s="385" t="str">
        <f ca="1">TEXT(IFERROR(INDEX('Overview - Section A'!$A$38:$A$45,MATCH(J175,'Overview - Section A'!$U$38:$U$45,0)),""),"d-mmm-yy") &amp;" to " &amp; TEXT(IFERROR(INDEX('Overview - Section A'!$E$38:$E$45,MATCH(J175,'Overview - Section A'!$U$38:$U$45,0)),""),"d-mmm-yy")</f>
        <v>1-Jul-18 to 31-Dec-18</v>
      </c>
      <c r="E175" s="386"/>
      <c r="F175" s="387"/>
      <c r="G175" s="442" t="str">
        <f t="shared" si="15"/>
        <v/>
      </c>
      <c r="H175" s="390"/>
      <c r="I175" s="432"/>
      <c r="J175" s="392" t="s">
        <v>414</v>
      </c>
      <c r="K175" s="447"/>
      <c r="L175" s="432" t="b">
        <f t="shared" si="16"/>
        <v>1</v>
      </c>
      <c r="M175" s="432" t="b">
        <f t="shared" si="17"/>
        <v>0</v>
      </c>
      <c r="N175" s="432" t="s">
        <v>980</v>
      </c>
      <c r="O175" s="51"/>
      <c r="P175" s="136"/>
      <c r="Q175" s="135"/>
      <c r="T175" s="104"/>
      <c r="U175" s="104"/>
      <c r="V175" s="104"/>
      <c r="W175" s="104"/>
      <c r="X175" s="186"/>
    </row>
    <row r="176" spans="1:24" ht="47.15" customHeight="1" x14ac:dyDescent="0.35">
      <c r="A176" s="119"/>
      <c r="B176" s="367">
        <v>23</v>
      </c>
      <c r="C176" s="384" t="str">
        <f t="shared" si="14"/>
        <v/>
      </c>
      <c r="D176" s="385" t="str">
        <f ca="1">TEXT(IFERROR(INDEX('Overview - Section A'!$A$38:$A$45,MATCH(J176,'Overview - Section A'!$U$38:$U$45,0)),""),"d-mmm-yy") &amp;" to " &amp; TEXT(IFERROR(INDEX('Overview - Section A'!$E$38:$E$45,MATCH(J176,'Overview - Section A'!$U$38:$U$45,0)),""),"d-mmm-yy")</f>
        <v>1-Jan-19 to 30-Jun-19</v>
      </c>
      <c r="E176" s="386"/>
      <c r="F176" s="387"/>
      <c r="G176" s="442" t="str">
        <f t="shared" si="15"/>
        <v/>
      </c>
      <c r="H176" s="390"/>
      <c r="I176" s="432"/>
      <c r="J176" s="392" t="s">
        <v>416</v>
      </c>
      <c r="K176" s="447"/>
      <c r="L176" s="432" t="b">
        <f t="shared" si="16"/>
        <v>1</v>
      </c>
      <c r="M176" s="432" t="b">
        <f t="shared" si="17"/>
        <v>0</v>
      </c>
      <c r="N176" s="432" t="s">
        <v>981</v>
      </c>
      <c r="O176" s="51"/>
      <c r="P176" s="136"/>
      <c r="Q176" s="135"/>
      <c r="T176" s="104"/>
      <c r="U176" s="104"/>
      <c r="V176" s="104"/>
      <c r="W176" s="104"/>
      <c r="X176" s="186"/>
    </row>
    <row r="177" spans="1:24" ht="47.15" customHeight="1" x14ac:dyDescent="0.35">
      <c r="A177" s="119"/>
      <c r="B177" s="367">
        <v>23</v>
      </c>
      <c r="C177" s="384" t="str">
        <f t="shared" si="14"/>
        <v/>
      </c>
      <c r="D177" s="385" t="str">
        <f ca="1">TEXT(IFERROR(INDEX('Overview - Section A'!$A$38:$A$45,MATCH(J177,'Overview - Section A'!$U$38:$U$45,0)),""),"d-mmm-yy") &amp;" to " &amp; TEXT(IFERROR(INDEX('Overview - Section A'!$E$38:$E$45,MATCH(J177,'Overview - Section A'!$U$38:$U$45,0)),""),"d-mmm-yy")</f>
        <v>1-Jul-19 to 31-Dec-19</v>
      </c>
      <c r="E177" s="386"/>
      <c r="F177" s="387"/>
      <c r="G177" s="442" t="str">
        <f t="shared" si="15"/>
        <v/>
      </c>
      <c r="H177" s="390"/>
      <c r="I177" s="432"/>
      <c r="J177" s="392" t="s">
        <v>418</v>
      </c>
      <c r="K177" s="447"/>
      <c r="L177" s="432" t="b">
        <f t="shared" si="16"/>
        <v>1</v>
      </c>
      <c r="M177" s="432" t="b">
        <f t="shared" si="17"/>
        <v>0</v>
      </c>
      <c r="N177" s="432" t="s">
        <v>982</v>
      </c>
      <c r="O177" s="51"/>
      <c r="P177" s="136"/>
      <c r="Q177" s="135"/>
      <c r="T177" s="104"/>
      <c r="U177" s="104"/>
      <c r="V177" s="104"/>
      <c r="W177" s="104"/>
      <c r="X177" s="186"/>
    </row>
    <row r="178" spans="1:24" ht="47.15" customHeight="1" x14ac:dyDescent="0.35">
      <c r="A178" s="119"/>
      <c r="B178" s="367">
        <v>23</v>
      </c>
      <c r="C178" s="384" t="str">
        <f t="shared" si="14"/>
        <v/>
      </c>
      <c r="D178" s="385" t="str">
        <f ca="1">TEXT(IFERROR(INDEX('Overview - Section A'!$A$38:$A$45,MATCH(J178,'Overview - Section A'!$U$38:$U$45,0)),""),"d-mmm-yy") &amp;" to " &amp; TEXT(IFERROR(INDEX('Overview - Section A'!$E$38:$E$45,MATCH(J178,'Overview - Section A'!$U$38:$U$45,0)),""),"d-mmm-yy")</f>
        <v>1-Jan-20 to 30-Jun-20</v>
      </c>
      <c r="E178" s="386"/>
      <c r="F178" s="387"/>
      <c r="G178" s="442" t="str">
        <f t="shared" si="15"/>
        <v/>
      </c>
      <c r="H178" s="390"/>
      <c r="I178" s="432"/>
      <c r="J178" s="392" t="s">
        <v>420</v>
      </c>
      <c r="K178" s="447"/>
      <c r="L178" s="432" t="b">
        <f t="shared" si="16"/>
        <v>1</v>
      </c>
      <c r="M178" s="432" t="b">
        <f t="shared" si="17"/>
        <v>0</v>
      </c>
      <c r="N178" s="432" t="s">
        <v>983</v>
      </c>
      <c r="O178" s="51"/>
      <c r="P178" s="136"/>
      <c r="Q178" s="135"/>
      <c r="T178" s="104"/>
      <c r="U178" s="104"/>
      <c r="V178" s="104"/>
      <c r="W178" s="104"/>
      <c r="X178" s="186"/>
    </row>
    <row r="179" spans="1:24" ht="47.15" customHeight="1" x14ac:dyDescent="0.35">
      <c r="A179" s="119"/>
      <c r="B179" s="367">
        <v>23</v>
      </c>
      <c r="C179" s="384" t="str">
        <f t="shared" si="14"/>
        <v/>
      </c>
      <c r="D179" s="385" t="str">
        <f ca="1">TEXT(IFERROR(INDEX('Overview - Section A'!$A$38:$A$45,MATCH(J179,'Overview - Section A'!$U$38:$U$45,0)),""),"d-mmm-yy") &amp;" to " &amp; TEXT(IFERROR(INDEX('Overview - Section A'!$E$38:$E$45,MATCH(J179,'Overview - Section A'!$U$38:$U$45,0)),""),"d-mmm-yy")</f>
        <v>1-Jul-20 to 31-Dec-20</v>
      </c>
      <c r="E179" s="386"/>
      <c r="F179" s="387"/>
      <c r="G179" s="442" t="str">
        <f t="shared" si="15"/>
        <v/>
      </c>
      <c r="H179" s="390"/>
      <c r="I179" s="432"/>
      <c r="J179" s="392" t="s">
        <v>422</v>
      </c>
      <c r="K179" s="447"/>
      <c r="L179" s="432" t="b">
        <f t="shared" si="16"/>
        <v>1</v>
      </c>
      <c r="M179" s="432" t="b">
        <f t="shared" si="17"/>
        <v>0</v>
      </c>
      <c r="N179" s="432" t="s">
        <v>984</v>
      </c>
      <c r="O179" s="51"/>
      <c r="P179" s="136"/>
      <c r="Q179" s="135"/>
      <c r="T179" s="104"/>
      <c r="U179" s="104"/>
      <c r="V179" s="104"/>
      <c r="W179" s="104"/>
      <c r="X179" s="186"/>
    </row>
    <row r="180" spans="1:24" ht="47.15" customHeight="1" x14ac:dyDescent="0.35">
      <c r="A180" s="119"/>
      <c r="B180" s="367">
        <v>24</v>
      </c>
      <c r="C180" s="384" t="str">
        <f t="shared" si="14"/>
        <v/>
      </c>
      <c r="D180" s="385" t="str">
        <f ca="1">TEXT(IFERROR(INDEX('Overview - Section A'!$A$38:$A$45,MATCH(J180,'Overview - Section A'!$U$38:$U$45,0)),""),"d-mmm-yy") &amp;" to " &amp; TEXT(IFERROR(INDEX('Overview - Section A'!$E$38:$E$45,MATCH(J180,'Overview - Section A'!$U$38:$U$45,0)),""),"d-mmm-yy")</f>
        <v>1-Jan-18 to 30-Jun-18</v>
      </c>
      <c r="E180" s="386"/>
      <c r="F180" s="387"/>
      <c r="G180" s="442" t="str">
        <f t="shared" si="15"/>
        <v/>
      </c>
      <c r="H180" s="390"/>
      <c r="I180" s="432"/>
      <c r="J180" s="392" t="s">
        <v>412</v>
      </c>
      <c r="K180" s="447"/>
      <c r="L180" s="432" t="b">
        <f t="shared" si="16"/>
        <v>1</v>
      </c>
      <c r="M180" s="432" t="b">
        <f t="shared" si="17"/>
        <v>0</v>
      </c>
      <c r="N180" s="432" t="s">
        <v>985</v>
      </c>
      <c r="O180" s="51"/>
      <c r="P180" s="136"/>
      <c r="Q180" s="135"/>
      <c r="T180" s="104"/>
      <c r="U180" s="104"/>
      <c r="V180" s="104"/>
      <c r="W180" s="104"/>
      <c r="X180" s="186"/>
    </row>
    <row r="181" spans="1:24" ht="47.15" customHeight="1" x14ac:dyDescent="0.35">
      <c r="A181" s="119"/>
      <c r="B181" s="367">
        <v>24</v>
      </c>
      <c r="C181" s="384" t="str">
        <f t="shared" si="14"/>
        <v/>
      </c>
      <c r="D181" s="385" t="str">
        <f ca="1">TEXT(IFERROR(INDEX('Overview - Section A'!$A$38:$A$45,MATCH(J181,'Overview - Section A'!$U$38:$U$45,0)),""),"d-mmm-yy") &amp;" to " &amp; TEXT(IFERROR(INDEX('Overview - Section A'!$E$38:$E$45,MATCH(J181,'Overview - Section A'!$U$38:$U$45,0)),""),"d-mmm-yy")</f>
        <v>1-Jul-18 to 31-Dec-18</v>
      </c>
      <c r="E181" s="386"/>
      <c r="F181" s="387"/>
      <c r="G181" s="442" t="str">
        <f t="shared" si="15"/>
        <v/>
      </c>
      <c r="H181" s="390"/>
      <c r="I181" s="432"/>
      <c r="J181" s="392" t="s">
        <v>414</v>
      </c>
      <c r="K181" s="447"/>
      <c r="L181" s="432" t="b">
        <f t="shared" si="16"/>
        <v>1</v>
      </c>
      <c r="M181" s="432" t="b">
        <f t="shared" si="17"/>
        <v>0</v>
      </c>
      <c r="N181" s="432" t="s">
        <v>986</v>
      </c>
      <c r="O181" s="51"/>
      <c r="P181" s="136"/>
      <c r="Q181" s="135"/>
      <c r="T181" s="104"/>
      <c r="U181" s="104"/>
      <c r="V181" s="104"/>
      <c r="W181" s="104"/>
      <c r="X181" s="186"/>
    </row>
    <row r="182" spans="1:24" ht="47.15" customHeight="1" x14ac:dyDescent="0.35">
      <c r="A182" s="119"/>
      <c r="B182" s="367">
        <v>24</v>
      </c>
      <c r="C182" s="384" t="str">
        <f t="shared" si="14"/>
        <v/>
      </c>
      <c r="D182" s="385" t="str">
        <f ca="1">TEXT(IFERROR(INDEX('Overview - Section A'!$A$38:$A$45,MATCH(J182,'Overview - Section A'!$U$38:$U$45,0)),""),"d-mmm-yy") &amp;" to " &amp; TEXT(IFERROR(INDEX('Overview - Section A'!$E$38:$E$45,MATCH(J182,'Overview - Section A'!$U$38:$U$45,0)),""),"d-mmm-yy")</f>
        <v>1-Jan-19 to 30-Jun-19</v>
      </c>
      <c r="E182" s="386"/>
      <c r="F182" s="387"/>
      <c r="G182" s="442" t="str">
        <f t="shared" si="15"/>
        <v/>
      </c>
      <c r="H182" s="390"/>
      <c r="I182" s="432"/>
      <c r="J182" s="392" t="s">
        <v>416</v>
      </c>
      <c r="K182" s="447"/>
      <c r="L182" s="432" t="b">
        <f t="shared" si="16"/>
        <v>1</v>
      </c>
      <c r="M182" s="432" t="b">
        <f t="shared" si="17"/>
        <v>0</v>
      </c>
      <c r="N182" s="432" t="s">
        <v>987</v>
      </c>
      <c r="O182" s="51"/>
      <c r="P182" s="136"/>
      <c r="Q182" s="135"/>
      <c r="T182" s="104"/>
      <c r="U182" s="104"/>
      <c r="V182" s="104"/>
      <c r="W182" s="104"/>
      <c r="X182" s="186"/>
    </row>
    <row r="183" spans="1:24" ht="47.15" customHeight="1" x14ac:dyDescent="0.35">
      <c r="A183" s="119"/>
      <c r="B183" s="367">
        <v>24</v>
      </c>
      <c r="C183" s="384" t="str">
        <f t="shared" si="14"/>
        <v/>
      </c>
      <c r="D183" s="385" t="str">
        <f ca="1">TEXT(IFERROR(INDEX('Overview - Section A'!$A$38:$A$45,MATCH(J183,'Overview - Section A'!$U$38:$U$45,0)),""),"d-mmm-yy") &amp;" to " &amp; TEXT(IFERROR(INDEX('Overview - Section A'!$E$38:$E$45,MATCH(J183,'Overview - Section A'!$U$38:$U$45,0)),""),"d-mmm-yy")</f>
        <v>1-Jul-19 to 31-Dec-19</v>
      </c>
      <c r="E183" s="386"/>
      <c r="F183" s="387"/>
      <c r="G183" s="442" t="str">
        <f t="shared" si="15"/>
        <v/>
      </c>
      <c r="H183" s="390"/>
      <c r="I183" s="432"/>
      <c r="J183" s="392" t="s">
        <v>418</v>
      </c>
      <c r="K183" s="447"/>
      <c r="L183" s="432" t="b">
        <f t="shared" si="16"/>
        <v>1</v>
      </c>
      <c r="M183" s="432" t="b">
        <f t="shared" si="17"/>
        <v>0</v>
      </c>
      <c r="N183" s="432" t="s">
        <v>988</v>
      </c>
      <c r="O183" s="51"/>
      <c r="P183" s="136"/>
      <c r="Q183" s="135"/>
      <c r="T183" s="104"/>
      <c r="U183" s="104"/>
      <c r="V183" s="104"/>
      <c r="W183" s="104"/>
      <c r="X183" s="186"/>
    </row>
    <row r="184" spans="1:24" ht="47.15" customHeight="1" x14ac:dyDescent="0.35">
      <c r="A184" s="119"/>
      <c r="B184" s="367">
        <v>24</v>
      </c>
      <c r="C184" s="384" t="str">
        <f t="shared" si="14"/>
        <v/>
      </c>
      <c r="D184" s="385" t="str">
        <f ca="1">TEXT(IFERROR(INDEX('Overview - Section A'!$A$38:$A$45,MATCH(J184,'Overview - Section A'!$U$38:$U$45,0)),""),"d-mmm-yy") &amp;" to " &amp; TEXT(IFERROR(INDEX('Overview - Section A'!$E$38:$E$45,MATCH(J184,'Overview - Section A'!$U$38:$U$45,0)),""),"d-mmm-yy")</f>
        <v>1-Jan-20 to 30-Jun-20</v>
      </c>
      <c r="E184" s="386"/>
      <c r="F184" s="387"/>
      <c r="G184" s="442" t="str">
        <f t="shared" si="15"/>
        <v/>
      </c>
      <c r="H184" s="390"/>
      <c r="I184" s="432"/>
      <c r="J184" s="392" t="s">
        <v>420</v>
      </c>
      <c r="K184" s="447"/>
      <c r="L184" s="432" t="b">
        <f t="shared" si="16"/>
        <v>1</v>
      </c>
      <c r="M184" s="432" t="b">
        <f t="shared" si="17"/>
        <v>0</v>
      </c>
      <c r="N184" s="432" t="s">
        <v>989</v>
      </c>
      <c r="O184" s="51"/>
      <c r="P184" s="136"/>
      <c r="Q184" s="135"/>
      <c r="T184" s="104"/>
      <c r="U184" s="104"/>
      <c r="V184" s="104"/>
      <c r="W184" s="104"/>
      <c r="X184" s="186"/>
    </row>
    <row r="185" spans="1:24" ht="47.15" customHeight="1" x14ac:dyDescent="0.35">
      <c r="A185" s="119"/>
      <c r="B185" s="367">
        <v>24</v>
      </c>
      <c r="C185" s="384" t="str">
        <f t="shared" si="14"/>
        <v/>
      </c>
      <c r="D185" s="385" t="str">
        <f ca="1">TEXT(IFERROR(INDEX('Overview - Section A'!$A$38:$A$45,MATCH(J185,'Overview - Section A'!$U$38:$U$45,0)),""),"d-mmm-yy") &amp;" to " &amp; TEXT(IFERROR(INDEX('Overview - Section A'!$E$38:$E$45,MATCH(J185,'Overview - Section A'!$U$38:$U$45,0)),""),"d-mmm-yy")</f>
        <v>1-Jul-20 to 31-Dec-20</v>
      </c>
      <c r="E185" s="386"/>
      <c r="F185" s="387"/>
      <c r="G185" s="442" t="str">
        <f t="shared" si="15"/>
        <v/>
      </c>
      <c r="H185" s="390"/>
      <c r="I185" s="432"/>
      <c r="J185" s="392" t="s">
        <v>422</v>
      </c>
      <c r="K185" s="447"/>
      <c r="L185" s="432" t="b">
        <f t="shared" si="16"/>
        <v>1</v>
      </c>
      <c r="M185" s="432" t="b">
        <f t="shared" si="17"/>
        <v>0</v>
      </c>
      <c r="N185" s="432" t="s">
        <v>990</v>
      </c>
      <c r="O185" s="51"/>
      <c r="P185" s="136"/>
      <c r="Q185" s="135"/>
      <c r="T185" s="104"/>
      <c r="U185" s="104"/>
      <c r="V185" s="104"/>
      <c r="W185" s="104"/>
      <c r="X185" s="186"/>
    </row>
    <row r="186" spans="1:24" ht="47.15" customHeight="1" x14ac:dyDescent="0.35">
      <c r="A186" s="119"/>
      <c r="B186" s="367">
        <v>25</v>
      </c>
      <c r="C186" s="384" t="str">
        <f t="shared" si="14"/>
        <v/>
      </c>
      <c r="D186" s="385" t="str">
        <f ca="1">TEXT(IFERROR(INDEX('Overview - Section A'!$A$38:$A$45,MATCH(J186,'Overview - Section A'!$U$38:$U$45,0)),""),"d-mmm-yy") &amp;" to " &amp; TEXT(IFERROR(INDEX('Overview - Section A'!$E$38:$E$45,MATCH(J186,'Overview - Section A'!$U$38:$U$45,0)),""),"d-mmm-yy")</f>
        <v>1-Jan-18 to 30-Jun-18</v>
      </c>
      <c r="E186" s="386"/>
      <c r="F186" s="387"/>
      <c r="G186" s="442" t="str">
        <f t="shared" si="15"/>
        <v/>
      </c>
      <c r="H186" s="390"/>
      <c r="I186" s="432"/>
      <c r="J186" s="392" t="s">
        <v>412</v>
      </c>
      <c r="K186" s="447"/>
      <c r="L186" s="432" t="b">
        <f t="shared" si="16"/>
        <v>1</v>
      </c>
      <c r="M186" s="432" t="b">
        <f t="shared" si="17"/>
        <v>0</v>
      </c>
      <c r="N186" s="432" t="s">
        <v>991</v>
      </c>
      <c r="O186" s="51"/>
      <c r="P186" s="136"/>
      <c r="Q186" s="135"/>
      <c r="T186" s="104"/>
      <c r="U186" s="104"/>
      <c r="V186" s="104"/>
      <c r="W186" s="104"/>
      <c r="X186" s="186"/>
    </row>
    <row r="187" spans="1:24" ht="47.15" customHeight="1" x14ac:dyDescent="0.35">
      <c r="A187" s="119"/>
      <c r="B187" s="367">
        <v>25</v>
      </c>
      <c r="C187" s="384" t="str">
        <f t="shared" si="14"/>
        <v/>
      </c>
      <c r="D187" s="385" t="str">
        <f ca="1">TEXT(IFERROR(INDEX('Overview - Section A'!$A$38:$A$45,MATCH(J187,'Overview - Section A'!$U$38:$U$45,0)),""),"d-mmm-yy") &amp;" to " &amp; TEXT(IFERROR(INDEX('Overview - Section A'!$E$38:$E$45,MATCH(J187,'Overview - Section A'!$U$38:$U$45,0)),""),"d-mmm-yy")</f>
        <v>1-Jul-18 to 31-Dec-18</v>
      </c>
      <c r="E187" s="386"/>
      <c r="F187" s="387"/>
      <c r="G187" s="442" t="str">
        <f t="shared" si="15"/>
        <v/>
      </c>
      <c r="H187" s="390"/>
      <c r="I187" s="432"/>
      <c r="J187" s="392" t="s">
        <v>414</v>
      </c>
      <c r="K187" s="447"/>
      <c r="L187" s="432" t="b">
        <f t="shared" si="16"/>
        <v>1</v>
      </c>
      <c r="M187" s="432" t="b">
        <f t="shared" si="17"/>
        <v>0</v>
      </c>
      <c r="N187" s="432" t="s">
        <v>992</v>
      </c>
      <c r="O187" s="51"/>
      <c r="P187" s="136"/>
      <c r="Q187" s="135"/>
      <c r="T187" s="104"/>
      <c r="U187" s="104"/>
      <c r="V187" s="104"/>
      <c r="W187" s="104"/>
      <c r="X187" s="186"/>
    </row>
    <row r="188" spans="1:24" ht="47.15" customHeight="1" x14ac:dyDescent="0.35">
      <c r="A188" s="119"/>
      <c r="B188" s="367">
        <v>25</v>
      </c>
      <c r="C188" s="384" t="str">
        <f t="shared" si="14"/>
        <v/>
      </c>
      <c r="D188" s="385" t="str">
        <f ca="1">TEXT(IFERROR(INDEX('Overview - Section A'!$A$38:$A$45,MATCH(J188,'Overview - Section A'!$U$38:$U$45,0)),""),"d-mmm-yy") &amp;" to " &amp; TEXT(IFERROR(INDEX('Overview - Section A'!$E$38:$E$45,MATCH(J188,'Overview - Section A'!$U$38:$U$45,0)),""),"d-mmm-yy")</f>
        <v>1-Jan-19 to 30-Jun-19</v>
      </c>
      <c r="E188" s="386"/>
      <c r="F188" s="387"/>
      <c r="G188" s="442" t="str">
        <f t="shared" si="15"/>
        <v/>
      </c>
      <c r="H188" s="390"/>
      <c r="I188" s="432"/>
      <c r="J188" s="392" t="s">
        <v>416</v>
      </c>
      <c r="K188" s="447"/>
      <c r="L188" s="432" t="b">
        <f t="shared" si="16"/>
        <v>1</v>
      </c>
      <c r="M188" s="432" t="b">
        <f t="shared" si="17"/>
        <v>0</v>
      </c>
      <c r="N188" s="432" t="s">
        <v>993</v>
      </c>
      <c r="O188" s="51"/>
      <c r="P188" s="136"/>
      <c r="Q188" s="135"/>
      <c r="T188" s="104"/>
      <c r="U188" s="104"/>
      <c r="V188" s="104"/>
      <c r="W188" s="104"/>
      <c r="X188" s="186"/>
    </row>
    <row r="189" spans="1:24" ht="47.15" customHeight="1" x14ac:dyDescent="0.35">
      <c r="A189" s="119"/>
      <c r="B189" s="367">
        <v>25</v>
      </c>
      <c r="C189" s="384" t="str">
        <f t="shared" si="14"/>
        <v/>
      </c>
      <c r="D189" s="385" t="str">
        <f ca="1">TEXT(IFERROR(INDEX('Overview - Section A'!$A$38:$A$45,MATCH(J189,'Overview - Section A'!$U$38:$U$45,0)),""),"d-mmm-yy") &amp;" to " &amp; TEXT(IFERROR(INDEX('Overview - Section A'!$E$38:$E$45,MATCH(J189,'Overview - Section A'!$U$38:$U$45,0)),""),"d-mmm-yy")</f>
        <v>1-Jul-19 to 31-Dec-19</v>
      </c>
      <c r="E189" s="386"/>
      <c r="F189" s="387"/>
      <c r="G189" s="442" t="str">
        <f t="shared" si="15"/>
        <v/>
      </c>
      <c r="H189" s="390"/>
      <c r="I189" s="432"/>
      <c r="J189" s="392" t="s">
        <v>418</v>
      </c>
      <c r="K189" s="447"/>
      <c r="L189" s="432" t="b">
        <f t="shared" si="16"/>
        <v>1</v>
      </c>
      <c r="M189" s="432" t="b">
        <f t="shared" si="17"/>
        <v>0</v>
      </c>
      <c r="N189" s="432" t="s">
        <v>994</v>
      </c>
      <c r="O189" s="51"/>
      <c r="P189" s="136"/>
      <c r="Q189" s="135"/>
      <c r="T189" s="104"/>
      <c r="U189" s="104"/>
      <c r="V189" s="104"/>
      <c r="W189" s="104"/>
      <c r="X189" s="186"/>
    </row>
    <row r="190" spans="1:24" ht="47.15" customHeight="1" x14ac:dyDescent="0.35">
      <c r="A190" s="119"/>
      <c r="B190" s="367">
        <v>25</v>
      </c>
      <c r="C190" s="384" t="str">
        <f t="shared" si="14"/>
        <v/>
      </c>
      <c r="D190" s="385" t="str">
        <f ca="1">TEXT(IFERROR(INDEX('Overview - Section A'!$A$38:$A$45,MATCH(J190,'Overview - Section A'!$U$38:$U$45,0)),""),"d-mmm-yy") &amp;" to " &amp; TEXT(IFERROR(INDEX('Overview - Section A'!$E$38:$E$45,MATCH(J190,'Overview - Section A'!$U$38:$U$45,0)),""),"d-mmm-yy")</f>
        <v>1-Jan-20 to 30-Jun-20</v>
      </c>
      <c r="E190" s="386"/>
      <c r="F190" s="387"/>
      <c r="G190" s="442" t="str">
        <f t="shared" si="15"/>
        <v/>
      </c>
      <c r="H190" s="390"/>
      <c r="I190" s="432"/>
      <c r="J190" s="392" t="s">
        <v>420</v>
      </c>
      <c r="K190" s="447"/>
      <c r="L190" s="432" t="b">
        <f t="shared" si="16"/>
        <v>1</v>
      </c>
      <c r="M190" s="432" t="b">
        <f t="shared" si="17"/>
        <v>0</v>
      </c>
      <c r="N190" s="432" t="s">
        <v>995</v>
      </c>
      <c r="O190" s="51"/>
      <c r="P190" s="136"/>
      <c r="Q190" s="135"/>
      <c r="T190" s="104"/>
      <c r="U190" s="104"/>
      <c r="V190" s="104"/>
      <c r="W190" s="104"/>
      <c r="X190" s="186"/>
    </row>
    <row r="191" spans="1:24" ht="47.15" customHeight="1" x14ac:dyDescent="0.35">
      <c r="A191" s="119"/>
      <c r="B191" s="367">
        <v>25</v>
      </c>
      <c r="C191" s="384" t="str">
        <f t="shared" si="14"/>
        <v/>
      </c>
      <c r="D191" s="385" t="str">
        <f ca="1">TEXT(IFERROR(INDEX('Overview - Section A'!$A$38:$A$45,MATCH(J191,'Overview - Section A'!$U$38:$U$45,0)),""),"d-mmm-yy") &amp;" to " &amp; TEXT(IFERROR(INDEX('Overview - Section A'!$E$38:$E$45,MATCH(J191,'Overview - Section A'!$U$38:$U$45,0)),""),"d-mmm-yy")</f>
        <v>1-Jul-20 to 31-Dec-20</v>
      </c>
      <c r="E191" s="386"/>
      <c r="F191" s="387"/>
      <c r="G191" s="442" t="str">
        <f t="shared" si="15"/>
        <v/>
      </c>
      <c r="H191" s="390"/>
      <c r="I191" s="432"/>
      <c r="J191" s="392" t="s">
        <v>422</v>
      </c>
      <c r="K191" s="447"/>
      <c r="L191" s="432" t="b">
        <f t="shared" si="16"/>
        <v>1</v>
      </c>
      <c r="M191" s="432" t="b">
        <f t="shared" si="17"/>
        <v>0</v>
      </c>
      <c r="N191" s="432" t="s">
        <v>996</v>
      </c>
      <c r="O191" s="51"/>
      <c r="P191" s="136"/>
      <c r="Q191" s="135"/>
      <c r="T191" s="104"/>
      <c r="U191" s="104"/>
      <c r="V191" s="104"/>
      <c r="W191" s="104"/>
      <c r="X191" s="186"/>
    </row>
    <row r="192" spans="1:24" ht="47.15" customHeight="1" x14ac:dyDescent="0.35">
      <c r="A192" s="119"/>
      <c r="B192" s="367">
        <v>26</v>
      </c>
      <c r="C192" s="384" t="str">
        <f t="shared" si="14"/>
        <v/>
      </c>
      <c r="D192" s="385" t="str">
        <f ca="1">TEXT(IFERROR(INDEX('Overview - Section A'!$A$38:$A$45,MATCH(J192,'Overview - Section A'!$U$38:$U$45,0)),""),"d-mmm-yy") &amp;" to " &amp; TEXT(IFERROR(INDEX('Overview - Section A'!$E$38:$E$45,MATCH(J192,'Overview - Section A'!$U$38:$U$45,0)),""),"d-mmm-yy")</f>
        <v>1-Jan-18 to 30-Jun-18</v>
      </c>
      <c r="E192" s="386"/>
      <c r="F192" s="387"/>
      <c r="G192" s="442" t="str">
        <f t="shared" si="15"/>
        <v/>
      </c>
      <c r="H192" s="390"/>
      <c r="I192" s="432"/>
      <c r="J192" s="392" t="s">
        <v>412</v>
      </c>
      <c r="K192" s="447"/>
      <c r="L192" s="432" t="b">
        <f t="shared" si="16"/>
        <v>1</v>
      </c>
      <c r="M192" s="432" t="b">
        <f t="shared" si="17"/>
        <v>0</v>
      </c>
      <c r="N192" s="432" t="s">
        <v>997</v>
      </c>
      <c r="O192" s="51"/>
      <c r="P192" s="136"/>
      <c r="Q192" s="135"/>
      <c r="T192" s="104"/>
      <c r="U192" s="104"/>
      <c r="V192" s="104"/>
      <c r="W192" s="104"/>
      <c r="X192" s="186"/>
    </row>
    <row r="193" spans="1:24" ht="47.15" customHeight="1" x14ac:dyDescent="0.35">
      <c r="A193" s="119"/>
      <c r="B193" s="367">
        <v>26</v>
      </c>
      <c r="C193" s="384" t="str">
        <f t="shared" si="14"/>
        <v/>
      </c>
      <c r="D193" s="385" t="str">
        <f ca="1">TEXT(IFERROR(INDEX('Overview - Section A'!$A$38:$A$45,MATCH(J193,'Overview - Section A'!$U$38:$U$45,0)),""),"d-mmm-yy") &amp;" to " &amp; TEXT(IFERROR(INDEX('Overview - Section A'!$E$38:$E$45,MATCH(J193,'Overview - Section A'!$U$38:$U$45,0)),""),"d-mmm-yy")</f>
        <v>1-Jul-18 to 31-Dec-18</v>
      </c>
      <c r="E193" s="386"/>
      <c r="F193" s="387"/>
      <c r="G193" s="442" t="str">
        <f t="shared" si="15"/>
        <v/>
      </c>
      <c r="H193" s="390"/>
      <c r="I193" s="432"/>
      <c r="J193" s="392" t="s">
        <v>414</v>
      </c>
      <c r="K193" s="447"/>
      <c r="L193" s="432" t="b">
        <f t="shared" si="16"/>
        <v>1</v>
      </c>
      <c r="M193" s="432" t="b">
        <f t="shared" si="17"/>
        <v>0</v>
      </c>
      <c r="N193" s="432" t="s">
        <v>998</v>
      </c>
      <c r="O193" s="51"/>
      <c r="P193" s="136"/>
      <c r="Q193" s="135"/>
      <c r="T193" s="104"/>
      <c r="U193" s="104"/>
      <c r="V193" s="104"/>
      <c r="W193" s="104"/>
      <c r="X193" s="186"/>
    </row>
    <row r="194" spans="1:24" ht="47.15" customHeight="1" x14ac:dyDescent="0.35">
      <c r="A194" s="119"/>
      <c r="B194" s="367">
        <v>26</v>
      </c>
      <c r="C194" s="384" t="str">
        <f t="shared" si="14"/>
        <v/>
      </c>
      <c r="D194" s="385" t="str">
        <f ca="1">TEXT(IFERROR(INDEX('Overview - Section A'!$A$38:$A$45,MATCH(J194,'Overview - Section A'!$U$38:$U$45,0)),""),"d-mmm-yy") &amp;" to " &amp; TEXT(IFERROR(INDEX('Overview - Section A'!$E$38:$E$45,MATCH(J194,'Overview - Section A'!$U$38:$U$45,0)),""),"d-mmm-yy")</f>
        <v>1-Jan-19 to 30-Jun-19</v>
      </c>
      <c r="E194" s="386"/>
      <c r="F194" s="387"/>
      <c r="G194" s="442" t="str">
        <f t="shared" si="15"/>
        <v/>
      </c>
      <c r="H194" s="390"/>
      <c r="I194" s="432"/>
      <c r="J194" s="392" t="s">
        <v>416</v>
      </c>
      <c r="K194" s="447"/>
      <c r="L194" s="432" t="b">
        <f t="shared" si="16"/>
        <v>1</v>
      </c>
      <c r="M194" s="432" t="b">
        <f t="shared" si="17"/>
        <v>0</v>
      </c>
      <c r="N194" s="432" t="s">
        <v>999</v>
      </c>
      <c r="O194" s="51"/>
      <c r="P194" s="136"/>
      <c r="Q194" s="135"/>
      <c r="T194" s="104"/>
      <c r="U194" s="104"/>
      <c r="V194" s="104"/>
      <c r="W194" s="104"/>
      <c r="X194" s="186"/>
    </row>
    <row r="195" spans="1:24" ht="47.15" customHeight="1" x14ac:dyDescent="0.35">
      <c r="A195" s="119"/>
      <c r="B195" s="367">
        <v>26</v>
      </c>
      <c r="C195" s="384" t="str">
        <f t="shared" si="14"/>
        <v/>
      </c>
      <c r="D195" s="385" t="str">
        <f ca="1">TEXT(IFERROR(INDEX('Overview - Section A'!$A$38:$A$45,MATCH(J195,'Overview - Section A'!$U$38:$U$45,0)),""),"d-mmm-yy") &amp;" to " &amp; TEXT(IFERROR(INDEX('Overview - Section A'!$E$38:$E$45,MATCH(J195,'Overview - Section A'!$U$38:$U$45,0)),""),"d-mmm-yy")</f>
        <v>1-Jul-19 to 31-Dec-19</v>
      </c>
      <c r="E195" s="386"/>
      <c r="F195" s="387"/>
      <c r="G195" s="442" t="str">
        <f t="shared" si="15"/>
        <v/>
      </c>
      <c r="H195" s="390"/>
      <c r="I195" s="432"/>
      <c r="J195" s="392" t="s">
        <v>418</v>
      </c>
      <c r="K195" s="447"/>
      <c r="L195" s="432" t="b">
        <f t="shared" si="16"/>
        <v>1</v>
      </c>
      <c r="M195" s="432" t="b">
        <f t="shared" si="17"/>
        <v>0</v>
      </c>
      <c r="N195" s="432" t="s">
        <v>1000</v>
      </c>
      <c r="O195" s="51"/>
      <c r="P195" s="136"/>
      <c r="Q195" s="135"/>
      <c r="T195" s="104"/>
      <c r="U195" s="104"/>
      <c r="V195" s="104"/>
      <c r="W195" s="104"/>
      <c r="X195" s="186"/>
    </row>
    <row r="196" spans="1:24" ht="47.15" customHeight="1" x14ac:dyDescent="0.35">
      <c r="A196" s="119"/>
      <c r="B196" s="367">
        <v>26</v>
      </c>
      <c r="C196" s="384" t="str">
        <f t="shared" si="14"/>
        <v/>
      </c>
      <c r="D196" s="385" t="str">
        <f ca="1">TEXT(IFERROR(INDEX('Overview - Section A'!$A$38:$A$45,MATCH(J196,'Overview - Section A'!$U$38:$U$45,0)),""),"d-mmm-yy") &amp;" to " &amp; TEXT(IFERROR(INDEX('Overview - Section A'!$E$38:$E$45,MATCH(J196,'Overview - Section A'!$U$38:$U$45,0)),""),"d-mmm-yy")</f>
        <v>1-Jan-20 to 30-Jun-20</v>
      </c>
      <c r="E196" s="386"/>
      <c r="F196" s="387"/>
      <c r="G196" s="442" t="str">
        <f t="shared" si="15"/>
        <v/>
      </c>
      <c r="H196" s="390"/>
      <c r="I196" s="432"/>
      <c r="J196" s="392" t="s">
        <v>420</v>
      </c>
      <c r="K196" s="447"/>
      <c r="L196" s="432" t="b">
        <f t="shared" si="16"/>
        <v>1</v>
      </c>
      <c r="M196" s="432" t="b">
        <f t="shared" si="17"/>
        <v>0</v>
      </c>
      <c r="N196" s="432" t="s">
        <v>1001</v>
      </c>
      <c r="O196" s="51"/>
      <c r="P196" s="136"/>
      <c r="Q196" s="135"/>
      <c r="T196" s="104"/>
      <c r="U196" s="104"/>
      <c r="V196" s="104"/>
      <c r="W196" s="104"/>
      <c r="X196" s="186"/>
    </row>
    <row r="197" spans="1:24" ht="47.15" customHeight="1" x14ac:dyDescent="0.35">
      <c r="A197" s="119"/>
      <c r="B197" s="367">
        <v>26</v>
      </c>
      <c r="C197" s="384" t="str">
        <f t="shared" si="14"/>
        <v/>
      </c>
      <c r="D197" s="385" t="str">
        <f ca="1">TEXT(IFERROR(INDEX('Overview - Section A'!$A$38:$A$45,MATCH(J197,'Overview - Section A'!$U$38:$U$45,0)),""),"d-mmm-yy") &amp;" to " &amp; TEXT(IFERROR(INDEX('Overview - Section A'!$E$38:$E$45,MATCH(J197,'Overview - Section A'!$U$38:$U$45,0)),""),"d-mmm-yy")</f>
        <v>1-Jul-20 to 31-Dec-20</v>
      </c>
      <c r="E197" s="386"/>
      <c r="F197" s="387"/>
      <c r="G197" s="442" t="str">
        <f t="shared" si="15"/>
        <v/>
      </c>
      <c r="H197" s="390"/>
      <c r="I197" s="432"/>
      <c r="J197" s="392" t="s">
        <v>422</v>
      </c>
      <c r="K197" s="447"/>
      <c r="L197" s="432" t="b">
        <f t="shared" si="16"/>
        <v>1</v>
      </c>
      <c r="M197" s="432" t="b">
        <f t="shared" si="17"/>
        <v>0</v>
      </c>
      <c r="N197" s="432" t="s">
        <v>1002</v>
      </c>
      <c r="O197" s="51"/>
      <c r="P197" s="136"/>
      <c r="Q197" s="135"/>
      <c r="T197" s="104"/>
      <c r="U197" s="104"/>
      <c r="V197" s="104"/>
      <c r="W197" s="104"/>
      <c r="X197" s="186"/>
    </row>
    <row r="198" spans="1:24" ht="2.15" customHeight="1" thickBot="1" x14ac:dyDescent="0.4">
      <c r="B198" s="65"/>
      <c r="C198" s="66"/>
      <c r="D198" s="66"/>
      <c r="E198" s="66"/>
      <c r="F198" s="66"/>
      <c r="G198" s="66"/>
      <c r="H198" s="66"/>
      <c r="I198" s="66"/>
      <c r="J198" s="66"/>
      <c r="K198" s="66"/>
      <c r="L198" s="66"/>
      <c r="M198" s="66"/>
      <c r="N198" s="66"/>
      <c r="O198" s="61"/>
      <c r="P198" s="136"/>
      <c r="Q198" s="135"/>
      <c r="T198" s="104"/>
      <c r="U198" s="104"/>
      <c r="V198" s="104"/>
      <c r="W198" s="104"/>
      <c r="X198" s="186"/>
    </row>
    <row r="199" spans="1:24" x14ac:dyDescent="0.35">
      <c r="P199" s="135"/>
      <c r="Q199" s="135"/>
      <c r="T199" s="164"/>
      <c r="U199" s="128"/>
      <c r="V199" s="128"/>
      <c r="W199" s="128"/>
      <c r="X199" s="186"/>
    </row>
    <row r="200" spans="1:24" x14ac:dyDescent="0.35">
      <c r="P200" s="135"/>
      <c r="Q200" s="135"/>
      <c r="T200" s="104"/>
      <c r="U200" s="104"/>
      <c r="V200" s="104"/>
      <c r="W200" s="104"/>
      <c r="X200" s="186"/>
    </row>
    <row r="201" spans="1:24" x14ac:dyDescent="0.35">
      <c r="T201" s="104"/>
      <c r="U201" s="104"/>
      <c r="V201" s="104"/>
      <c r="W201" s="104"/>
      <c r="X201" s="186"/>
    </row>
    <row r="202" spans="1:24" x14ac:dyDescent="0.35">
      <c r="T202" s="104"/>
      <c r="U202" s="104"/>
      <c r="V202" s="104"/>
      <c r="W202" s="104"/>
      <c r="X202" s="186"/>
    </row>
    <row r="203" spans="1:24" x14ac:dyDescent="0.35">
      <c r="T203" s="104"/>
      <c r="U203" s="104"/>
      <c r="V203" s="104"/>
      <c r="W203" s="104"/>
      <c r="X203" s="186"/>
    </row>
    <row r="206" spans="1:24" x14ac:dyDescent="0.35">
      <c r="A206" s="67" t="s">
        <v>86</v>
      </c>
    </row>
  </sheetData>
  <sheetProtection algorithmName="SHA-512" hashValue="JqxsW5BX5fQX4C/duvt9fAkzCiYgeLXEgPODXczx6zaQx7Kqf8ooqGyRm0PnCjB7Z11r3xzz8Fmj1aGbV6vgiQ==" saltValue="AarlUcRitisa3SMkEChmOQ==" spinCount="100000" sheet="1" objects="1" scenarios="1" formatCells="0" sort="0" autoFilter="0"/>
  <mergeCells count="3">
    <mergeCell ref="B39:H39"/>
    <mergeCell ref="A8:AO8"/>
    <mergeCell ref="A1:V2"/>
  </mergeCells>
  <conditionalFormatting sqref="B41:D197">
    <cfRule type="expression" dxfId="108" priority="86">
      <formula>MOD($B41,2)=0</formula>
    </cfRule>
    <cfRule type="expression" dxfId="107" priority="87">
      <formula>MOD($B41,2)=1</formula>
    </cfRule>
  </conditionalFormatting>
  <conditionalFormatting sqref="C10:D36">
    <cfRule type="expression" dxfId="106" priority="84">
      <formula>AND($D10&lt;&gt;"",$C10&lt;&gt;"")</formula>
    </cfRule>
  </conditionalFormatting>
  <conditionalFormatting sqref="E96:H131 F133:H137 E147:H149 F162:H167 E174:H197 G132:H132 G168:H173 G84:H95 G138:H146 G150:H161 F168:F169 E87:F89 F86 E171:F173 E165:E167 E135:E137 E141:F143 E41:H83 E159:F161">
    <cfRule type="expression" dxfId="105" priority="79">
      <formula>AND(INDEX($AO$10:$AO$10,MATCH($A41,$A$10:$A$10,0))="Deactivate")</formula>
    </cfRule>
  </conditionalFormatting>
  <conditionalFormatting sqref="E25:W36 W20:W23 E19:V24 E10:W18">
    <cfRule type="expression" dxfId="104" priority="78">
      <formula>$AO$8="Deactivate"</formula>
    </cfRule>
  </conditionalFormatting>
  <conditionalFormatting sqref="A10:AO14">
    <cfRule type="expression" dxfId="103" priority="77">
      <formula>$AF10:$AF37="[Record ID]"</formula>
    </cfRule>
  </conditionalFormatting>
  <conditionalFormatting sqref="B96:H131 B141:E143 B132:D140 B147:H149 B144:D146 B159:E161 B150:D158 B174:H197 G132:H132 B162:D173 G168:H173 B84:D95 G84:H95 F133:H137 G138:H146 F162:H167 B41:H47 F60:H65 B66:H83 B48:D65 G48:H59 G150:H161">
    <cfRule type="expression" dxfId="102" priority="76">
      <formula>$N41:$N198="[Record ID]"</formula>
    </cfRule>
  </conditionalFormatting>
  <conditionalFormatting sqref="A15:AO17 A25:AO36 A18:V24 X18:AO24">
    <cfRule type="expression" dxfId="101" priority="113">
      <formula>$AF15:$AF198="[Record ID]"</formula>
    </cfRule>
  </conditionalFormatting>
  <conditionalFormatting sqref="F168:F169 F172:F173">
    <cfRule type="expression" dxfId="100" priority="59">
      <formula>$N168:$N325="[Record ID]"</formula>
    </cfRule>
  </conditionalFormatting>
  <conditionalFormatting sqref="E87:F89 F86">
    <cfRule type="expression" dxfId="99" priority="55">
      <formula>$N86:$N243="[Record ID]"</formula>
    </cfRule>
  </conditionalFormatting>
  <conditionalFormatting sqref="E135">
    <cfRule type="expression" dxfId="98" priority="49">
      <formula>$N135:$N292="[Record ID]"</formula>
    </cfRule>
  </conditionalFormatting>
  <conditionalFormatting sqref="F141">
    <cfRule type="expression" dxfId="97" priority="45">
      <formula>$N141:$N298="[Record ID]"</formula>
    </cfRule>
  </conditionalFormatting>
  <conditionalFormatting sqref="F171">
    <cfRule type="expression" dxfId="96" priority="37">
      <formula>$N171:$N328="[Record ID]"</formula>
    </cfRule>
  </conditionalFormatting>
  <conditionalFormatting sqref="E165:E167">
    <cfRule type="expression" dxfId="95" priority="33">
      <formula>$N165:$N322="[Record ID]"</formula>
    </cfRule>
  </conditionalFormatting>
  <conditionalFormatting sqref="E171:E173">
    <cfRule type="expression" dxfId="94" priority="29">
      <formula>$N171:$N328="[Record ID]"</formula>
    </cfRule>
  </conditionalFormatting>
  <conditionalFormatting sqref="E136:E137">
    <cfRule type="expression" dxfId="93" priority="25">
      <formula>$N136:$N293="[Record ID]"</formula>
    </cfRule>
  </conditionalFormatting>
  <conditionalFormatting sqref="F142:F143">
    <cfRule type="expression" dxfId="92" priority="22">
      <formula>$N142:$N299="[Record ID]"</formula>
    </cfRule>
  </conditionalFormatting>
  <conditionalFormatting sqref="E48:F53">
    <cfRule type="expression" dxfId="91" priority="16">
      <formula>$N48:$N205="[Record ID]"</formula>
    </cfRule>
  </conditionalFormatting>
  <conditionalFormatting sqref="E54:F59">
    <cfRule type="expression" dxfId="90" priority="13">
      <formula>$N54:$N211="[Record ID]"</formula>
    </cfRule>
  </conditionalFormatting>
  <conditionalFormatting sqref="E60:E65">
    <cfRule type="expression" dxfId="89" priority="10">
      <formula>$N60:$N217="[Record ID]"</formula>
    </cfRule>
  </conditionalFormatting>
  <conditionalFormatting sqref="F159">
    <cfRule type="expression" dxfId="88" priority="7">
      <formula>$N159:$N316="[Record ID]"</formula>
    </cfRule>
  </conditionalFormatting>
  <conditionalFormatting sqref="F160:F161">
    <cfRule type="expression" dxfId="87" priority="3">
      <formula>$N160:$N317="[Record ID]"</formula>
    </cfRule>
  </conditionalFormatting>
  <conditionalFormatting sqref="W20:W23 W18">
    <cfRule type="expression" dxfId="86" priority="134">
      <formula>$AF19:$AF202="[Record ID]"</formula>
    </cfRule>
  </conditionalFormatting>
  <conditionalFormatting sqref="W19">
    <cfRule type="expression" dxfId="85" priority="1">
      <formula>$AO$8="Deactivate"</formula>
    </cfRule>
  </conditionalFormatting>
  <conditionalFormatting sqref="W19">
    <cfRule type="expression" dxfId="84" priority="2">
      <formula>$AF20:$AF203="[Record ID]"</formula>
    </cfRule>
  </conditionalFormatting>
  <dataValidations count="22">
    <dataValidation type="list" allowBlank="1" showInputMessage="1" showErrorMessage="1" sqref="R10:R36" xr:uid="{00000000-0002-0000-0300-000000000000}">
      <formula1>Subset</formula1>
    </dataValidation>
    <dataValidation type="custom" allowBlank="1" showInputMessage="1" showErrorMessage="1" errorTitle="Coverage Indicators" error="Cannot have a Standard Indicator and Custom Indicator on same line" sqref="D10:D36" xr:uid="{00000000-0002-0000-0300-000001000000}">
      <formula1>C10=""</formula1>
    </dataValidation>
    <dataValidation type="list" allowBlank="1" showInputMessage="1" showErrorMessage="1" sqref="B10:B36" xr:uid="{00000000-0002-0000-0300-000002000000}">
      <formula1>Coverage_Module</formula1>
    </dataValidation>
    <dataValidation type="list" allowBlank="1" showInputMessage="1" showErrorMessage="1" sqref="C10:C36" xr:uid="{00000000-0002-0000-0300-000003000000}">
      <formula1>OFFSET(CoverageStart,MATCH(X10,CoverageColumn,0)-1,2,COUNTIF(CoverageColumn,X10),1)</formula1>
    </dataValidation>
    <dataValidation type="list" allowBlank="1" showInputMessage="1" showErrorMessage="1" sqref="S10:S36" xr:uid="{00000000-0002-0000-0300-000004000000}">
      <formula1>ResponsiblePR</formula1>
    </dataValidation>
    <dataValidation type="list" allowBlank="1" showInputMessage="1" showErrorMessage="1" sqref="T10:T36" xr:uid="{00000000-0002-0000-0300-000005000000}">
      <formula1>Country</formula1>
    </dataValidation>
    <dataValidation type="textLength" allowBlank="1" showInputMessage="1" showErrorMessage="1" errorTitle="Entered information is too long" error="Information entered here is limited to 4000 characters. Please capture further details in Comments." sqref="P10:P36" xr:uid="{00000000-0002-0000-0300-000006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W25:W36 W10:W18 W20:W23" xr:uid="{00000000-0002-0000-0300-000007000000}">
      <formula1>0</formula1>
      <formula2>32768</formula2>
    </dataValidation>
    <dataValidation type="decimal" allowBlank="1" showInputMessage="1" showErrorMessage="1" errorTitle="X-Author for Excel" error="Please enter a valid numeric value. Valid range for Coverage Indicator Number is -1E+18 to 1E+18." promptTitle="X-Author for Excel" sqref="A10:A36 B41:B197" xr:uid="{00000000-0002-0000-0300-000008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36" xr:uid="{00000000-0002-0000-0300-000009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36" xr:uid="{00000000-0002-0000-0300-00000A000000}">
      <formula1>-10000000000</formula1>
      <formula2>10000000000</formula2>
    </dataValidation>
    <dataValidation type="list" allowBlank="1" showInputMessage="1" showErrorMessage="1" errorTitle="X-Author for Excel" error="Please select a value from the drop-down." promptTitle="X-Author for Excel" sqref="H10:H36" xr:uid="{00000000-0002-0000-0300-00000B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36" xr:uid="{00000000-0002-0000-0300-00000C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36" xr:uid="{00000000-0002-0000-0300-00000D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36 L41:M197" xr:uid="{00000000-0002-0000-0300-00000E000000}">
      <formula1>"TRUE,FALSE"</formula1>
    </dataValidation>
    <dataValidation type="custom" allowBlank="1" showInputMessage="1" showErrorMessage="1" errorTitle="X-Author for Excel" error="Id and Lookup fields are not editable." promptTitle="X-Author for Excel" sqref="AN10:AN36 AE10:AH36 N41:N197 J41:J197" xr:uid="{00000000-0002-0000-0300-00000F000000}">
      <formula1>""</formula1>
    </dataValidation>
    <dataValidation type="decimal" allowBlank="1" showInputMessage="1" showErrorMessage="1" errorTitle="X-Author for Excel" error="Please enter a valid numeric value. Valid range for Baseline % is -99999.99 to 99999.99." promptTitle="X-Author for Excel" sqref="AL10:AL36" xr:uid="{00000000-0002-0000-0300-000010000000}">
      <formula1>-99999.99</formula1>
      <formula2>99999.99</formula2>
    </dataValidation>
    <dataValidation type="list" allowBlank="1" showInputMessage="1" showErrorMessage="1" errorTitle="X-Author for Excel" error="Please select a value from the drop-down." promptTitle="X-Author for Excel" sqref="AO10:AO36" xr:uid="{00000000-0002-0000-0300-000011000000}">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41:E197" xr:uid="{00000000-0002-0000-0300-000012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41:F197" xr:uid="{00000000-0002-0000-0300-000013000000}">
      <formula1>-10000000000</formula1>
      <formula2>10000000000</formula2>
    </dataValidation>
    <dataValidation type="list" allowBlank="1" showInputMessage="1" showErrorMessage="1" errorTitle="X-Author for Excel" error="Please select a value from the drop-down." promptTitle="X-Author for Excel" sqref="H41:H197" xr:uid="{00000000-0002-0000-0300-000014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1:K197" xr:uid="{00000000-0002-0000-0300-000015000000}">
      <formula1>-99999.9</formula1>
      <formula2>99999.9</formula2>
    </dataValidation>
  </dataValidations>
  <hyperlinks>
    <hyperlink ref="B4" location="_fba43122_7879_4bc6_ab59_ece879d4dafd" display="Coverage Indicators" xr:uid="{00000000-0004-0000-0300-000000000000}"/>
    <hyperlink ref="C4" location="_779b0207_1267_4760_b2e2_850e0608884a" display="Coverage Indicator Targets" xr:uid="{00000000-0004-0000-0300-000001000000}"/>
    <hyperlink ref="A206" location="'Coverage Indicators - Section D'!A4" display="'Coverage Indicators - Section D'!A4" xr:uid="{00000000-0004-0000-0300-000002000000}"/>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85" id="{0B2CCBC0-1F1D-4D86-B497-1C748EC8E20D}">
            <xm:f>INDEX('Overview - Section A'!$E$36:$E$37,MATCH($J41,'Overview - Section A'!$I$36:$I$37,0))&gt;'Overview - Section A'!$E$8</xm:f>
            <x14:dxf>
              <font>
                <color theme="1" tint="0.499984740745262"/>
              </font>
              <fill>
                <patternFill patternType="darkGray">
                  <fgColor theme="1" tint="0.499984740745262"/>
                  <bgColor theme="1" tint="0.499984740745262"/>
                </patternFill>
              </fill>
            </x14:dxf>
          </x14:cfRule>
          <xm:sqref>B198:H198 H41:H197 B96:F131 B141:E143 B132:D140 B147:F149 B144:D146 B159:E161 B150:D158 B174:F197 B162:D173 B84:D95 F133:F137 F162:F167 B41:F47 F60:F65 B66:F83 B48:D65</xm:sqref>
        </x14:conditionalFormatting>
        <x14:conditionalFormatting xmlns:xm="http://schemas.microsoft.com/office/excel/2006/main">
          <x14:cfRule type="expression" priority="83" id="{069419CD-2F1B-40A1-B75F-C0ADD7C1C706}">
            <xm:f>INDEX('Overview - Section A'!$E$36:$E$37,MATCH($J41,'Overview - Section A'!$I$36:$I$37,0))&gt;'Overview - Section A'!$E$8</xm:f>
            <x14:dxf>
              <font>
                <color theme="1" tint="0.499984740745262"/>
              </font>
              <fill>
                <patternFill patternType="darkGray">
                  <fgColor theme="1" tint="0.499984740745262"/>
                  <bgColor theme="1" tint="0.499984740745262"/>
                </patternFill>
              </fill>
            </x14:dxf>
          </x14:cfRule>
          <xm:sqref>G41:G197</xm:sqref>
        </x14:conditionalFormatting>
        <x14:conditionalFormatting xmlns:xm="http://schemas.microsoft.com/office/excel/2006/main">
          <x14:cfRule type="expression" priority="82" id="{D9AA6774-401A-400F-8247-E43514CF4FC8}">
            <xm:f>INDEX('Overview - Section A'!$E$36:$E$37,MATCH($J10,'Overview - Section A'!$I$36:$I$37,0))&gt;'Overview - Section A'!$E$8</xm:f>
            <x14:dxf>
              <font>
                <color theme="1" tint="0.499984740745262"/>
              </font>
              <fill>
                <patternFill patternType="darkGray">
                  <fgColor theme="1" tint="0.499984740745262"/>
                  <bgColor theme="1" tint="0.499984740745262"/>
                </patternFill>
              </fill>
            </x14:dxf>
          </x14:cfRule>
          <xm:sqref>G10:G36</xm:sqref>
        </x14:conditionalFormatting>
        <x14:conditionalFormatting xmlns:xm="http://schemas.microsoft.com/office/excel/2006/main">
          <x14:cfRule type="expression" priority="81" id="{04AAFA15-D3CA-41BE-98A9-8DA47183B4D4}">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S9:S36</xm:sqref>
        </x14:conditionalFormatting>
        <x14:conditionalFormatting xmlns:xm="http://schemas.microsoft.com/office/excel/2006/main">
          <x14:cfRule type="expression" priority="80" id="{6B7042EF-54D9-4958-97C7-2B9275BAFDB4}">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AO9:AO36</xm:sqref>
        </x14:conditionalFormatting>
        <x14:conditionalFormatting xmlns:xm="http://schemas.microsoft.com/office/excel/2006/main">
          <x14:cfRule type="expression" priority="73" id="{3F808254-0080-4123-ABC9-440CFA645D2D}">
            <xm:f>INDEX('\\gf\Common\WINDOWS\system32\NTP_GF_MoH\[GHA-HIV TB_PF_07_05_FB_01_08_2017.xlsx]Overview - Section A'!#REF!,MATCH($J90,'\\gf\Common\WINDOWS\system32\NTP_GF_MoH\[GHA-HIV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E90:F95</xm:sqref>
        </x14:conditionalFormatting>
        <x14:conditionalFormatting xmlns:xm="http://schemas.microsoft.com/office/excel/2006/main">
          <x14:cfRule type="expression" priority="71" id="{1113FE18-B03B-4A05-B410-9A65B66952B4}">
            <xm:f>INDEX('\\gf\Common\WINDOWS\system32\NTP_GF_MoH\[GHA-HIV TB_PF_07_05_FB_01_08_2017.xlsx]Overview - Section A'!#REF!,MATCH($J138,'\\gf\Common\WINDOWS\system32\NTP_GF_MoH\[GHA-HIV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E138:E140</xm:sqref>
        </x14:conditionalFormatting>
        <x14:conditionalFormatting xmlns:xm="http://schemas.microsoft.com/office/excel/2006/main">
          <x14:cfRule type="expression" priority="70" id="{981851F7-7534-45C9-BC7A-B42595710972}">
            <xm:f>INDEX('\\gf\Common\WINDOWS\system32\NTP_GF_MoH\[GHA-HIV TB_PF_07_05_FB_01_08_2017.xlsx]Overview - Section A'!#REF!,MATCH($J144,'\\gf\Common\WINDOWS\system32\NTP_GF_MoH\[GHA-HIV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E144:F146</xm:sqref>
        </x14:conditionalFormatting>
        <x14:conditionalFormatting xmlns:xm="http://schemas.microsoft.com/office/excel/2006/main">
          <x14:cfRule type="expression" priority="69" id="{1C491A53-21A1-4BAF-AA77-9A3BF98EF4D9}">
            <xm:f>INDEX('\\gf\Common\WINDOWS\system32\NTP_GF_MoH\[GHA-HIV TB_PF_07_05_FB_01_08_2017.xlsx]Overview - Section A'!#REF!,MATCH($J150,'\\gf\Common\WINDOWS\system32\NTP_GF_MoH\[GHA-HIV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E150:F152</xm:sqref>
        </x14:conditionalFormatting>
        <x14:conditionalFormatting xmlns:xm="http://schemas.microsoft.com/office/excel/2006/main">
          <x14:cfRule type="expression" priority="68" id="{CD2296AA-F1B6-41F0-A933-06EB35885E95}">
            <xm:f>INDEX('\\gf\Common\WINDOWS\system32\NTP_GF_MoH\[GHA-HIV TB_PF_07_05_FB_01_08_2017.xlsx]Overview - Section A'!#REF!,MATCH($J156,'\\gf\Common\WINDOWS\system32\NTP_GF_MoH\[GHA-HIV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E156:E158</xm:sqref>
        </x14:conditionalFormatting>
        <x14:conditionalFormatting xmlns:xm="http://schemas.microsoft.com/office/excel/2006/main">
          <x14:cfRule type="expression" priority="64" id="{A7659BD1-B066-4150-891B-230ED4C221CE}">
            <xm:f>INDEX('\\gf\Common\WINDOWS\system32\NTP_GF_MoH\[GHA-HIV TB_PF_07_05_FB_01_08_2017.xlsx]Overview - Section A'!#REF!,MATCH($J132,'\\gf\Common\WINDOWS\system32\NTP_GF_MoH\[GHA-HIV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F132</xm:sqref>
        </x14:conditionalFormatting>
        <x14:conditionalFormatting xmlns:xm="http://schemas.microsoft.com/office/excel/2006/main">
          <x14:cfRule type="expression" priority="63" id="{045D9521-22F3-488B-B55C-D68DA3FBB4B4}">
            <xm:f>INDEX('\\gf\Common\WINDOWS\system32\NTP_GF_MoH\[GHA-HIV TB_PF_07_05_FB_01_08_2017.xlsx]Overview - Section A'!#REF!,MATCH($J153,'\\gf\Common\WINDOWS\system32\NTP_GF_MoH\[GHA-HIV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E153:E155</xm:sqref>
        </x14:conditionalFormatting>
        <x14:conditionalFormatting xmlns:xm="http://schemas.microsoft.com/office/excel/2006/main">
          <x14:cfRule type="expression" priority="62" id="{2CC3D009-FC83-4381-8A4A-4937E12EA55C}">
            <xm:f>INDEX('\\gf\Common\WINDOWS\system32\NTP_GF_MoH\[GHA-HIV TB_PF_07_05_FB_01_08_2017.xlsx]Overview - Section A'!#REF!,MATCH($J153,'\\gf\Common\WINDOWS\system32\NTP_GF_MoH\[GHA-HIV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F153:F155</xm:sqref>
        </x14:conditionalFormatting>
        <x14:conditionalFormatting xmlns:xm="http://schemas.microsoft.com/office/excel/2006/main">
          <x14:cfRule type="expression" priority="61" id="{4B1E2AF4-1C28-4922-8F66-122490D126CF}">
            <xm:f>INDEX('Overview - Section A'!$E$36:$E$37,MATCH($J168,'Overview - Section A'!$I$36:$I$37,0))&gt;'Overview - Section A'!$E$8</xm:f>
            <x14:dxf>
              <font>
                <color theme="1" tint="0.499984740745262"/>
              </font>
              <fill>
                <patternFill patternType="darkGray">
                  <fgColor theme="1" tint="0.499984740745262"/>
                  <bgColor theme="1" tint="0.499984740745262"/>
                </patternFill>
              </fill>
            </x14:dxf>
          </x14:cfRule>
          <xm:sqref>F168:F169 F172:F173</xm:sqref>
        </x14:conditionalFormatting>
        <x14:conditionalFormatting xmlns:xm="http://schemas.microsoft.com/office/excel/2006/main">
          <x14:cfRule type="expression" priority="57" id="{5F55E0E3-BD47-4457-9C95-BB0F348D71DF}">
            <xm:f>INDEX('Overview - Section A'!$E$36:$E$37,MATCH($J86,'Overview - Section A'!$I$36:$I$37,0))&gt;'Overview - Section A'!$E$8</xm:f>
            <x14:dxf>
              <font>
                <color theme="1" tint="0.499984740745262"/>
              </font>
              <fill>
                <patternFill patternType="darkGray">
                  <fgColor theme="1" tint="0.499984740745262"/>
                  <bgColor theme="1" tint="0.499984740745262"/>
                </patternFill>
              </fill>
            </x14:dxf>
          </x14:cfRule>
          <xm:sqref>E87:F89 F86</xm:sqref>
        </x14:conditionalFormatting>
        <x14:conditionalFormatting xmlns:xm="http://schemas.microsoft.com/office/excel/2006/main">
          <x14:cfRule type="expression" priority="54" id="{4803EBC8-297D-4793-B97D-EB2B4CDF2B21}">
            <xm:f>INDEX('\\gf\Common\WINDOWS\system32\NTP_GF_MoH\[GHA-HIV TB_PF_07_05_FB_01_08_2017.xlsx]Overview - Section A'!#REF!,MATCH($J84,'\\gf\Common\WINDOWS\system32\NTP_GF_MoH\[GHA-HIV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E84:E86</xm:sqref>
        </x14:conditionalFormatting>
        <x14:conditionalFormatting xmlns:xm="http://schemas.microsoft.com/office/excel/2006/main">
          <x14:cfRule type="expression" priority="53" id="{D1F148D2-85BC-4D37-BD2E-D317257D6C6F}">
            <xm:f>INDEX('\\gf\Common\WINDOWS\system32\NTP_GF_MoH\[GHA-HIV TB_PF_07_05_FB_01_08_2017.xlsx]Overview - Section A'!#REF!,MATCH($J84,'\\gf\Common\WINDOWS\system32\NTP_GF_MoH\[GHA-HIV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F84</xm:sqref>
        </x14:conditionalFormatting>
        <x14:conditionalFormatting xmlns:xm="http://schemas.microsoft.com/office/excel/2006/main">
          <x14:cfRule type="expression" priority="52" id="{11D92014-3FCC-4D70-833A-1398D0C69332}">
            <xm:f>INDEX('\\gf\Common\WINDOWS\system32\NTP_GF_MoH\[GHA-HIV TB_PF_07_05_FB_01_08_2017.xlsx]Overview - Section A'!#REF!,MATCH($J85,'\\gf\Common\WINDOWS\system32\NTP_GF_MoH\[GHA-HIV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F85</xm:sqref>
        </x14:conditionalFormatting>
        <x14:conditionalFormatting xmlns:xm="http://schemas.microsoft.com/office/excel/2006/main">
          <x14:cfRule type="expression" priority="51" id="{3FA63123-8099-4A0C-A29A-700CDC54E1B3}">
            <xm:f>INDEX('Overview - Section A'!$E$36:$E$37,MATCH($J135,'Overview - Section A'!$I$36:$I$37,0))&gt;'Overview - Section A'!$E$8</xm:f>
            <x14:dxf>
              <font>
                <color theme="1" tint="0.499984740745262"/>
              </font>
              <fill>
                <patternFill patternType="darkGray">
                  <fgColor theme="1" tint="0.499984740745262"/>
                  <bgColor theme="1" tint="0.499984740745262"/>
                </patternFill>
              </fill>
            </x14:dxf>
          </x14:cfRule>
          <xm:sqref>E135</xm:sqref>
        </x14:conditionalFormatting>
        <x14:conditionalFormatting xmlns:xm="http://schemas.microsoft.com/office/excel/2006/main">
          <x14:cfRule type="expression" priority="48" id="{A8DA3117-5806-42AC-90FE-4858C9A833F1}">
            <xm:f>INDEX('\\gf\Common\WINDOWS\system32\NTP_GF_MoH\[GHA-HIV TB_PF_07_05_FB_01_08_2017.xlsx]Overview - Section A'!#REF!,MATCH($J132,'\\gf\Common\WINDOWS\system32\NTP_GF_MoH\[GHA-HIV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E132:E134</xm:sqref>
        </x14:conditionalFormatting>
        <x14:conditionalFormatting xmlns:xm="http://schemas.microsoft.com/office/excel/2006/main">
          <x14:cfRule type="expression" priority="47" id="{E2D8DB72-BE94-4221-AC5B-D3323663059D}">
            <xm:f>INDEX('Overview - Section A'!$E$36:$E$37,MATCH($J141,'Overview - Section A'!$I$36:$I$37,0))&gt;'Overview - Section A'!$E$8</xm:f>
            <x14:dxf>
              <font>
                <color theme="1" tint="0.499984740745262"/>
              </font>
              <fill>
                <patternFill patternType="darkGray">
                  <fgColor theme="1" tint="0.499984740745262"/>
                  <bgColor theme="1" tint="0.499984740745262"/>
                </patternFill>
              </fill>
            </x14:dxf>
          </x14:cfRule>
          <xm:sqref>F141</xm:sqref>
        </x14:conditionalFormatting>
        <x14:conditionalFormatting xmlns:xm="http://schemas.microsoft.com/office/excel/2006/main">
          <x14:cfRule type="expression" priority="44" id="{0B582A23-B748-48DC-ACBA-563D710C5C3E}">
            <xm:f>INDEX('\\gf\Common\WINDOWS\system32\NTP_GF_MoH\[GHA-HIV TB_PF_07_05_FB_01_08_2017.xlsx]Overview - Section A'!#REF!,MATCH($J138,'\\gf\Common\WINDOWS\system32\NTP_GF_MoH\[GHA-HIV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F138:F140</xm:sqref>
        </x14:conditionalFormatting>
        <x14:conditionalFormatting xmlns:xm="http://schemas.microsoft.com/office/excel/2006/main">
          <x14:cfRule type="expression" priority="39" id="{13F4A724-5014-4A1B-AF98-D622BF21A135}">
            <xm:f>INDEX('Overview - Section A'!$E$36:$E$37,MATCH($J171,'Overview - Section A'!$I$36:$I$37,0))&gt;'Overview - Section A'!$E$8</xm:f>
            <x14:dxf>
              <font>
                <color theme="1" tint="0.499984740745262"/>
              </font>
              <fill>
                <patternFill patternType="darkGray">
                  <fgColor theme="1" tint="0.499984740745262"/>
                  <bgColor theme="1" tint="0.499984740745262"/>
                </patternFill>
              </fill>
            </x14:dxf>
          </x14:cfRule>
          <xm:sqref>F171</xm:sqref>
        </x14:conditionalFormatting>
        <x14:conditionalFormatting xmlns:xm="http://schemas.microsoft.com/office/excel/2006/main">
          <x14:cfRule type="expression" priority="36" id="{98397799-0EDB-4D1B-8B16-91BAB1635B28}">
            <xm:f>INDEX('\\gf\Common\WINDOWS\system32\NTP_GF_MoH\[GHA-HIV TB_PF_07_05_FB_01_08_2017.xlsx]Overview - Section A'!#REF!,MATCH($J170,'\\gf\Common\WINDOWS\system32\NTP_GF_MoH\[GHA-HIV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F170</xm:sqref>
        </x14:conditionalFormatting>
        <x14:conditionalFormatting xmlns:xm="http://schemas.microsoft.com/office/excel/2006/main">
          <x14:cfRule type="expression" priority="35" id="{0FCCE7C3-DFF2-4C0C-BBF8-F614ECBB6AC9}">
            <xm:f>INDEX('Overview - Section A'!$E$36:$E$37,MATCH($J165,'Overview - Section A'!$I$36:$I$37,0))&gt;'Overview - Section A'!$E$8</xm:f>
            <x14:dxf>
              <font>
                <color theme="1" tint="0.499984740745262"/>
              </font>
              <fill>
                <patternFill patternType="darkGray">
                  <fgColor theme="1" tint="0.499984740745262"/>
                  <bgColor theme="1" tint="0.499984740745262"/>
                </patternFill>
              </fill>
            </x14:dxf>
          </x14:cfRule>
          <xm:sqref>E165:E167</xm:sqref>
        </x14:conditionalFormatting>
        <x14:conditionalFormatting xmlns:xm="http://schemas.microsoft.com/office/excel/2006/main">
          <x14:cfRule type="expression" priority="32" id="{F1096E8B-E3C2-4620-889C-63189A948A61}">
            <xm:f>INDEX('\\gf\Common\WINDOWS\system32\NTP_GF_MoH\[GHA-HIV TB_PF_07_05_FB_01_08_2017.xlsx]Overview - Section A'!#REF!,MATCH($J162,'\\gf\Common\WINDOWS\system32\NTP_GF_MoH\[GHA-HIV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E162:E164</xm:sqref>
        </x14:conditionalFormatting>
        <x14:conditionalFormatting xmlns:xm="http://schemas.microsoft.com/office/excel/2006/main">
          <x14:cfRule type="expression" priority="31" id="{C5B69C7C-E947-4909-BD79-5D3523D1A615}">
            <xm:f>INDEX('Overview - Section A'!$E$36:$E$37,MATCH($J171,'Overview - Section A'!$I$36:$I$37,0))&gt;'Overview - Section A'!$E$8</xm:f>
            <x14:dxf>
              <font>
                <color theme="1" tint="0.499984740745262"/>
              </font>
              <fill>
                <patternFill patternType="darkGray">
                  <fgColor theme="1" tint="0.499984740745262"/>
                  <bgColor theme="1" tint="0.499984740745262"/>
                </patternFill>
              </fill>
            </x14:dxf>
          </x14:cfRule>
          <xm:sqref>E171:E173</xm:sqref>
        </x14:conditionalFormatting>
        <x14:conditionalFormatting xmlns:xm="http://schemas.microsoft.com/office/excel/2006/main">
          <x14:cfRule type="expression" priority="28" id="{B9AD19F7-5D10-49B2-9F0A-FED7552CC7DC}">
            <xm:f>INDEX('\\gf\Common\WINDOWS\system32\NTP_GF_MoH\[GHA-HIV TB_PF_07_05_FB_01_08_2017.xlsx]Overview - Section A'!#REF!,MATCH($J168,'\\gf\Common\WINDOWS\system32\NTP_GF_MoH\[GHA-HIV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E168:E170</xm:sqref>
        </x14:conditionalFormatting>
        <x14:conditionalFormatting xmlns:xm="http://schemas.microsoft.com/office/excel/2006/main">
          <x14:cfRule type="expression" priority="27" id="{043F3ADC-C652-4D71-A687-75A3B04D52DE}">
            <xm:f>INDEX('Overview - Section A'!$E$36:$E$37,MATCH($J136,'Overview - Section A'!$I$36:$I$37,0))&gt;'Overview - Section A'!$E$8</xm:f>
            <x14:dxf>
              <font>
                <color theme="1" tint="0.499984740745262"/>
              </font>
              <fill>
                <patternFill patternType="darkGray">
                  <fgColor theme="1" tint="0.499984740745262"/>
                  <bgColor theme="1" tint="0.499984740745262"/>
                </patternFill>
              </fill>
            </x14:dxf>
          </x14:cfRule>
          <xm:sqref>E136:E137</xm:sqref>
        </x14:conditionalFormatting>
        <x14:conditionalFormatting xmlns:xm="http://schemas.microsoft.com/office/excel/2006/main">
          <x14:cfRule type="expression" priority="24" id="{6EFC6EE2-721B-48A7-81CB-3A9F4C1B8F35}">
            <xm:f>INDEX('Overview - Section A'!$E$36:$E$37,MATCH($J142,'Overview - Section A'!$I$36:$I$37,0))&gt;'Overview - Section A'!$E$8</xm:f>
            <x14:dxf>
              <font>
                <color theme="1" tint="0.499984740745262"/>
              </font>
              <fill>
                <patternFill patternType="darkGray">
                  <fgColor theme="1" tint="0.499984740745262"/>
                  <bgColor theme="1" tint="0.499984740745262"/>
                </patternFill>
              </fill>
            </x14:dxf>
          </x14:cfRule>
          <xm:sqref>F142:F143</xm:sqref>
        </x14:conditionalFormatting>
        <x14:conditionalFormatting xmlns:xm="http://schemas.microsoft.com/office/excel/2006/main">
          <x14:cfRule type="expression" priority="18" id="{89B2A765-EBD1-4DFF-9AC3-8B2A35530954}">
            <xm:f>INDEX('\\prodmeteorfs.gf.theglobalfund.org\UserDocuments\Users\pc\Desktop\[GHA-C-MOH_PF_Revised  LFA.Final_Dr. Essel reviewed.xlsx]Overview - Section A'!#REF!,MATCH($J48,'\\prodmeteorfs.gf.theglobalfund.org\UserDocuments\Users\pc\Desktop\[GHA-C-MOH_PF_Revised  LFA.Final_Dr. Essel reviewed.xlsx]Overview - Section A'!#REF!,0))&gt;'\\prodmeteorfs.gf.theglobalfund.org\UserDocuments\Users\pc\Desktop\[GHA-C-MOH_PF_Revised  LFA.Final_Dr. Essel reviewed.xlsx]Overview - Section A'!#REF!</xm:f>
            <x14:dxf>
              <font>
                <color theme="1" tint="0.499984740745262"/>
              </font>
              <fill>
                <patternFill patternType="darkGray">
                  <fgColor theme="1" tint="0.499984740745262"/>
                  <bgColor theme="1" tint="0.499984740745262"/>
                </patternFill>
              </fill>
            </x14:dxf>
          </x14:cfRule>
          <xm:sqref>E48:F53</xm:sqref>
        </x14:conditionalFormatting>
        <x14:conditionalFormatting xmlns:xm="http://schemas.microsoft.com/office/excel/2006/main">
          <x14:cfRule type="expression" priority="15" id="{2F45FD96-6F78-4007-B907-A534118F00D0}">
            <xm:f>INDEX('\\prodmeteorfs.gf.theglobalfund.org\UserDocuments\Users\pc\Desktop\[GHA-C-MOH_PF_Revised  LFA.Final_Dr. Essel reviewed.xlsx]Overview - Section A'!#REF!,MATCH($J54,'\\prodmeteorfs.gf.theglobalfund.org\UserDocuments\Users\pc\Desktop\[GHA-C-MOH_PF_Revised  LFA.Final_Dr. Essel reviewed.xlsx]Overview - Section A'!#REF!,0))&gt;'\\prodmeteorfs.gf.theglobalfund.org\UserDocuments\Users\pc\Desktop\[GHA-C-MOH_PF_Revised  LFA.Final_Dr. Essel reviewed.xlsx]Overview - Section A'!#REF!</xm:f>
            <x14:dxf>
              <font>
                <color theme="1" tint="0.499984740745262"/>
              </font>
              <fill>
                <patternFill patternType="darkGray">
                  <fgColor theme="1" tint="0.499984740745262"/>
                  <bgColor theme="1" tint="0.499984740745262"/>
                </patternFill>
              </fill>
            </x14:dxf>
          </x14:cfRule>
          <xm:sqref>E54:F59</xm:sqref>
        </x14:conditionalFormatting>
        <x14:conditionalFormatting xmlns:xm="http://schemas.microsoft.com/office/excel/2006/main">
          <x14:cfRule type="expression" priority="12" id="{8510E9EC-1CD8-4154-A7AD-9C14EE06E4B2}">
            <xm:f>INDEX('\\prodmeteorfs.gf.theglobalfund.org\UserDocuments\Users\pc\Desktop\[GHA-C-MOH_PF_Revised  LFA.Final_Dr. Essel reviewed.xlsx]Overview - Section A'!#REF!,MATCH($J60,'\\prodmeteorfs.gf.theglobalfund.org\UserDocuments\Users\pc\Desktop\[GHA-C-MOH_PF_Revised  LFA.Final_Dr. Essel reviewed.xlsx]Overview - Section A'!#REF!,0))&gt;'\\prodmeteorfs.gf.theglobalfund.org\UserDocuments\Users\pc\Desktop\[GHA-C-MOH_PF_Revised  LFA.Final_Dr. Essel reviewed.xlsx]Overview - Section A'!#REF!</xm:f>
            <x14:dxf>
              <font>
                <color theme="1" tint="0.499984740745262"/>
              </font>
              <fill>
                <patternFill patternType="darkGray">
                  <fgColor theme="1" tint="0.499984740745262"/>
                  <bgColor theme="1" tint="0.499984740745262"/>
                </patternFill>
              </fill>
            </x14:dxf>
          </x14:cfRule>
          <xm:sqref>E60:E65</xm:sqref>
        </x14:conditionalFormatting>
        <x14:conditionalFormatting xmlns:xm="http://schemas.microsoft.com/office/excel/2006/main">
          <x14:cfRule type="expression" priority="9" id="{67ECF4A9-56D8-4EAF-97F8-B79B1F3D0090}">
            <xm:f>INDEX('Overview - Section A'!$E$36:$E$37,MATCH($J159,'Overview - Section A'!$I$36:$I$37,0))&gt;'Overview - Section A'!$E$8</xm:f>
            <x14:dxf>
              <font>
                <color theme="1" tint="0.499984740745262"/>
              </font>
              <fill>
                <patternFill patternType="darkGray">
                  <fgColor theme="1" tint="0.499984740745262"/>
                  <bgColor theme="1" tint="0.499984740745262"/>
                </patternFill>
              </fill>
            </x14:dxf>
          </x14:cfRule>
          <xm:sqref>F159</xm:sqref>
        </x14:conditionalFormatting>
        <x14:conditionalFormatting xmlns:xm="http://schemas.microsoft.com/office/excel/2006/main">
          <x14:cfRule type="expression" priority="6" id="{8E70886E-E6E1-4E5D-B671-37F2044BCD10}">
            <xm:f>INDEX('\\gf\Common\WINDOWS\system32\NTP_GF_MoH\[GHA-HIV TB_PF_07_05_FB_01_08_2017.xlsx]Overview - Section A'!#REF!,MATCH($J156,'\\gf\Common\WINDOWS\system32\NTP_GF_MoH\[GHA-HIV TB_PF_07_05_FB_01_08_2017.xlsx]Overview - Section A'!#REF!,0))&gt;'\\gf\Common\WINDOWS\system32\NTP_GF_MoH\[GHA-HIV TB_PF_07_05_FB_01_08_2017.xlsx]Overview - Section A'!#REF!</xm:f>
            <x14:dxf>
              <font>
                <color theme="0" tint="-0.24994659260841701"/>
              </font>
              <fill>
                <patternFill>
                  <bgColor theme="0" tint="-0.24994659260841701"/>
                </patternFill>
              </fill>
            </x14:dxf>
          </x14:cfRule>
          <xm:sqref>F156:F158</xm:sqref>
        </x14:conditionalFormatting>
        <x14:conditionalFormatting xmlns:xm="http://schemas.microsoft.com/office/excel/2006/main">
          <x14:cfRule type="expression" priority="5" id="{0334B51C-5A42-40E9-BDCE-634F5205AF4D}">
            <xm:f>INDEX('Overview - Section A'!$E$36:$E$37,MATCH($J160,'Overview - Section A'!$I$36:$I$37,0))&gt;'Overview - Section A'!$E$8</xm:f>
            <x14:dxf>
              <font>
                <color theme="1" tint="0.499984740745262"/>
              </font>
              <fill>
                <patternFill patternType="darkGray">
                  <fgColor theme="1" tint="0.499984740745262"/>
                  <bgColor theme="1" tint="0.499984740745262"/>
                </patternFill>
              </fill>
            </x14:dxf>
          </x14:cfRule>
          <xm:sqref>F160:F161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R591"/>
  <sheetViews>
    <sheetView showGridLines="0" view="pageBreakPreview" topLeftCell="B181" zoomScale="78" zoomScaleNormal="50" zoomScaleSheetLayoutView="78" workbookViewId="0">
      <selection activeCell="H368" sqref="H368"/>
    </sheetView>
  </sheetViews>
  <sheetFormatPr defaultColWidth="11" defaultRowHeight="15.5" x14ac:dyDescent="0.35"/>
  <cols>
    <col min="1" max="1" width="16.25" style="6" customWidth="1"/>
    <col min="2" max="2" width="30.58203125" style="6" customWidth="1"/>
    <col min="3" max="4" width="20.58203125" style="6" customWidth="1"/>
    <col min="5" max="6" width="12.08203125" style="6" customWidth="1"/>
    <col min="7" max="7" width="20.58203125" style="6" customWidth="1"/>
    <col min="8" max="8" width="56.25" style="6" customWidth="1"/>
    <col min="9" max="9" width="26.75" style="6" hidden="1" customWidth="1"/>
    <col min="10" max="11" width="31.08203125" style="6" hidden="1" customWidth="1"/>
    <col min="12" max="12" width="21.75" style="6" hidden="1" customWidth="1"/>
    <col min="13" max="13" width="22.08203125" style="6" hidden="1" customWidth="1"/>
    <col min="14" max="14" width="10.58203125" style="6" hidden="1" customWidth="1"/>
    <col min="15" max="15" width="8.08203125" style="6" hidden="1" customWidth="1"/>
    <col min="16" max="16" width="8.203125E-2" style="6" customWidth="1"/>
    <col min="17" max="17" width="0.25" style="6" customWidth="1"/>
    <col min="18" max="18" width="24.75" style="6" hidden="1" customWidth="1"/>
    <col min="19" max="19" width="26.75" style="6" hidden="1" customWidth="1"/>
    <col min="20" max="20" width="11.25" style="6" hidden="1" customWidth="1"/>
    <col min="21" max="21" width="22.83203125" style="6" customWidth="1"/>
    <col min="22" max="22" width="56.25" style="6" customWidth="1"/>
    <col min="23" max="30" width="19.58203125" style="6" hidden="1" customWidth="1"/>
    <col min="31" max="31" width="22.25" style="6" hidden="1" customWidth="1"/>
    <col min="32" max="32" width="27.5" style="6" customWidth="1"/>
    <col min="33" max="33" width="88.58203125" style="6" customWidth="1"/>
    <col min="34" max="34" width="26.58203125" style="6" customWidth="1"/>
    <col min="35" max="35" width="20.25" style="6" customWidth="1"/>
    <col min="36" max="36" width="10.25" style="6" customWidth="1"/>
    <col min="37" max="37" width="4" style="6" customWidth="1"/>
    <col min="38" max="38" width="11" style="9" customWidth="1"/>
    <col min="39" max="39" width="28.58203125" style="9" customWidth="1"/>
    <col min="40" max="44" width="11" style="9"/>
    <col min="45" max="16384" width="11" style="6"/>
  </cols>
  <sheetData>
    <row r="1" spans="1:39" ht="21.5" thickBot="1" x14ac:dyDescent="0.4">
      <c r="A1" s="536" t="s">
        <v>180</v>
      </c>
      <c r="B1" s="537"/>
      <c r="C1" s="537"/>
      <c r="D1" s="537"/>
      <c r="E1" s="537"/>
      <c r="F1" s="537"/>
      <c r="G1" s="537"/>
      <c r="H1" s="538"/>
      <c r="W1" s="174"/>
      <c r="X1" s="174"/>
      <c r="Y1" s="174"/>
      <c r="Z1" s="174"/>
      <c r="AA1" s="174"/>
      <c r="AB1" s="174"/>
      <c r="AC1" s="176"/>
      <c r="AD1" s="217"/>
    </row>
    <row r="2" spans="1:39" ht="21.5" thickBot="1" x14ac:dyDescent="0.55000000000000004">
      <c r="A2" s="539"/>
      <c r="B2" s="540"/>
      <c r="C2" s="540"/>
      <c r="D2" s="540"/>
      <c r="E2" s="540"/>
      <c r="F2" s="540"/>
      <c r="G2" s="540"/>
      <c r="H2" s="541"/>
      <c r="I2" s="289"/>
      <c r="J2" s="289"/>
      <c r="K2" s="289"/>
      <c r="L2" s="289"/>
      <c r="M2" s="289"/>
      <c r="N2" s="289"/>
      <c r="O2" s="289"/>
      <c r="P2" s="289"/>
      <c r="R2" s="126"/>
      <c r="S2" s="126"/>
      <c r="T2" s="126"/>
      <c r="U2" s="126"/>
      <c r="V2" s="126"/>
      <c r="W2" s="126"/>
      <c r="X2" s="126"/>
      <c r="Y2" s="126"/>
      <c r="Z2" s="126"/>
      <c r="AA2" s="126"/>
      <c r="AB2" s="126"/>
      <c r="AC2" s="126"/>
      <c r="AD2" s="126"/>
    </row>
    <row r="3" spans="1:39" ht="16" thickBot="1" x14ac:dyDescent="0.4"/>
    <row r="4" spans="1:39" ht="44.25" customHeight="1" thickBot="1" x14ac:dyDescent="0.4">
      <c r="A4" s="43" t="s">
        <v>37</v>
      </c>
      <c r="B4" s="33" t="s">
        <v>34</v>
      </c>
      <c r="C4" s="33" t="s">
        <v>35</v>
      </c>
      <c r="D4" s="33" t="s">
        <v>36</v>
      </c>
    </row>
    <row r="5" spans="1:39" ht="35.25" customHeight="1" thickBot="1" x14ac:dyDescent="0.4"/>
    <row r="6" spans="1:39" ht="30.75" customHeight="1" thickBot="1" x14ac:dyDescent="0.4">
      <c r="A6" s="542" t="s">
        <v>28</v>
      </c>
      <c r="B6" s="543"/>
      <c r="C6" s="543"/>
      <c r="D6" s="543"/>
      <c r="E6" s="543"/>
      <c r="F6" s="543"/>
      <c r="G6" s="543"/>
      <c r="H6" s="543"/>
      <c r="I6" s="120"/>
      <c r="J6" s="120"/>
      <c r="K6" s="120"/>
      <c r="L6" s="120"/>
      <c r="M6" s="120"/>
      <c r="N6" s="120"/>
      <c r="O6" s="108"/>
      <c r="P6" s="177"/>
      <c r="Q6" s="178"/>
    </row>
    <row r="7" spans="1:39" ht="49.5" customHeight="1" x14ac:dyDescent="0.35">
      <c r="A7" s="410" t="s">
        <v>21</v>
      </c>
      <c r="B7" s="410" t="s">
        <v>124</v>
      </c>
      <c r="C7" s="410" t="s">
        <v>41</v>
      </c>
      <c r="D7" s="410" t="s">
        <v>31</v>
      </c>
      <c r="E7" s="410" t="s">
        <v>32</v>
      </c>
      <c r="F7" s="410" t="s">
        <v>33</v>
      </c>
      <c r="G7" s="410" t="s">
        <v>18</v>
      </c>
      <c r="H7" s="410" t="s">
        <v>9</v>
      </c>
      <c r="I7" s="383" t="s">
        <v>240</v>
      </c>
      <c r="J7" s="383" t="s">
        <v>280</v>
      </c>
      <c r="K7" s="466">
        <v>0</v>
      </c>
      <c r="L7" s="466" t="s">
        <v>110</v>
      </c>
      <c r="M7" s="383" t="s">
        <v>220</v>
      </c>
      <c r="N7" s="383" t="s">
        <v>60</v>
      </c>
      <c r="O7" s="383" t="s">
        <v>62</v>
      </c>
      <c r="P7" s="121"/>
      <c r="Q7" s="292"/>
      <c r="AM7" s="122"/>
    </row>
    <row r="8" spans="1:39" ht="37.5" hidden="1" customHeight="1" x14ac:dyDescent="0.35">
      <c r="A8" s="367" t="s">
        <v>82</v>
      </c>
      <c r="B8" s="384" t="str">
        <f>IFERROR(VLOOKUP(A8,'Impact Indicators - Section B'!$A$9:$S$27,19,FALSE),"")</f>
        <v/>
      </c>
      <c r="C8" s="467" t="str">
        <f t="array" ref="C8">IFERROR(IF(INDEX('Disaggregation Records'!$E$3:$E$56,MATCH(LEFT(L8,255),LEFT('Disaggregation Records'!$D$3:$D$56,255),0))=0,"",INDEX('Disaggregation Records'!$E$3:$E$56,MATCH(LEFT(L8,255),LEFT('Disaggregation Records'!$D$3:$D$56,255),0))),"")</f>
        <v/>
      </c>
      <c r="D8" s="467" t="str">
        <f t="array" ref="D8">IFERROR(IF(INDEX('Disaggregation Records'!$F$3:$F$56,MATCH(LEFT(L8,255),LEFT('Disaggregation Records'!$D$3:$D$56,255),0))=0,"",INDEX('Disaggregation Records'!$F$3:$F$56,MATCH(LEFT(L8,255),LEFT('Disaggregation Records'!$D$3:$D$56,255),0))),"")</f>
        <v/>
      </c>
      <c r="E8" s="370" t="str">
        <f t="array" ref="E8">IFERROR(IF(INDEX('Disaggregation Data'!$K$3:$K$154,MATCH(LEFT(M8,255),LEFT('Disaggregation Data'!$J$3:$J$154,255),0))=0,"",INDEX('Disaggregation Data'!$K$3:$K$154,MATCH(LEFT(M8,255),LEFT('Disaggregation Data'!$J$3:$J$154,255),0))),"")</f>
        <v/>
      </c>
      <c r="F8" s="370" t="str">
        <f t="array" ref="F8">IFERROR(IF(INDEX('Disaggregation Data'!$L$3:$L$154,MATCH(LEFT(M8,255),LEFT('Disaggregation Data'!$J$3:$J$154,255),0))=0,"",INDEX('Disaggregation Data'!$L$3:$L$154,MATCH(LEFT(M8,255),LEFT('Disaggregation Data'!$J$3:$J$154,255),0))),"")</f>
        <v/>
      </c>
      <c r="G8" s="370" t="str">
        <f t="array" ref="G8">IFERROR(IF(INDEX('Disaggregation Data'!$M$3:$M$154,MATCH(LEFT(M8,255),LEFT('Disaggregation Data'!$J$3:$J$154,255),0))=0,"",INDEX('Disaggregation Data'!$M$3:$M$154,MATCH(LEFT(M8,255),LEFT('Disaggregation Data'!$J$3:$J$154,255),0))),"")</f>
        <v/>
      </c>
      <c r="H8" s="369" t="str">
        <f t="array" ref="H8">IFERROR(IF(INDEX('Disaggregation Data'!$N$3:$N$154,MATCH(LEFT(M8,255),LEFT('Disaggregation Data'!$J$3:$J$154,255),0))=0,"",INDEX('Disaggregation Data'!$N$3:$N$154,MATCH(LEFT(M8,255),LEFT('Disaggregation Data'!$J$3:$J$154,255),0))),"")</f>
        <v/>
      </c>
      <c r="I8" s="464" t="str">
        <f t="array" ref="I8">IFERROR(IF(INDEX('Disaggregation Records'!$G$3:$G$56,MATCH(LEFT(L8,255),LEFT('Disaggregation Records'!$D$3:$D$56,255),0))=0,"",INDEX('Disaggregation Records'!$G$3:$G$56,MATCH(LEFT(L8,255),LEFT('Disaggregation Records'!$D$3:$D$56,255),0))),"")</f>
        <v/>
      </c>
      <c r="J8" s="464" t="s">
        <v>61</v>
      </c>
      <c r="K8" s="464">
        <f>IF(B8=B7,K7+1,0)</f>
        <v>0</v>
      </c>
      <c r="L8" s="464" t="str">
        <f>IF(B8&lt;&gt;"",B8&amp;"-"&amp;K8,"")</f>
        <v/>
      </c>
      <c r="M8" s="464" t="str">
        <f>IF(B8&lt;&gt;"",B8&amp;C8&amp;D8,"")</f>
        <v/>
      </c>
      <c r="N8" s="432" t="b">
        <f>IFERROR(IF(B8&lt;&gt;"",TRUE,FALSE),"")</f>
        <v>0</v>
      </c>
      <c r="O8" s="436" t="s">
        <v>61</v>
      </c>
      <c r="P8" s="293"/>
      <c r="Q8" s="292"/>
    </row>
    <row r="9" spans="1:39" ht="37.5" customHeight="1" x14ac:dyDescent="0.35">
      <c r="A9" s="367">
        <v>1</v>
      </c>
      <c r="B9" s="384" t="str">
        <f>IFERROR(VLOOKUP(A9,'Impact Indicators - Section B'!$A$9:$S$27,19,FALSE),"")</f>
        <v/>
      </c>
      <c r="C9" s="467" t="str">
        <f t="array" ref="C9">IFERROR(IF(INDEX('Disaggregation Records'!$E$3:$E$56,MATCH(LEFT(L9,255),LEFT('Disaggregation Records'!$D$3:$D$56,255),0))=0,"",INDEX('Disaggregation Records'!$E$3:$E$56,MATCH(LEFT(L9,255),LEFT('Disaggregation Records'!$D$3:$D$56,255),0))),"")</f>
        <v/>
      </c>
      <c r="D9" s="467" t="str">
        <f t="array" ref="D9">IFERROR(IF(INDEX('Disaggregation Records'!$F$3:$F$56,MATCH(LEFT(L9,255),LEFT('Disaggregation Records'!$D$3:$D$56,255),0))=0,"",INDEX('Disaggregation Records'!$F$3:$F$56,MATCH(LEFT(L9,255),LEFT('Disaggregation Records'!$D$3:$D$56,255),0))),"")</f>
        <v/>
      </c>
      <c r="E9" s="370" t="str">
        <f t="array" ref="E9">IFERROR(IF(INDEX('Disaggregation Data'!$K$3:$K$154,MATCH(LEFT(M9,255),LEFT('Disaggregation Data'!$J$3:$J$154,255),0))=0,"",INDEX('Disaggregation Data'!$K$3:$K$154,MATCH(LEFT(M9,255),LEFT('Disaggregation Data'!$J$3:$J$154,255),0))),"")</f>
        <v/>
      </c>
      <c r="F9" s="370" t="str">
        <f t="array" ref="F9">IFERROR(IF(INDEX('Disaggregation Data'!$L$3:$L$154,MATCH(LEFT(M9,255),LEFT('Disaggregation Data'!$J$3:$J$154,255),0))=0,"",INDEX('Disaggregation Data'!$L$3:$L$154,MATCH(LEFT(M9,255),LEFT('Disaggregation Data'!$J$3:$J$154,255),0))),"")</f>
        <v/>
      </c>
      <c r="G9" s="370" t="str">
        <f t="array" ref="G9">IFERROR(IF(INDEX('Disaggregation Data'!$M$3:$M$154,MATCH(LEFT(M9,255),LEFT('Disaggregation Data'!$J$3:$J$154,255),0))=0,"",INDEX('Disaggregation Data'!$M$3:$M$154,MATCH(LEFT(M9,255),LEFT('Disaggregation Data'!$J$3:$J$154,255),0))),"")</f>
        <v/>
      </c>
      <c r="H9" s="369" t="str">
        <f t="array" ref="H9">IFERROR(IF(INDEX('Disaggregation Data'!$N$3:$N$154,MATCH(LEFT(M9,255),LEFT('Disaggregation Data'!$J$3:$J$154,255),0))=0,"",INDEX('Disaggregation Data'!$N$3:$N$154,MATCH(LEFT(M9,255),LEFT('Disaggregation Data'!$J$3:$J$154,255),0))),"")</f>
        <v/>
      </c>
      <c r="I9" s="464" t="str">
        <f t="array" ref="I9">IFERROR(IF(INDEX('Disaggregation Records'!$G$3:$G$56,MATCH(LEFT(L9,255),LEFT('Disaggregation Records'!$D$3:$D$56,255),0))=0,"",INDEX('Disaggregation Records'!$G$3:$G$56,MATCH(LEFT(L9,255),LEFT('Disaggregation Records'!$D$3:$D$56,255),0))),"")</f>
        <v/>
      </c>
      <c r="J9" s="464" t="s">
        <v>380</v>
      </c>
      <c r="K9" s="464">
        <f t="shared" ref="K9:K72" si="0">IF(B9=B8,K8+1,0)</f>
        <v>1</v>
      </c>
      <c r="L9" s="464" t="str">
        <f t="shared" ref="L9:L72" si="1">IF(B9&lt;&gt;"",B9&amp;"-"&amp;K9,"")</f>
        <v/>
      </c>
      <c r="M9" s="464" t="str">
        <f t="shared" ref="M9:M72" si="2">IF(B9&lt;&gt;"",B9&amp;C9&amp;D9,"")</f>
        <v/>
      </c>
      <c r="N9" s="432" t="b">
        <f t="shared" ref="N9:N72" si="3">IFERROR(IF(B9&lt;&gt;"",TRUE,FALSE),"")</f>
        <v>0</v>
      </c>
      <c r="O9" s="436" t="s">
        <v>1563</v>
      </c>
      <c r="P9" s="293"/>
      <c r="Q9" s="292"/>
    </row>
    <row r="10" spans="1:39" ht="37.5" customHeight="1" x14ac:dyDescent="0.35">
      <c r="A10" s="367">
        <v>1</v>
      </c>
      <c r="B10" s="384" t="str">
        <f>IFERROR(VLOOKUP(A10,'Impact Indicators - Section B'!$A$9:$S$27,19,FALSE),"")</f>
        <v/>
      </c>
      <c r="C10" s="467" t="str">
        <f t="array" ref="C10">IFERROR(IF(INDEX('Disaggregation Records'!$E$3:$E$56,MATCH(LEFT(L10,255),LEFT('Disaggregation Records'!$D$3:$D$56,255),0))=0,"",INDEX('Disaggregation Records'!$E$3:$E$56,MATCH(LEFT(L10,255),LEFT('Disaggregation Records'!$D$3:$D$56,255),0))),"")</f>
        <v/>
      </c>
      <c r="D10" s="467" t="str">
        <f t="array" ref="D10">IFERROR(IF(INDEX('Disaggregation Records'!$F$3:$F$56,MATCH(LEFT(L10,255),LEFT('Disaggregation Records'!$D$3:$D$56,255),0))=0,"",INDEX('Disaggregation Records'!$F$3:$F$56,MATCH(LEFT(L10,255),LEFT('Disaggregation Records'!$D$3:$D$56,255),0))),"")</f>
        <v/>
      </c>
      <c r="E10" s="370" t="str">
        <f t="array" ref="E10">IFERROR(IF(INDEX('Disaggregation Data'!$K$3:$K$154,MATCH(LEFT(M10,255),LEFT('Disaggregation Data'!$J$3:$J$154,255),0))=0,"",INDEX('Disaggregation Data'!$K$3:$K$154,MATCH(LEFT(M10,255),LEFT('Disaggregation Data'!$J$3:$J$154,255),0))),"")</f>
        <v/>
      </c>
      <c r="F10" s="370" t="str">
        <f t="array" ref="F10">IFERROR(IF(INDEX('Disaggregation Data'!$L$3:$L$154,MATCH(LEFT(M10,255),LEFT('Disaggregation Data'!$J$3:$J$154,255),0))=0,"",INDEX('Disaggregation Data'!$L$3:$L$154,MATCH(LEFT(M10,255),LEFT('Disaggregation Data'!$J$3:$J$154,255),0))),"")</f>
        <v/>
      </c>
      <c r="G10" s="370" t="str">
        <f t="array" ref="G10">IFERROR(IF(INDEX('Disaggregation Data'!$M$3:$M$154,MATCH(LEFT(M10,255),LEFT('Disaggregation Data'!$J$3:$J$154,255),0))=0,"",INDEX('Disaggregation Data'!$M$3:$M$154,MATCH(LEFT(M10,255),LEFT('Disaggregation Data'!$J$3:$J$154,255),0))),"")</f>
        <v/>
      </c>
      <c r="H10" s="369" t="str">
        <f t="array" ref="H10">IFERROR(IF(INDEX('Disaggregation Data'!$N$3:$N$154,MATCH(LEFT(M10,255),LEFT('Disaggregation Data'!$J$3:$J$154,255),0))=0,"",INDEX('Disaggregation Data'!$N$3:$N$154,MATCH(LEFT(M10,255),LEFT('Disaggregation Data'!$J$3:$J$154,255),0))),"")</f>
        <v/>
      </c>
      <c r="I10" s="464" t="str">
        <f t="array" ref="I10">IFERROR(IF(INDEX('Disaggregation Records'!$G$3:$G$56,MATCH(LEFT(L10,255),LEFT('Disaggregation Records'!$D$3:$D$56,255),0))=0,"",INDEX('Disaggregation Records'!$G$3:$G$56,MATCH(LEFT(L10,255),LEFT('Disaggregation Records'!$D$3:$D$56,255),0))),"")</f>
        <v/>
      </c>
      <c r="J10" s="464" t="s">
        <v>380</v>
      </c>
      <c r="K10" s="464">
        <f t="shared" si="0"/>
        <v>2</v>
      </c>
      <c r="L10" s="464" t="str">
        <f t="shared" si="1"/>
        <v/>
      </c>
      <c r="M10" s="464" t="str">
        <f t="shared" si="2"/>
        <v/>
      </c>
      <c r="N10" s="432" t="b">
        <f t="shared" si="3"/>
        <v>0</v>
      </c>
      <c r="O10" s="436" t="s">
        <v>1564</v>
      </c>
      <c r="P10" s="293"/>
      <c r="Q10" s="292"/>
    </row>
    <row r="11" spans="1:39" ht="37.5" customHeight="1" x14ac:dyDescent="0.35">
      <c r="A11" s="367">
        <v>1</v>
      </c>
      <c r="B11" s="384" t="str">
        <f>IFERROR(VLOOKUP(A11,'Impact Indicators - Section B'!$A$9:$S$27,19,FALSE),"")</f>
        <v/>
      </c>
      <c r="C11" s="467" t="str">
        <f t="array" ref="C11">IFERROR(IF(INDEX('Disaggregation Records'!$E$3:$E$56,MATCH(LEFT(L11,255),LEFT('Disaggregation Records'!$D$3:$D$56,255),0))=0,"",INDEX('Disaggregation Records'!$E$3:$E$56,MATCH(LEFT(L11,255),LEFT('Disaggregation Records'!$D$3:$D$56,255),0))),"")</f>
        <v/>
      </c>
      <c r="D11" s="467" t="str">
        <f t="array" ref="D11">IFERROR(IF(INDEX('Disaggregation Records'!$F$3:$F$56,MATCH(LEFT(L11,255),LEFT('Disaggregation Records'!$D$3:$D$56,255),0))=0,"",INDEX('Disaggregation Records'!$F$3:$F$56,MATCH(LEFT(L11,255),LEFT('Disaggregation Records'!$D$3:$D$56,255),0))),"")</f>
        <v/>
      </c>
      <c r="E11" s="370" t="str">
        <f t="array" ref="E11">IFERROR(IF(INDEX('Disaggregation Data'!$K$3:$K$154,MATCH(LEFT(M11,255),LEFT('Disaggregation Data'!$J$3:$J$154,255),0))=0,"",INDEX('Disaggregation Data'!$K$3:$K$154,MATCH(LEFT(M11,255),LEFT('Disaggregation Data'!$J$3:$J$154,255),0))),"")</f>
        <v/>
      </c>
      <c r="F11" s="370" t="str">
        <f t="array" ref="F11">IFERROR(IF(INDEX('Disaggregation Data'!$L$3:$L$154,MATCH(LEFT(M11,255),LEFT('Disaggregation Data'!$J$3:$J$154,255),0))=0,"",INDEX('Disaggregation Data'!$L$3:$L$154,MATCH(LEFT(M11,255),LEFT('Disaggregation Data'!$J$3:$J$154,255),0))),"")</f>
        <v/>
      </c>
      <c r="G11" s="370" t="str">
        <f t="array" ref="G11">IFERROR(IF(INDEX('Disaggregation Data'!$M$3:$M$154,MATCH(LEFT(M11,255),LEFT('Disaggregation Data'!$J$3:$J$154,255),0))=0,"",INDEX('Disaggregation Data'!$M$3:$M$154,MATCH(LEFT(M11,255),LEFT('Disaggregation Data'!$J$3:$J$154,255),0))),"")</f>
        <v/>
      </c>
      <c r="H11" s="369" t="str">
        <f t="array" ref="H11">IFERROR(IF(INDEX('Disaggregation Data'!$N$3:$N$154,MATCH(LEFT(M11,255),LEFT('Disaggregation Data'!$J$3:$J$154,255),0))=0,"",INDEX('Disaggregation Data'!$N$3:$N$154,MATCH(LEFT(M11,255),LEFT('Disaggregation Data'!$J$3:$J$154,255),0))),"")</f>
        <v/>
      </c>
      <c r="I11" s="464" t="str">
        <f t="array" ref="I11">IFERROR(IF(INDEX('Disaggregation Records'!$G$3:$G$56,MATCH(LEFT(L11,255),LEFT('Disaggregation Records'!$D$3:$D$56,255),0))=0,"",INDEX('Disaggregation Records'!$G$3:$G$56,MATCH(LEFT(L11,255),LEFT('Disaggregation Records'!$D$3:$D$56,255),0))),"")</f>
        <v/>
      </c>
      <c r="J11" s="464" t="s">
        <v>380</v>
      </c>
      <c r="K11" s="464">
        <f t="shared" si="0"/>
        <v>3</v>
      </c>
      <c r="L11" s="464" t="str">
        <f t="shared" si="1"/>
        <v/>
      </c>
      <c r="M11" s="464" t="str">
        <f t="shared" si="2"/>
        <v/>
      </c>
      <c r="N11" s="432" t="b">
        <f t="shared" si="3"/>
        <v>0</v>
      </c>
      <c r="O11" s="436" t="s">
        <v>1565</v>
      </c>
      <c r="P11" s="293"/>
      <c r="Q11" s="292"/>
    </row>
    <row r="12" spans="1:39" ht="37.5" customHeight="1" x14ac:dyDescent="0.35">
      <c r="A12" s="367">
        <v>1</v>
      </c>
      <c r="B12" s="384" t="str">
        <f>IFERROR(VLOOKUP(A12,'Impact Indicators - Section B'!$A$9:$S$27,19,FALSE),"")</f>
        <v/>
      </c>
      <c r="C12" s="467" t="str">
        <f t="array" ref="C12">IFERROR(IF(INDEX('Disaggregation Records'!$E$3:$E$56,MATCH(LEFT(L12,255),LEFT('Disaggregation Records'!$D$3:$D$56,255),0))=0,"",INDEX('Disaggregation Records'!$E$3:$E$56,MATCH(LEFT(L12,255),LEFT('Disaggregation Records'!$D$3:$D$56,255),0))),"")</f>
        <v/>
      </c>
      <c r="D12" s="467" t="str">
        <f t="array" ref="D12">IFERROR(IF(INDEX('Disaggregation Records'!$F$3:$F$56,MATCH(LEFT(L12,255),LEFT('Disaggregation Records'!$D$3:$D$56,255),0))=0,"",INDEX('Disaggregation Records'!$F$3:$F$56,MATCH(LEFT(L12,255),LEFT('Disaggregation Records'!$D$3:$D$56,255),0))),"")</f>
        <v/>
      </c>
      <c r="E12" s="370" t="str">
        <f t="array" ref="E12">IFERROR(IF(INDEX('Disaggregation Data'!$K$3:$K$154,MATCH(LEFT(M12,255),LEFT('Disaggregation Data'!$J$3:$J$154,255),0))=0,"",INDEX('Disaggregation Data'!$K$3:$K$154,MATCH(LEFT(M12,255),LEFT('Disaggregation Data'!$J$3:$J$154,255),0))),"")</f>
        <v/>
      </c>
      <c r="F12" s="370" t="str">
        <f t="array" ref="F12">IFERROR(IF(INDEX('Disaggregation Data'!$L$3:$L$154,MATCH(LEFT(M12,255),LEFT('Disaggregation Data'!$J$3:$J$154,255),0))=0,"",INDEX('Disaggregation Data'!$L$3:$L$154,MATCH(LEFT(M12,255),LEFT('Disaggregation Data'!$J$3:$J$154,255),0))),"")</f>
        <v/>
      </c>
      <c r="G12" s="370" t="str">
        <f t="array" ref="G12">IFERROR(IF(INDEX('Disaggregation Data'!$M$3:$M$154,MATCH(LEFT(M12,255),LEFT('Disaggregation Data'!$J$3:$J$154,255),0))=0,"",INDEX('Disaggregation Data'!$M$3:$M$154,MATCH(LEFT(M12,255),LEFT('Disaggregation Data'!$J$3:$J$154,255),0))),"")</f>
        <v/>
      </c>
      <c r="H12" s="369" t="str">
        <f t="array" ref="H12">IFERROR(IF(INDEX('Disaggregation Data'!$N$3:$N$154,MATCH(LEFT(M12,255),LEFT('Disaggregation Data'!$J$3:$J$154,255),0))=0,"",INDEX('Disaggregation Data'!$N$3:$N$154,MATCH(LEFT(M12,255),LEFT('Disaggregation Data'!$J$3:$J$154,255),0))),"")</f>
        <v/>
      </c>
      <c r="I12" s="464" t="str">
        <f t="array" ref="I12">IFERROR(IF(INDEX('Disaggregation Records'!$G$3:$G$56,MATCH(LEFT(L12,255),LEFT('Disaggregation Records'!$D$3:$D$56,255),0))=0,"",INDEX('Disaggregation Records'!$G$3:$G$56,MATCH(LEFT(L12,255),LEFT('Disaggregation Records'!$D$3:$D$56,255),0))),"")</f>
        <v/>
      </c>
      <c r="J12" s="464" t="s">
        <v>380</v>
      </c>
      <c r="K12" s="464">
        <f t="shared" si="0"/>
        <v>4</v>
      </c>
      <c r="L12" s="464" t="str">
        <f t="shared" si="1"/>
        <v/>
      </c>
      <c r="M12" s="464" t="str">
        <f t="shared" si="2"/>
        <v/>
      </c>
      <c r="N12" s="432" t="b">
        <f t="shared" si="3"/>
        <v>0</v>
      </c>
      <c r="O12" s="436" t="s">
        <v>1566</v>
      </c>
      <c r="P12" s="293"/>
      <c r="Q12" s="292"/>
    </row>
    <row r="13" spans="1:39" ht="37.5" customHeight="1" x14ac:dyDescent="0.35">
      <c r="A13" s="367">
        <v>1</v>
      </c>
      <c r="B13" s="384" t="str">
        <f>IFERROR(VLOOKUP(A13,'Impact Indicators - Section B'!$A$9:$S$27,19,FALSE),"")</f>
        <v/>
      </c>
      <c r="C13" s="467" t="str">
        <f t="array" ref="C13">IFERROR(IF(INDEX('Disaggregation Records'!$E$3:$E$56,MATCH(LEFT(L13,255),LEFT('Disaggregation Records'!$D$3:$D$56,255),0))=0,"",INDEX('Disaggregation Records'!$E$3:$E$56,MATCH(LEFT(L13,255),LEFT('Disaggregation Records'!$D$3:$D$56,255),0))),"")</f>
        <v/>
      </c>
      <c r="D13" s="467" t="str">
        <f t="array" ref="D13">IFERROR(IF(INDEX('Disaggregation Records'!$F$3:$F$56,MATCH(LEFT(L13,255),LEFT('Disaggregation Records'!$D$3:$D$56,255),0))=0,"",INDEX('Disaggregation Records'!$F$3:$F$56,MATCH(LEFT(L13,255),LEFT('Disaggregation Records'!$D$3:$D$56,255),0))),"")</f>
        <v/>
      </c>
      <c r="E13" s="370" t="str">
        <f t="array" ref="E13">IFERROR(IF(INDEX('Disaggregation Data'!$K$3:$K$154,MATCH(LEFT(M13,255),LEFT('Disaggregation Data'!$J$3:$J$154,255),0))=0,"",INDEX('Disaggregation Data'!$K$3:$K$154,MATCH(LEFT(M13,255),LEFT('Disaggregation Data'!$J$3:$J$154,255),0))),"")</f>
        <v/>
      </c>
      <c r="F13" s="370" t="str">
        <f t="array" ref="F13">IFERROR(IF(INDEX('Disaggregation Data'!$L$3:$L$154,MATCH(LEFT(M13,255),LEFT('Disaggregation Data'!$J$3:$J$154,255),0))=0,"",INDEX('Disaggregation Data'!$L$3:$L$154,MATCH(LEFT(M13,255),LEFT('Disaggregation Data'!$J$3:$J$154,255),0))),"")</f>
        <v/>
      </c>
      <c r="G13" s="370" t="str">
        <f t="array" ref="G13">IFERROR(IF(INDEX('Disaggregation Data'!$M$3:$M$154,MATCH(LEFT(M13,255),LEFT('Disaggregation Data'!$J$3:$J$154,255),0))=0,"",INDEX('Disaggregation Data'!$M$3:$M$154,MATCH(LEFT(M13,255),LEFT('Disaggregation Data'!$J$3:$J$154,255),0))),"")</f>
        <v/>
      </c>
      <c r="H13" s="369" t="str">
        <f t="array" ref="H13">IFERROR(IF(INDEX('Disaggregation Data'!$N$3:$N$154,MATCH(LEFT(M13,255),LEFT('Disaggregation Data'!$J$3:$J$154,255),0))=0,"",INDEX('Disaggregation Data'!$N$3:$N$154,MATCH(LEFT(M13,255),LEFT('Disaggregation Data'!$J$3:$J$154,255),0))),"")</f>
        <v/>
      </c>
      <c r="I13" s="464" t="str">
        <f t="array" ref="I13">IFERROR(IF(INDEX('Disaggregation Records'!$G$3:$G$56,MATCH(LEFT(L13,255),LEFT('Disaggregation Records'!$D$3:$D$56,255),0))=0,"",INDEX('Disaggregation Records'!$G$3:$G$56,MATCH(LEFT(L13,255),LEFT('Disaggregation Records'!$D$3:$D$56,255),0))),"")</f>
        <v/>
      </c>
      <c r="J13" s="464" t="s">
        <v>380</v>
      </c>
      <c r="K13" s="464">
        <f t="shared" si="0"/>
        <v>5</v>
      </c>
      <c r="L13" s="464" t="str">
        <f t="shared" si="1"/>
        <v/>
      </c>
      <c r="M13" s="464" t="str">
        <f t="shared" si="2"/>
        <v/>
      </c>
      <c r="N13" s="432" t="b">
        <f t="shared" si="3"/>
        <v>0</v>
      </c>
      <c r="O13" s="436" t="s">
        <v>1567</v>
      </c>
      <c r="P13" s="293"/>
      <c r="Q13" s="292"/>
    </row>
    <row r="14" spans="1:39" ht="37.5" customHeight="1" x14ac:dyDescent="0.35">
      <c r="A14" s="367">
        <v>1</v>
      </c>
      <c r="B14" s="384" t="str">
        <f>IFERROR(VLOOKUP(A14,'Impact Indicators - Section B'!$A$9:$S$27,19,FALSE),"")</f>
        <v/>
      </c>
      <c r="C14" s="467" t="str">
        <f t="array" ref="C14">IFERROR(IF(INDEX('Disaggregation Records'!$E$3:$E$56,MATCH(LEFT(L14,255),LEFT('Disaggregation Records'!$D$3:$D$56,255),0))=0,"",INDEX('Disaggregation Records'!$E$3:$E$56,MATCH(LEFT(L14,255),LEFT('Disaggregation Records'!$D$3:$D$56,255),0))),"")</f>
        <v/>
      </c>
      <c r="D14" s="467" t="str">
        <f t="array" ref="D14">IFERROR(IF(INDEX('Disaggregation Records'!$F$3:$F$56,MATCH(LEFT(L14,255),LEFT('Disaggregation Records'!$D$3:$D$56,255),0))=0,"",INDEX('Disaggregation Records'!$F$3:$F$56,MATCH(LEFT(L14,255),LEFT('Disaggregation Records'!$D$3:$D$56,255),0))),"")</f>
        <v/>
      </c>
      <c r="E14" s="370" t="str">
        <f t="array" ref="E14">IFERROR(IF(INDEX('Disaggregation Data'!$K$3:$K$154,MATCH(LEFT(M14,255),LEFT('Disaggregation Data'!$J$3:$J$154,255),0))=0,"",INDEX('Disaggregation Data'!$K$3:$K$154,MATCH(LEFT(M14,255),LEFT('Disaggregation Data'!$J$3:$J$154,255),0))),"")</f>
        <v/>
      </c>
      <c r="F14" s="370" t="str">
        <f t="array" ref="F14">IFERROR(IF(INDEX('Disaggregation Data'!$L$3:$L$154,MATCH(LEFT(M14,255),LEFT('Disaggregation Data'!$J$3:$J$154,255),0))=0,"",INDEX('Disaggregation Data'!$L$3:$L$154,MATCH(LEFT(M14,255),LEFT('Disaggregation Data'!$J$3:$J$154,255),0))),"")</f>
        <v/>
      </c>
      <c r="G14" s="370" t="str">
        <f t="array" ref="G14">IFERROR(IF(INDEX('Disaggregation Data'!$M$3:$M$154,MATCH(LEFT(M14,255),LEFT('Disaggregation Data'!$J$3:$J$154,255),0))=0,"",INDEX('Disaggregation Data'!$M$3:$M$154,MATCH(LEFT(M14,255),LEFT('Disaggregation Data'!$J$3:$J$154,255),0))),"")</f>
        <v/>
      </c>
      <c r="H14" s="369" t="str">
        <f t="array" ref="H14">IFERROR(IF(INDEX('Disaggregation Data'!$N$3:$N$154,MATCH(LEFT(M14,255),LEFT('Disaggregation Data'!$J$3:$J$154,255),0))=0,"",INDEX('Disaggregation Data'!$N$3:$N$154,MATCH(LEFT(M14,255),LEFT('Disaggregation Data'!$J$3:$J$154,255),0))),"")</f>
        <v/>
      </c>
      <c r="I14" s="464" t="str">
        <f t="array" ref="I14">IFERROR(IF(INDEX('Disaggregation Records'!$G$3:$G$56,MATCH(LEFT(L14,255),LEFT('Disaggregation Records'!$D$3:$D$56,255),0))=0,"",INDEX('Disaggregation Records'!$G$3:$G$56,MATCH(LEFT(L14,255),LEFT('Disaggregation Records'!$D$3:$D$56,255),0))),"")</f>
        <v/>
      </c>
      <c r="J14" s="464" t="s">
        <v>380</v>
      </c>
      <c r="K14" s="464">
        <f t="shared" si="0"/>
        <v>6</v>
      </c>
      <c r="L14" s="464" t="str">
        <f t="shared" si="1"/>
        <v/>
      </c>
      <c r="M14" s="464" t="str">
        <f t="shared" si="2"/>
        <v/>
      </c>
      <c r="N14" s="432" t="b">
        <f t="shared" si="3"/>
        <v>0</v>
      </c>
      <c r="O14" s="436" t="s">
        <v>1568</v>
      </c>
      <c r="P14" s="293"/>
      <c r="Q14" s="292"/>
    </row>
    <row r="15" spans="1:39" ht="37.5" customHeight="1" x14ac:dyDescent="0.35">
      <c r="A15" s="367">
        <v>1</v>
      </c>
      <c r="B15" s="384" t="str">
        <f>IFERROR(VLOOKUP(A15,'Impact Indicators - Section B'!$A$9:$S$27,19,FALSE),"")</f>
        <v/>
      </c>
      <c r="C15" s="467" t="str">
        <f t="array" ref="C15">IFERROR(IF(INDEX('Disaggregation Records'!$E$3:$E$56,MATCH(LEFT(L15,255),LEFT('Disaggregation Records'!$D$3:$D$56,255),0))=0,"",INDEX('Disaggregation Records'!$E$3:$E$56,MATCH(LEFT(L15,255),LEFT('Disaggregation Records'!$D$3:$D$56,255),0))),"")</f>
        <v/>
      </c>
      <c r="D15" s="467" t="str">
        <f t="array" ref="D15">IFERROR(IF(INDEX('Disaggregation Records'!$F$3:$F$56,MATCH(LEFT(L15,255),LEFT('Disaggregation Records'!$D$3:$D$56,255),0))=0,"",INDEX('Disaggregation Records'!$F$3:$F$56,MATCH(LEFT(L15,255),LEFT('Disaggregation Records'!$D$3:$D$56,255),0))),"")</f>
        <v/>
      </c>
      <c r="E15" s="370" t="str">
        <f t="array" ref="E15">IFERROR(IF(INDEX('Disaggregation Data'!$K$3:$K$154,MATCH(LEFT(M15,255),LEFT('Disaggregation Data'!$J$3:$J$154,255),0))=0,"",INDEX('Disaggregation Data'!$K$3:$K$154,MATCH(LEFT(M15,255),LEFT('Disaggregation Data'!$J$3:$J$154,255),0))),"")</f>
        <v/>
      </c>
      <c r="F15" s="370" t="str">
        <f t="array" ref="F15">IFERROR(IF(INDEX('Disaggregation Data'!$L$3:$L$154,MATCH(LEFT(M15,255),LEFT('Disaggregation Data'!$J$3:$J$154,255),0))=0,"",INDEX('Disaggregation Data'!$L$3:$L$154,MATCH(LEFT(M15,255),LEFT('Disaggregation Data'!$J$3:$J$154,255),0))),"")</f>
        <v/>
      </c>
      <c r="G15" s="370" t="str">
        <f t="array" ref="G15">IFERROR(IF(INDEX('Disaggregation Data'!$M$3:$M$154,MATCH(LEFT(M15,255),LEFT('Disaggregation Data'!$J$3:$J$154,255),0))=0,"",INDEX('Disaggregation Data'!$M$3:$M$154,MATCH(LEFT(M15,255),LEFT('Disaggregation Data'!$J$3:$J$154,255),0))),"")</f>
        <v/>
      </c>
      <c r="H15" s="369" t="str">
        <f t="array" ref="H15">IFERROR(IF(INDEX('Disaggregation Data'!$N$3:$N$154,MATCH(LEFT(M15,255),LEFT('Disaggregation Data'!$J$3:$J$154,255),0))=0,"",INDEX('Disaggregation Data'!$N$3:$N$154,MATCH(LEFT(M15,255),LEFT('Disaggregation Data'!$J$3:$J$154,255),0))),"")</f>
        <v/>
      </c>
      <c r="I15" s="464" t="str">
        <f t="array" ref="I15">IFERROR(IF(INDEX('Disaggregation Records'!$G$3:$G$56,MATCH(LEFT(L15,255),LEFT('Disaggregation Records'!$D$3:$D$56,255),0))=0,"",INDEX('Disaggregation Records'!$G$3:$G$56,MATCH(LEFT(L15,255),LEFT('Disaggregation Records'!$D$3:$D$56,255),0))),"")</f>
        <v/>
      </c>
      <c r="J15" s="464" t="s">
        <v>380</v>
      </c>
      <c r="K15" s="464">
        <f t="shared" si="0"/>
        <v>7</v>
      </c>
      <c r="L15" s="464" t="str">
        <f t="shared" si="1"/>
        <v/>
      </c>
      <c r="M15" s="464" t="str">
        <f t="shared" si="2"/>
        <v/>
      </c>
      <c r="N15" s="432" t="b">
        <f t="shared" si="3"/>
        <v>0</v>
      </c>
      <c r="O15" s="436" t="s">
        <v>1569</v>
      </c>
      <c r="P15" s="293"/>
      <c r="Q15" s="292"/>
    </row>
    <row r="16" spans="1:39" ht="37.5" customHeight="1" x14ac:dyDescent="0.35">
      <c r="A16" s="367">
        <v>1</v>
      </c>
      <c r="B16" s="384" t="str">
        <f>IFERROR(VLOOKUP(A16,'Impact Indicators - Section B'!$A$9:$S$27,19,FALSE),"")</f>
        <v/>
      </c>
      <c r="C16" s="467" t="str">
        <f t="array" ref="C16">IFERROR(IF(INDEX('Disaggregation Records'!$E$3:$E$56,MATCH(LEFT(L16,255),LEFT('Disaggregation Records'!$D$3:$D$56,255),0))=0,"",INDEX('Disaggregation Records'!$E$3:$E$56,MATCH(LEFT(L16,255),LEFT('Disaggregation Records'!$D$3:$D$56,255),0))),"")</f>
        <v/>
      </c>
      <c r="D16" s="467" t="str">
        <f t="array" ref="D16">IFERROR(IF(INDEX('Disaggregation Records'!$F$3:$F$56,MATCH(LEFT(L16,255),LEFT('Disaggregation Records'!$D$3:$D$56,255),0))=0,"",INDEX('Disaggregation Records'!$F$3:$F$56,MATCH(LEFT(L16,255),LEFT('Disaggregation Records'!$D$3:$D$56,255),0))),"")</f>
        <v/>
      </c>
      <c r="E16" s="370" t="str">
        <f t="array" ref="E16">IFERROR(IF(INDEX('Disaggregation Data'!$K$3:$K$154,MATCH(LEFT(M16,255),LEFT('Disaggregation Data'!$J$3:$J$154,255),0))=0,"",INDEX('Disaggregation Data'!$K$3:$K$154,MATCH(LEFT(M16,255),LEFT('Disaggregation Data'!$J$3:$J$154,255),0))),"")</f>
        <v/>
      </c>
      <c r="F16" s="370" t="str">
        <f t="array" ref="F16">IFERROR(IF(INDEX('Disaggregation Data'!$L$3:$L$154,MATCH(LEFT(M16,255),LEFT('Disaggregation Data'!$J$3:$J$154,255),0))=0,"",INDEX('Disaggregation Data'!$L$3:$L$154,MATCH(LEFT(M16,255),LEFT('Disaggregation Data'!$J$3:$J$154,255),0))),"")</f>
        <v/>
      </c>
      <c r="G16" s="370" t="str">
        <f t="array" ref="G16">IFERROR(IF(INDEX('Disaggregation Data'!$M$3:$M$154,MATCH(LEFT(M16,255),LEFT('Disaggregation Data'!$J$3:$J$154,255),0))=0,"",INDEX('Disaggregation Data'!$M$3:$M$154,MATCH(LEFT(M16,255),LEFT('Disaggregation Data'!$J$3:$J$154,255),0))),"")</f>
        <v/>
      </c>
      <c r="H16" s="369" t="str">
        <f t="array" ref="H16">IFERROR(IF(INDEX('Disaggregation Data'!$N$3:$N$154,MATCH(LEFT(M16,255),LEFT('Disaggregation Data'!$J$3:$J$154,255),0))=0,"",INDEX('Disaggregation Data'!$N$3:$N$154,MATCH(LEFT(M16,255),LEFT('Disaggregation Data'!$J$3:$J$154,255),0))),"")</f>
        <v/>
      </c>
      <c r="I16" s="464" t="str">
        <f t="array" ref="I16">IFERROR(IF(INDEX('Disaggregation Records'!$G$3:$G$56,MATCH(LEFT(L16,255),LEFT('Disaggregation Records'!$D$3:$D$56,255),0))=0,"",INDEX('Disaggregation Records'!$G$3:$G$56,MATCH(LEFT(L16,255),LEFT('Disaggregation Records'!$D$3:$D$56,255),0))),"")</f>
        <v/>
      </c>
      <c r="J16" s="464" t="s">
        <v>380</v>
      </c>
      <c r="K16" s="464">
        <f t="shared" si="0"/>
        <v>8</v>
      </c>
      <c r="L16" s="464" t="str">
        <f t="shared" si="1"/>
        <v/>
      </c>
      <c r="M16" s="464" t="str">
        <f t="shared" si="2"/>
        <v/>
      </c>
      <c r="N16" s="432" t="b">
        <f t="shared" si="3"/>
        <v>0</v>
      </c>
      <c r="O16" s="436" t="s">
        <v>1570</v>
      </c>
      <c r="P16" s="293"/>
      <c r="Q16" s="292"/>
    </row>
    <row r="17" spans="1:17" ht="37.5" customHeight="1" x14ac:dyDescent="0.35">
      <c r="A17" s="367">
        <v>1</v>
      </c>
      <c r="B17" s="384" t="str">
        <f>IFERROR(VLOOKUP(A17,'Impact Indicators - Section B'!$A$9:$S$27,19,FALSE),"")</f>
        <v/>
      </c>
      <c r="C17" s="467" t="str">
        <f t="array" ref="C17">IFERROR(IF(INDEX('Disaggregation Records'!$E$3:$E$56,MATCH(LEFT(L17,255),LEFT('Disaggregation Records'!$D$3:$D$56,255),0))=0,"",INDEX('Disaggregation Records'!$E$3:$E$56,MATCH(LEFT(L17,255),LEFT('Disaggregation Records'!$D$3:$D$56,255),0))),"")</f>
        <v/>
      </c>
      <c r="D17" s="467" t="str">
        <f t="array" ref="D17">IFERROR(IF(INDEX('Disaggregation Records'!$F$3:$F$56,MATCH(LEFT(L17,255),LEFT('Disaggregation Records'!$D$3:$D$56,255),0))=0,"",INDEX('Disaggregation Records'!$F$3:$F$56,MATCH(LEFT(L17,255),LEFT('Disaggregation Records'!$D$3:$D$56,255),0))),"")</f>
        <v/>
      </c>
      <c r="E17" s="370" t="str">
        <f t="array" ref="E17">IFERROR(IF(INDEX('Disaggregation Data'!$K$3:$K$154,MATCH(LEFT(M17,255),LEFT('Disaggregation Data'!$J$3:$J$154,255),0))=0,"",INDEX('Disaggregation Data'!$K$3:$K$154,MATCH(LEFT(M17,255),LEFT('Disaggregation Data'!$J$3:$J$154,255),0))),"")</f>
        <v/>
      </c>
      <c r="F17" s="370" t="str">
        <f t="array" ref="F17">IFERROR(IF(INDEX('Disaggregation Data'!$L$3:$L$154,MATCH(LEFT(M17,255),LEFT('Disaggregation Data'!$J$3:$J$154,255),0))=0,"",INDEX('Disaggregation Data'!$L$3:$L$154,MATCH(LEFT(M17,255),LEFT('Disaggregation Data'!$J$3:$J$154,255),0))),"")</f>
        <v/>
      </c>
      <c r="G17" s="370" t="str">
        <f t="array" ref="G17">IFERROR(IF(INDEX('Disaggregation Data'!$M$3:$M$154,MATCH(LEFT(M17,255),LEFT('Disaggregation Data'!$J$3:$J$154,255),0))=0,"",INDEX('Disaggregation Data'!$M$3:$M$154,MATCH(LEFT(M17,255),LEFT('Disaggregation Data'!$J$3:$J$154,255),0))),"")</f>
        <v/>
      </c>
      <c r="H17" s="369" t="str">
        <f t="array" ref="H17">IFERROR(IF(INDEX('Disaggregation Data'!$N$3:$N$154,MATCH(LEFT(M17,255),LEFT('Disaggregation Data'!$J$3:$J$154,255),0))=0,"",INDEX('Disaggregation Data'!$N$3:$N$154,MATCH(LEFT(M17,255),LEFT('Disaggregation Data'!$J$3:$J$154,255),0))),"")</f>
        <v/>
      </c>
      <c r="I17" s="464" t="str">
        <f t="array" ref="I17">IFERROR(IF(INDEX('Disaggregation Records'!$G$3:$G$56,MATCH(LEFT(L17,255),LEFT('Disaggregation Records'!$D$3:$D$56,255),0))=0,"",INDEX('Disaggregation Records'!$G$3:$G$56,MATCH(LEFT(L17,255),LEFT('Disaggregation Records'!$D$3:$D$56,255),0))),"")</f>
        <v/>
      </c>
      <c r="J17" s="464" t="s">
        <v>380</v>
      </c>
      <c r="K17" s="464">
        <f t="shared" si="0"/>
        <v>9</v>
      </c>
      <c r="L17" s="464" t="str">
        <f t="shared" si="1"/>
        <v/>
      </c>
      <c r="M17" s="464" t="str">
        <f t="shared" si="2"/>
        <v/>
      </c>
      <c r="N17" s="432" t="b">
        <f t="shared" si="3"/>
        <v>0</v>
      </c>
      <c r="O17" s="436" t="s">
        <v>1571</v>
      </c>
      <c r="P17" s="293"/>
      <c r="Q17" s="292"/>
    </row>
    <row r="18" spans="1:17" ht="37.5" customHeight="1" x14ac:dyDescent="0.35">
      <c r="A18" s="367">
        <v>1</v>
      </c>
      <c r="B18" s="384" t="str">
        <f>IFERROR(VLOOKUP(A18,'Impact Indicators - Section B'!$A$9:$S$27,19,FALSE),"")</f>
        <v/>
      </c>
      <c r="C18" s="467" t="str">
        <f t="array" ref="C18">IFERROR(IF(INDEX('Disaggregation Records'!$E$3:$E$56,MATCH(LEFT(L18,255),LEFT('Disaggregation Records'!$D$3:$D$56,255),0))=0,"",INDEX('Disaggregation Records'!$E$3:$E$56,MATCH(LEFT(L18,255),LEFT('Disaggregation Records'!$D$3:$D$56,255),0))),"")</f>
        <v/>
      </c>
      <c r="D18" s="467" t="str">
        <f t="array" ref="D18">IFERROR(IF(INDEX('Disaggregation Records'!$F$3:$F$56,MATCH(LEFT(L18,255),LEFT('Disaggregation Records'!$D$3:$D$56,255),0))=0,"",INDEX('Disaggregation Records'!$F$3:$F$56,MATCH(LEFT(L18,255),LEFT('Disaggregation Records'!$D$3:$D$56,255),0))),"")</f>
        <v/>
      </c>
      <c r="E18" s="370" t="str">
        <f t="array" ref="E18">IFERROR(IF(INDEX('Disaggregation Data'!$K$3:$K$154,MATCH(LEFT(M18,255),LEFT('Disaggregation Data'!$J$3:$J$154,255),0))=0,"",INDEX('Disaggregation Data'!$K$3:$K$154,MATCH(LEFT(M18,255),LEFT('Disaggregation Data'!$J$3:$J$154,255),0))),"")</f>
        <v/>
      </c>
      <c r="F18" s="370" t="str">
        <f t="array" ref="F18">IFERROR(IF(INDEX('Disaggregation Data'!$L$3:$L$154,MATCH(LEFT(M18,255),LEFT('Disaggregation Data'!$J$3:$J$154,255),0))=0,"",INDEX('Disaggregation Data'!$L$3:$L$154,MATCH(LEFT(M18,255),LEFT('Disaggregation Data'!$J$3:$J$154,255),0))),"")</f>
        <v/>
      </c>
      <c r="G18" s="370" t="str">
        <f t="array" ref="G18">IFERROR(IF(INDEX('Disaggregation Data'!$M$3:$M$154,MATCH(LEFT(M18,255),LEFT('Disaggregation Data'!$J$3:$J$154,255),0))=0,"",INDEX('Disaggregation Data'!$M$3:$M$154,MATCH(LEFT(M18,255),LEFT('Disaggregation Data'!$J$3:$J$154,255),0))),"")</f>
        <v/>
      </c>
      <c r="H18" s="369" t="str">
        <f t="array" ref="H18">IFERROR(IF(INDEX('Disaggregation Data'!$N$3:$N$154,MATCH(LEFT(M18,255),LEFT('Disaggregation Data'!$J$3:$J$154,255),0))=0,"",INDEX('Disaggregation Data'!$N$3:$N$154,MATCH(LEFT(M18,255),LEFT('Disaggregation Data'!$J$3:$J$154,255),0))),"")</f>
        <v/>
      </c>
      <c r="I18" s="464" t="str">
        <f t="array" ref="I18">IFERROR(IF(INDEX('Disaggregation Records'!$G$3:$G$56,MATCH(LEFT(L18,255),LEFT('Disaggregation Records'!$D$3:$D$56,255),0))=0,"",INDEX('Disaggregation Records'!$G$3:$G$56,MATCH(LEFT(L18,255),LEFT('Disaggregation Records'!$D$3:$D$56,255),0))),"")</f>
        <v/>
      </c>
      <c r="J18" s="464" t="s">
        <v>380</v>
      </c>
      <c r="K18" s="464">
        <f t="shared" si="0"/>
        <v>10</v>
      </c>
      <c r="L18" s="464" t="str">
        <f t="shared" si="1"/>
        <v/>
      </c>
      <c r="M18" s="464" t="str">
        <f t="shared" si="2"/>
        <v/>
      </c>
      <c r="N18" s="432" t="b">
        <f t="shared" si="3"/>
        <v>0</v>
      </c>
      <c r="O18" s="436" t="s">
        <v>1572</v>
      </c>
      <c r="P18" s="293"/>
      <c r="Q18" s="292"/>
    </row>
    <row r="19" spans="1:17" ht="37.5" customHeight="1" x14ac:dyDescent="0.35">
      <c r="A19" s="367">
        <v>2</v>
      </c>
      <c r="B19" s="384" t="str">
        <f>IFERROR(VLOOKUP(A19,'Impact Indicators - Section B'!$A$9:$S$27,19,FALSE),"")</f>
        <v>HIV I-9a(M): Percentage of men who have sex with men who are living with HIV</v>
      </c>
      <c r="C19" s="467" t="str">
        <f t="array" ref="C19">IFERROR(IF(INDEX('Disaggregation Records'!$E$3:$E$56,MATCH(LEFT(L19,255),LEFT('Disaggregation Records'!$D$3:$D$56,255),0))=0,"",INDEX('Disaggregation Records'!$E$3:$E$56,MATCH(LEFT(L19,255),LEFT('Disaggregation Records'!$D$3:$D$56,255),0))),"")</f>
        <v>Age</v>
      </c>
      <c r="D19" s="467" t="str">
        <f t="array" ref="D19">IFERROR(IF(INDEX('Disaggregation Records'!$F$3:$F$56,MATCH(LEFT(L19,255),LEFT('Disaggregation Records'!$D$3:$D$56,255),0))=0,"",INDEX('Disaggregation Records'!$F$3:$F$56,MATCH(LEFT(L19,255),LEFT('Disaggregation Records'!$D$3:$D$56,255),0))),"")</f>
        <v>U25</v>
      </c>
      <c r="E19" s="370" t="str">
        <f t="array" ref="E19">IFERROR(IF(INDEX('Disaggregation Data'!$K$3:$K$154,MATCH(LEFT(M19,255),LEFT('Disaggregation Data'!$J$3:$J$154,255),0))=0,"",INDEX('Disaggregation Data'!$K$3:$K$154,MATCH(LEFT(M19,255),LEFT('Disaggregation Data'!$J$3:$J$154,255),0))),"")</f>
        <v/>
      </c>
      <c r="F19" s="370" t="str">
        <f t="array" ref="F19">IFERROR(IF(INDEX('Disaggregation Data'!$L$3:$L$154,MATCH(LEFT(M19,255),LEFT('Disaggregation Data'!$J$3:$J$154,255),0))=0,"",INDEX('Disaggregation Data'!$L$3:$L$154,MATCH(LEFT(M19,255),LEFT('Disaggregation Data'!$J$3:$J$154,255),0))),"")</f>
        <v/>
      </c>
      <c r="G19" s="370" t="str">
        <f t="array" ref="G19">IFERROR(IF(INDEX('Disaggregation Data'!$M$3:$M$154,MATCH(LEFT(M19,255),LEFT('Disaggregation Data'!$J$3:$J$154,255),0))=0,"",INDEX('Disaggregation Data'!$M$3:$M$154,MATCH(LEFT(M19,255),LEFT('Disaggregation Data'!$J$3:$J$154,255),0))),"")</f>
        <v/>
      </c>
      <c r="H19" s="369" t="str">
        <f t="array" ref="H19">IFERROR(IF(INDEX('Disaggregation Data'!$N$3:$N$154,MATCH(LEFT(M19,255),LEFT('Disaggregation Data'!$J$3:$J$154,255),0))=0,"",INDEX('Disaggregation Data'!$N$3:$N$154,MATCH(LEFT(M19,255),LEFT('Disaggregation Data'!$J$3:$J$154,255),0))),"")</f>
        <v>No data for this but will be discussed during grant making.</v>
      </c>
      <c r="I19" s="464" t="str">
        <f t="array" ref="I19">IFERROR(IF(INDEX('Disaggregation Records'!$G$3:$G$56,MATCH(LEFT(L19,255),LEFT('Disaggregation Records'!$D$3:$D$56,255),0))=0,"",INDEX('Disaggregation Records'!$G$3:$G$56,MATCH(LEFT(L19,255),LEFT('Disaggregation Records'!$D$3:$D$56,255),0))),"")</f>
        <v>a1L36000000zoLcEAI</v>
      </c>
      <c r="J19" s="464" t="s">
        <v>386</v>
      </c>
      <c r="K19" s="464">
        <f t="shared" si="0"/>
        <v>0</v>
      </c>
      <c r="L19" s="464" t="str">
        <f t="shared" si="1"/>
        <v>HIV I-9a(M): Percentage of men who have sex with men who are living with HIV-0</v>
      </c>
      <c r="M19" s="464" t="str">
        <f t="shared" si="2"/>
        <v>HIV I-9a(M): Percentage of men who have sex with men who are living with HIVAgeU25</v>
      </c>
      <c r="N19" s="432" t="b">
        <f t="shared" si="3"/>
        <v>1</v>
      </c>
      <c r="O19" s="436" t="s">
        <v>1574</v>
      </c>
      <c r="P19" s="293"/>
      <c r="Q19" s="292"/>
    </row>
    <row r="20" spans="1:17" ht="37.5" customHeight="1" x14ac:dyDescent="0.35">
      <c r="A20" s="367">
        <v>2</v>
      </c>
      <c r="B20" s="384" t="str">
        <f>IFERROR(VLOOKUP(A20,'Impact Indicators - Section B'!$A$9:$S$27,19,FALSE),"")</f>
        <v>HIV I-9a(M): Percentage of men who have sex with men who are living with HIV</v>
      </c>
      <c r="C20" s="467" t="str">
        <f t="array" ref="C20">IFERROR(IF(INDEX('Disaggregation Records'!$E$3:$E$56,MATCH(LEFT(L20,255),LEFT('Disaggregation Records'!$D$3:$D$56,255),0))=0,"",INDEX('Disaggregation Records'!$E$3:$E$56,MATCH(LEFT(L20,255),LEFT('Disaggregation Records'!$D$3:$D$56,255),0))),"")</f>
        <v>Age</v>
      </c>
      <c r="D20" s="467" t="str">
        <f t="array" ref="D20">IFERROR(IF(INDEX('Disaggregation Records'!$F$3:$F$56,MATCH(LEFT(L20,255),LEFT('Disaggregation Records'!$D$3:$D$56,255),0))=0,"",INDEX('Disaggregation Records'!$F$3:$F$56,MATCH(LEFT(L20,255),LEFT('Disaggregation Records'!$D$3:$D$56,255),0))),"")</f>
        <v>25+</v>
      </c>
      <c r="E20" s="370" t="str">
        <f t="array" ref="E20">IFERROR(IF(INDEX('Disaggregation Data'!$K$3:$K$154,MATCH(LEFT(M20,255),LEFT('Disaggregation Data'!$J$3:$J$154,255),0))=0,"",INDEX('Disaggregation Data'!$K$3:$K$154,MATCH(LEFT(M20,255),LEFT('Disaggregation Data'!$J$3:$J$154,255),0))),"")</f>
        <v/>
      </c>
      <c r="F20" s="370" t="str">
        <f t="array" ref="F20">IFERROR(IF(INDEX('Disaggregation Data'!$L$3:$L$154,MATCH(LEFT(M20,255),LEFT('Disaggregation Data'!$J$3:$J$154,255),0))=0,"",INDEX('Disaggregation Data'!$L$3:$L$154,MATCH(LEFT(M20,255),LEFT('Disaggregation Data'!$J$3:$J$154,255),0))),"")</f>
        <v/>
      </c>
      <c r="G20" s="370" t="str">
        <f t="array" ref="G20">IFERROR(IF(INDEX('Disaggregation Data'!$M$3:$M$154,MATCH(LEFT(M20,255),LEFT('Disaggregation Data'!$J$3:$J$154,255),0))=0,"",INDEX('Disaggregation Data'!$M$3:$M$154,MATCH(LEFT(M20,255),LEFT('Disaggregation Data'!$J$3:$J$154,255),0))),"")</f>
        <v/>
      </c>
      <c r="H20" s="369" t="str">
        <f t="array" ref="H20">IFERROR(IF(INDEX('Disaggregation Data'!$N$3:$N$154,MATCH(LEFT(M20,255),LEFT('Disaggregation Data'!$J$3:$J$154,255),0))=0,"",INDEX('Disaggregation Data'!$N$3:$N$154,MATCH(LEFT(M20,255),LEFT('Disaggregation Data'!$J$3:$J$154,255),0))),"")</f>
        <v>No data for this but will be discussed during grant making.</v>
      </c>
      <c r="I20" s="464" t="str">
        <f t="array" ref="I20">IFERROR(IF(INDEX('Disaggregation Records'!$G$3:$G$56,MATCH(LEFT(L20,255),LEFT('Disaggregation Records'!$D$3:$D$56,255),0))=0,"",INDEX('Disaggregation Records'!$G$3:$G$56,MATCH(LEFT(L20,255),LEFT('Disaggregation Records'!$D$3:$D$56,255),0))),"")</f>
        <v>a1L36000000zoLdEAI</v>
      </c>
      <c r="J20" s="464" t="s">
        <v>386</v>
      </c>
      <c r="K20" s="464">
        <f t="shared" si="0"/>
        <v>1</v>
      </c>
      <c r="L20" s="464" t="str">
        <f t="shared" si="1"/>
        <v>HIV I-9a(M): Percentage of men who have sex with men who are living with HIV-1</v>
      </c>
      <c r="M20" s="464" t="str">
        <f t="shared" si="2"/>
        <v>HIV I-9a(M): Percentage of men who have sex with men who are living with HIVAge25+</v>
      </c>
      <c r="N20" s="432" t="b">
        <f t="shared" si="3"/>
        <v>1</v>
      </c>
      <c r="O20" s="436" t="s">
        <v>1575</v>
      </c>
      <c r="P20" s="293"/>
      <c r="Q20" s="292"/>
    </row>
    <row r="21" spans="1:17" ht="37.5" customHeight="1" x14ac:dyDescent="0.35">
      <c r="A21" s="367">
        <v>2</v>
      </c>
      <c r="B21" s="384" t="str">
        <f>IFERROR(VLOOKUP(A21,'Impact Indicators - Section B'!$A$9:$S$27,19,FALSE),"")</f>
        <v>HIV I-9a(M): Percentage of men who have sex with men who are living with HIV</v>
      </c>
      <c r="C21" s="467" t="str">
        <f t="array" ref="C21">IFERROR(IF(INDEX('Disaggregation Records'!$E$3:$E$56,MATCH(LEFT(L21,255),LEFT('Disaggregation Records'!$D$3:$D$56,255),0))=0,"",INDEX('Disaggregation Records'!$E$3:$E$56,MATCH(LEFT(L21,255),LEFT('Disaggregation Records'!$D$3:$D$56,255),0))),"")</f>
        <v/>
      </c>
      <c r="D21" s="467" t="str">
        <f t="array" ref="D21">IFERROR(IF(INDEX('Disaggregation Records'!$F$3:$F$56,MATCH(LEFT(L21,255),LEFT('Disaggregation Records'!$D$3:$D$56,255),0))=0,"",INDEX('Disaggregation Records'!$F$3:$F$56,MATCH(LEFT(L21,255),LEFT('Disaggregation Records'!$D$3:$D$56,255),0))),"")</f>
        <v/>
      </c>
      <c r="E21" s="370" t="str">
        <f t="array" ref="E21">IFERROR(IF(INDEX('Disaggregation Data'!$K$3:$K$154,MATCH(LEFT(M21,255),LEFT('Disaggregation Data'!$J$3:$J$154,255),0))=0,"",INDEX('Disaggregation Data'!$K$3:$K$154,MATCH(LEFT(M21,255),LEFT('Disaggregation Data'!$J$3:$J$154,255),0))),"")</f>
        <v/>
      </c>
      <c r="F21" s="370" t="str">
        <f t="array" ref="F21">IFERROR(IF(INDEX('Disaggregation Data'!$L$3:$L$154,MATCH(LEFT(M21,255),LEFT('Disaggregation Data'!$J$3:$J$154,255),0))=0,"",INDEX('Disaggregation Data'!$L$3:$L$154,MATCH(LEFT(M21,255),LEFT('Disaggregation Data'!$J$3:$J$154,255),0))),"")</f>
        <v/>
      </c>
      <c r="G21" s="370" t="str">
        <f t="array" ref="G21">IFERROR(IF(INDEX('Disaggregation Data'!$M$3:$M$154,MATCH(LEFT(M21,255),LEFT('Disaggregation Data'!$J$3:$J$154,255),0))=0,"",INDEX('Disaggregation Data'!$M$3:$M$154,MATCH(LEFT(M21,255),LEFT('Disaggregation Data'!$J$3:$J$154,255),0))),"")</f>
        <v/>
      </c>
      <c r="H21" s="369" t="str">
        <f t="array" ref="H21">IFERROR(IF(INDEX('Disaggregation Data'!$N$3:$N$154,MATCH(LEFT(M21,255),LEFT('Disaggregation Data'!$J$3:$J$154,255),0))=0,"",INDEX('Disaggregation Data'!$N$3:$N$154,MATCH(LEFT(M21,255),LEFT('Disaggregation Data'!$J$3:$J$154,255),0))),"")</f>
        <v/>
      </c>
      <c r="I21" s="464" t="str">
        <f t="array" ref="I21">IFERROR(IF(INDEX('Disaggregation Records'!$G$3:$G$56,MATCH(LEFT(L21,255),LEFT('Disaggregation Records'!$D$3:$D$56,255),0))=0,"",INDEX('Disaggregation Records'!$G$3:$G$56,MATCH(LEFT(L21,255),LEFT('Disaggregation Records'!$D$3:$D$56,255),0))),"")</f>
        <v/>
      </c>
      <c r="J21" s="464" t="s">
        <v>386</v>
      </c>
      <c r="K21" s="464">
        <f t="shared" si="0"/>
        <v>2</v>
      </c>
      <c r="L21" s="464" t="str">
        <f t="shared" si="1"/>
        <v>HIV I-9a(M): Percentage of men who have sex with men who are living with HIV-2</v>
      </c>
      <c r="M21" s="464" t="str">
        <f t="shared" si="2"/>
        <v>HIV I-9a(M): Percentage of men who have sex with men who are living with HIV</v>
      </c>
      <c r="N21" s="432" t="b">
        <f t="shared" si="3"/>
        <v>1</v>
      </c>
      <c r="O21" s="436" t="s">
        <v>1576</v>
      </c>
      <c r="P21" s="293"/>
      <c r="Q21" s="292"/>
    </row>
    <row r="22" spans="1:17" ht="37.5" customHeight="1" x14ac:dyDescent="0.35">
      <c r="A22" s="367">
        <v>2</v>
      </c>
      <c r="B22" s="384" t="str">
        <f>IFERROR(VLOOKUP(A22,'Impact Indicators - Section B'!$A$9:$S$27,19,FALSE),"")</f>
        <v>HIV I-9a(M): Percentage of men who have sex with men who are living with HIV</v>
      </c>
      <c r="C22" s="467" t="str">
        <f t="array" ref="C22">IFERROR(IF(INDEX('Disaggregation Records'!$E$3:$E$56,MATCH(LEFT(L22,255),LEFT('Disaggregation Records'!$D$3:$D$56,255),0))=0,"",INDEX('Disaggregation Records'!$E$3:$E$56,MATCH(LEFT(L22,255),LEFT('Disaggregation Records'!$D$3:$D$56,255),0))),"")</f>
        <v/>
      </c>
      <c r="D22" s="467" t="str">
        <f t="array" ref="D22">IFERROR(IF(INDEX('Disaggregation Records'!$F$3:$F$56,MATCH(LEFT(L22,255),LEFT('Disaggregation Records'!$D$3:$D$56,255),0))=0,"",INDEX('Disaggregation Records'!$F$3:$F$56,MATCH(LEFT(L22,255),LEFT('Disaggregation Records'!$D$3:$D$56,255),0))),"")</f>
        <v/>
      </c>
      <c r="E22" s="370" t="str">
        <f t="array" ref="E22">IFERROR(IF(INDEX('Disaggregation Data'!$K$3:$K$154,MATCH(LEFT(M22,255),LEFT('Disaggregation Data'!$J$3:$J$154,255),0))=0,"",INDEX('Disaggregation Data'!$K$3:$K$154,MATCH(LEFT(M22,255),LEFT('Disaggregation Data'!$J$3:$J$154,255),0))),"")</f>
        <v/>
      </c>
      <c r="F22" s="370" t="str">
        <f t="array" ref="F22">IFERROR(IF(INDEX('Disaggregation Data'!$L$3:$L$154,MATCH(LEFT(M22,255),LEFT('Disaggregation Data'!$J$3:$J$154,255),0))=0,"",INDEX('Disaggregation Data'!$L$3:$L$154,MATCH(LEFT(M22,255),LEFT('Disaggregation Data'!$J$3:$J$154,255),0))),"")</f>
        <v/>
      </c>
      <c r="G22" s="370" t="str">
        <f t="array" ref="G22">IFERROR(IF(INDEX('Disaggregation Data'!$M$3:$M$154,MATCH(LEFT(M22,255),LEFT('Disaggregation Data'!$J$3:$J$154,255),0))=0,"",INDEX('Disaggregation Data'!$M$3:$M$154,MATCH(LEFT(M22,255),LEFT('Disaggregation Data'!$J$3:$J$154,255),0))),"")</f>
        <v/>
      </c>
      <c r="H22" s="369" t="str">
        <f t="array" ref="H22">IFERROR(IF(INDEX('Disaggregation Data'!$N$3:$N$154,MATCH(LEFT(M22,255),LEFT('Disaggregation Data'!$J$3:$J$154,255),0))=0,"",INDEX('Disaggregation Data'!$N$3:$N$154,MATCH(LEFT(M22,255),LEFT('Disaggregation Data'!$J$3:$J$154,255),0))),"")</f>
        <v/>
      </c>
      <c r="I22" s="464" t="str">
        <f t="array" ref="I22">IFERROR(IF(INDEX('Disaggregation Records'!$G$3:$G$56,MATCH(LEFT(L22,255),LEFT('Disaggregation Records'!$D$3:$D$56,255),0))=0,"",INDEX('Disaggregation Records'!$G$3:$G$56,MATCH(LEFT(L22,255),LEFT('Disaggregation Records'!$D$3:$D$56,255),0))),"")</f>
        <v/>
      </c>
      <c r="J22" s="464" t="s">
        <v>386</v>
      </c>
      <c r="K22" s="464">
        <f t="shared" si="0"/>
        <v>3</v>
      </c>
      <c r="L22" s="464" t="str">
        <f t="shared" si="1"/>
        <v>HIV I-9a(M): Percentage of men who have sex with men who are living with HIV-3</v>
      </c>
      <c r="M22" s="464" t="str">
        <f t="shared" si="2"/>
        <v>HIV I-9a(M): Percentage of men who have sex with men who are living with HIV</v>
      </c>
      <c r="N22" s="432" t="b">
        <f t="shared" si="3"/>
        <v>1</v>
      </c>
      <c r="O22" s="436" t="s">
        <v>1577</v>
      </c>
      <c r="P22" s="293"/>
      <c r="Q22" s="292"/>
    </row>
    <row r="23" spans="1:17" ht="37.5" customHeight="1" x14ac:dyDescent="0.35">
      <c r="A23" s="367">
        <v>2</v>
      </c>
      <c r="B23" s="384" t="str">
        <f>IFERROR(VLOOKUP(A23,'Impact Indicators - Section B'!$A$9:$S$27,19,FALSE),"")</f>
        <v>HIV I-9a(M): Percentage of men who have sex with men who are living with HIV</v>
      </c>
      <c r="C23" s="467" t="str">
        <f t="array" ref="C23">IFERROR(IF(INDEX('Disaggregation Records'!$E$3:$E$56,MATCH(LEFT(L23,255),LEFT('Disaggregation Records'!$D$3:$D$56,255),0))=0,"",INDEX('Disaggregation Records'!$E$3:$E$56,MATCH(LEFT(L23,255),LEFT('Disaggregation Records'!$D$3:$D$56,255),0))),"")</f>
        <v/>
      </c>
      <c r="D23" s="467" t="str">
        <f t="array" ref="D23">IFERROR(IF(INDEX('Disaggregation Records'!$F$3:$F$56,MATCH(LEFT(L23,255),LEFT('Disaggregation Records'!$D$3:$D$56,255),0))=0,"",INDEX('Disaggregation Records'!$F$3:$F$56,MATCH(LEFT(L23,255),LEFT('Disaggregation Records'!$D$3:$D$56,255),0))),"")</f>
        <v/>
      </c>
      <c r="E23" s="370" t="str">
        <f t="array" ref="E23">IFERROR(IF(INDEX('Disaggregation Data'!$K$3:$K$154,MATCH(LEFT(M23,255),LEFT('Disaggregation Data'!$J$3:$J$154,255),0))=0,"",INDEX('Disaggregation Data'!$K$3:$K$154,MATCH(LEFT(M23,255),LEFT('Disaggregation Data'!$J$3:$J$154,255),0))),"")</f>
        <v/>
      </c>
      <c r="F23" s="370" t="str">
        <f t="array" ref="F23">IFERROR(IF(INDEX('Disaggregation Data'!$L$3:$L$154,MATCH(LEFT(M23,255),LEFT('Disaggregation Data'!$J$3:$J$154,255),0))=0,"",INDEX('Disaggregation Data'!$L$3:$L$154,MATCH(LEFT(M23,255),LEFT('Disaggregation Data'!$J$3:$J$154,255),0))),"")</f>
        <v/>
      </c>
      <c r="G23" s="370" t="str">
        <f t="array" ref="G23">IFERROR(IF(INDEX('Disaggregation Data'!$M$3:$M$154,MATCH(LEFT(M23,255),LEFT('Disaggregation Data'!$J$3:$J$154,255),0))=0,"",INDEX('Disaggregation Data'!$M$3:$M$154,MATCH(LEFT(M23,255),LEFT('Disaggregation Data'!$J$3:$J$154,255),0))),"")</f>
        <v/>
      </c>
      <c r="H23" s="369" t="str">
        <f t="array" ref="H23">IFERROR(IF(INDEX('Disaggregation Data'!$N$3:$N$154,MATCH(LEFT(M23,255),LEFT('Disaggregation Data'!$J$3:$J$154,255),0))=0,"",INDEX('Disaggregation Data'!$N$3:$N$154,MATCH(LEFT(M23,255),LEFT('Disaggregation Data'!$J$3:$J$154,255),0))),"")</f>
        <v/>
      </c>
      <c r="I23" s="464" t="str">
        <f t="array" ref="I23">IFERROR(IF(INDEX('Disaggregation Records'!$G$3:$G$56,MATCH(LEFT(L23,255),LEFT('Disaggregation Records'!$D$3:$D$56,255),0))=0,"",INDEX('Disaggregation Records'!$G$3:$G$56,MATCH(LEFT(L23,255),LEFT('Disaggregation Records'!$D$3:$D$56,255),0))),"")</f>
        <v/>
      </c>
      <c r="J23" s="464" t="s">
        <v>386</v>
      </c>
      <c r="K23" s="464">
        <f t="shared" si="0"/>
        <v>4</v>
      </c>
      <c r="L23" s="464" t="str">
        <f t="shared" si="1"/>
        <v>HIV I-9a(M): Percentage of men who have sex with men who are living with HIV-4</v>
      </c>
      <c r="M23" s="464" t="str">
        <f t="shared" si="2"/>
        <v>HIV I-9a(M): Percentage of men who have sex with men who are living with HIV</v>
      </c>
      <c r="N23" s="432" t="b">
        <f t="shared" si="3"/>
        <v>1</v>
      </c>
      <c r="O23" s="436" t="s">
        <v>1578</v>
      </c>
      <c r="P23" s="293"/>
      <c r="Q23" s="292"/>
    </row>
    <row r="24" spans="1:17" ht="37.5" customHeight="1" x14ac:dyDescent="0.35">
      <c r="A24" s="367">
        <v>2</v>
      </c>
      <c r="B24" s="384" t="str">
        <f>IFERROR(VLOOKUP(A24,'Impact Indicators - Section B'!$A$9:$S$27,19,FALSE),"")</f>
        <v>HIV I-9a(M): Percentage of men who have sex with men who are living with HIV</v>
      </c>
      <c r="C24" s="467" t="str">
        <f t="array" ref="C24">IFERROR(IF(INDEX('Disaggregation Records'!$E$3:$E$56,MATCH(LEFT(L24,255),LEFT('Disaggregation Records'!$D$3:$D$56,255),0))=0,"",INDEX('Disaggregation Records'!$E$3:$E$56,MATCH(LEFT(L24,255),LEFT('Disaggregation Records'!$D$3:$D$56,255),0))),"")</f>
        <v/>
      </c>
      <c r="D24" s="467" t="str">
        <f t="array" ref="D24">IFERROR(IF(INDEX('Disaggregation Records'!$F$3:$F$56,MATCH(LEFT(L24,255),LEFT('Disaggregation Records'!$D$3:$D$56,255),0))=0,"",INDEX('Disaggregation Records'!$F$3:$F$56,MATCH(LEFT(L24,255),LEFT('Disaggregation Records'!$D$3:$D$56,255),0))),"")</f>
        <v/>
      </c>
      <c r="E24" s="370" t="str">
        <f t="array" ref="E24">IFERROR(IF(INDEX('Disaggregation Data'!$K$3:$K$154,MATCH(LEFT(M24,255),LEFT('Disaggregation Data'!$J$3:$J$154,255),0))=0,"",INDEX('Disaggregation Data'!$K$3:$K$154,MATCH(LEFT(M24,255),LEFT('Disaggregation Data'!$J$3:$J$154,255),0))),"")</f>
        <v/>
      </c>
      <c r="F24" s="370" t="str">
        <f t="array" ref="F24">IFERROR(IF(INDEX('Disaggregation Data'!$L$3:$L$154,MATCH(LEFT(M24,255),LEFT('Disaggregation Data'!$J$3:$J$154,255),0))=0,"",INDEX('Disaggregation Data'!$L$3:$L$154,MATCH(LEFT(M24,255),LEFT('Disaggregation Data'!$J$3:$J$154,255),0))),"")</f>
        <v/>
      </c>
      <c r="G24" s="370" t="str">
        <f t="array" ref="G24">IFERROR(IF(INDEX('Disaggregation Data'!$M$3:$M$154,MATCH(LEFT(M24,255),LEFT('Disaggregation Data'!$J$3:$J$154,255),0))=0,"",INDEX('Disaggregation Data'!$M$3:$M$154,MATCH(LEFT(M24,255),LEFT('Disaggregation Data'!$J$3:$J$154,255),0))),"")</f>
        <v/>
      </c>
      <c r="H24" s="369" t="str">
        <f t="array" ref="H24">IFERROR(IF(INDEX('Disaggregation Data'!$N$3:$N$154,MATCH(LEFT(M24,255),LEFT('Disaggregation Data'!$J$3:$J$154,255),0))=0,"",INDEX('Disaggregation Data'!$N$3:$N$154,MATCH(LEFT(M24,255),LEFT('Disaggregation Data'!$J$3:$J$154,255),0))),"")</f>
        <v/>
      </c>
      <c r="I24" s="464" t="str">
        <f t="array" ref="I24">IFERROR(IF(INDEX('Disaggregation Records'!$G$3:$G$56,MATCH(LEFT(L24,255),LEFT('Disaggregation Records'!$D$3:$D$56,255),0))=0,"",INDEX('Disaggregation Records'!$G$3:$G$56,MATCH(LEFT(L24,255),LEFT('Disaggregation Records'!$D$3:$D$56,255),0))),"")</f>
        <v/>
      </c>
      <c r="J24" s="464" t="s">
        <v>386</v>
      </c>
      <c r="K24" s="464">
        <f t="shared" si="0"/>
        <v>5</v>
      </c>
      <c r="L24" s="464" t="str">
        <f t="shared" si="1"/>
        <v>HIV I-9a(M): Percentage of men who have sex with men who are living with HIV-5</v>
      </c>
      <c r="M24" s="464" t="str">
        <f t="shared" si="2"/>
        <v>HIV I-9a(M): Percentage of men who have sex with men who are living with HIV</v>
      </c>
      <c r="N24" s="432" t="b">
        <f t="shared" si="3"/>
        <v>1</v>
      </c>
      <c r="O24" s="436" t="s">
        <v>1579</v>
      </c>
      <c r="P24" s="293"/>
      <c r="Q24" s="292"/>
    </row>
    <row r="25" spans="1:17" ht="37.5" customHeight="1" x14ac:dyDescent="0.35">
      <c r="A25" s="367">
        <v>2</v>
      </c>
      <c r="B25" s="384" t="str">
        <f>IFERROR(VLOOKUP(A25,'Impact Indicators - Section B'!$A$9:$S$27,19,FALSE),"")</f>
        <v>HIV I-9a(M): Percentage of men who have sex with men who are living with HIV</v>
      </c>
      <c r="C25" s="467" t="str">
        <f t="array" ref="C25">IFERROR(IF(INDEX('Disaggregation Records'!$E$3:$E$56,MATCH(LEFT(L25,255),LEFT('Disaggregation Records'!$D$3:$D$56,255),0))=0,"",INDEX('Disaggregation Records'!$E$3:$E$56,MATCH(LEFT(L25,255),LEFT('Disaggregation Records'!$D$3:$D$56,255),0))),"")</f>
        <v/>
      </c>
      <c r="D25" s="467" t="str">
        <f t="array" ref="D25">IFERROR(IF(INDEX('Disaggregation Records'!$F$3:$F$56,MATCH(LEFT(L25,255),LEFT('Disaggregation Records'!$D$3:$D$56,255),0))=0,"",INDEX('Disaggregation Records'!$F$3:$F$56,MATCH(LEFT(L25,255),LEFT('Disaggregation Records'!$D$3:$D$56,255),0))),"")</f>
        <v/>
      </c>
      <c r="E25" s="370" t="str">
        <f t="array" ref="E25">IFERROR(IF(INDEX('Disaggregation Data'!$K$3:$K$154,MATCH(LEFT(M25,255),LEFT('Disaggregation Data'!$J$3:$J$154,255),0))=0,"",INDEX('Disaggregation Data'!$K$3:$K$154,MATCH(LEFT(M25,255),LEFT('Disaggregation Data'!$J$3:$J$154,255),0))),"")</f>
        <v/>
      </c>
      <c r="F25" s="370" t="str">
        <f t="array" ref="F25">IFERROR(IF(INDEX('Disaggregation Data'!$L$3:$L$154,MATCH(LEFT(M25,255),LEFT('Disaggregation Data'!$J$3:$J$154,255),0))=0,"",INDEX('Disaggregation Data'!$L$3:$L$154,MATCH(LEFT(M25,255),LEFT('Disaggregation Data'!$J$3:$J$154,255),0))),"")</f>
        <v/>
      </c>
      <c r="G25" s="370" t="str">
        <f t="array" ref="G25">IFERROR(IF(INDEX('Disaggregation Data'!$M$3:$M$154,MATCH(LEFT(M25,255),LEFT('Disaggregation Data'!$J$3:$J$154,255),0))=0,"",INDEX('Disaggregation Data'!$M$3:$M$154,MATCH(LEFT(M25,255),LEFT('Disaggregation Data'!$J$3:$J$154,255),0))),"")</f>
        <v/>
      </c>
      <c r="H25" s="369" t="str">
        <f t="array" ref="H25">IFERROR(IF(INDEX('Disaggregation Data'!$N$3:$N$154,MATCH(LEFT(M25,255),LEFT('Disaggregation Data'!$J$3:$J$154,255),0))=0,"",INDEX('Disaggregation Data'!$N$3:$N$154,MATCH(LEFT(M25,255),LEFT('Disaggregation Data'!$J$3:$J$154,255),0))),"")</f>
        <v/>
      </c>
      <c r="I25" s="464" t="str">
        <f t="array" ref="I25">IFERROR(IF(INDEX('Disaggregation Records'!$G$3:$G$56,MATCH(LEFT(L25,255),LEFT('Disaggregation Records'!$D$3:$D$56,255),0))=0,"",INDEX('Disaggregation Records'!$G$3:$G$56,MATCH(LEFT(L25,255),LEFT('Disaggregation Records'!$D$3:$D$56,255),0))),"")</f>
        <v/>
      </c>
      <c r="J25" s="464" t="s">
        <v>386</v>
      </c>
      <c r="K25" s="464">
        <f t="shared" si="0"/>
        <v>6</v>
      </c>
      <c r="L25" s="464" t="str">
        <f t="shared" si="1"/>
        <v>HIV I-9a(M): Percentage of men who have sex with men who are living with HIV-6</v>
      </c>
      <c r="M25" s="464" t="str">
        <f t="shared" si="2"/>
        <v>HIV I-9a(M): Percentage of men who have sex with men who are living with HIV</v>
      </c>
      <c r="N25" s="432" t="b">
        <f t="shared" si="3"/>
        <v>1</v>
      </c>
      <c r="O25" s="436" t="s">
        <v>1580</v>
      </c>
      <c r="P25" s="293"/>
      <c r="Q25" s="292"/>
    </row>
    <row r="26" spans="1:17" ht="37.5" customHeight="1" x14ac:dyDescent="0.35">
      <c r="A26" s="367">
        <v>2</v>
      </c>
      <c r="B26" s="384" t="str">
        <f>IFERROR(VLOOKUP(A26,'Impact Indicators - Section B'!$A$9:$S$27,19,FALSE),"")</f>
        <v>HIV I-9a(M): Percentage of men who have sex with men who are living with HIV</v>
      </c>
      <c r="C26" s="467" t="str">
        <f t="array" ref="C26">IFERROR(IF(INDEX('Disaggregation Records'!$E$3:$E$56,MATCH(LEFT(L26,255),LEFT('Disaggregation Records'!$D$3:$D$56,255),0))=0,"",INDEX('Disaggregation Records'!$E$3:$E$56,MATCH(LEFT(L26,255),LEFT('Disaggregation Records'!$D$3:$D$56,255),0))),"")</f>
        <v/>
      </c>
      <c r="D26" s="467" t="str">
        <f t="array" ref="D26">IFERROR(IF(INDEX('Disaggregation Records'!$F$3:$F$56,MATCH(LEFT(L26,255),LEFT('Disaggregation Records'!$D$3:$D$56,255),0))=0,"",INDEX('Disaggregation Records'!$F$3:$F$56,MATCH(LEFT(L26,255),LEFT('Disaggregation Records'!$D$3:$D$56,255),0))),"")</f>
        <v/>
      </c>
      <c r="E26" s="370" t="str">
        <f t="array" ref="E26">IFERROR(IF(INDEX('Disaggregation Data'!$K$3:$K$154,MATCH(LEFT(M26,255),LEFT('Disaggregation Data'!$J$3:$J$154,255),0))=0,"",INDEX('Disaggregation Data'!$K$3:$K$154,MATCH(LEFT(M26,255),LEFT('Disaggregation Data'!$J$3:$J$154,255),0))),"")</f>
        <v/>
      </c>
      <c r="F26" s="370" t="str">
        <f t="array" ref="F26">IFERROR(IF(INDEX('Disaggregation Data'!$L$3:$L$154,MATCH(LEFT(M26,255),LEFT('Disaggregation Data'!$J$3:$J$154,255),0))=0,"",INDEX('Disaggregation Data'!$L$3:$L$154,MATCH(LEFT(M26,255),LEFT('Disaggregation Data'!$J$3:$J$154,255),0))),"")</f>
        <v/>
      </c>
      <c r="G26" s="370" t="str">
        <f t="array" ref="G26">IFERROR(IF(INDEX('Disaggregation Data'!$M$3:$M$154,MATCH(LEFT(M26,255),LEFT('Disaggregation Data'!$J$3:$J$154,255),0))=0,"",INDEX('Disaggregation Data'!$M$3:$M$154,MATCH(LEFT(M26,255),LEFT('Disaggregation Data'!$J$3:$J$154,255),0))),"")</f>
        <v/>
      </c>
      <c r="H26" s="369" t="str">
        <f t="array" ref="H26">IFERROR(IF(INDEX('Disaggregation Data'!$N$3:$N$154,MATCH(LEFT(M26,255),LEFT('Disaggregation Data'!$J$3:$J$154,255),0))=0,"",INDEX('Disaggregation Data'!$N$3:$N$154,MATCH(LEFT(M26,255),LEFT('Disaggregation Data'!$J$3:$J$154,255),0))),"")</f>
        <v/>
      </c>
      <c r="I26" s="464" t="str">
        <f t="array" ref="I26">IFERROR(IF(INDEX('Disaggregation Records'!$G$3:$G$56,MATCH(LEFT(L26,255),LEFT('Disaggregation Records'!$D$3:$D$56,255),0))=0,"",INDEX('Disaggregation Records'!$G$3:$G$56,MATCH(LEFT(L26,255),LEFT('Disaggregation Records'!$D$3:$D$56,255),0))),"")</f>
        <v/>
      </c>
      <c r="J26" s="464" t="s">
        <v>386</v>
      </c>
      <c r="K26" s="464">
        <f t="shared" si="0"/>
        <v>7</v>
      </c>
      <c r="L26" s="464" t="str">
        <f t="shared" si="1"/>
        <v>HIV I-9a(M): Percentage of men who have sex with men who are living with HIV-7</v>
      </c>
      <c r="M26" s="464" t="str">
        <f t="shared" si="2"/>
        <v>HIV I-9a(M): Percentage of men who have sex with men who are living with HIV</v>
      </c>
      <c r="N26" s="432" t="b">
        <f t="shared" si="3"/>
        <v>1</v>
      </c>
      <c r="O26" s="436" t="s">
        <v>1581</v>
      </c>
      <c r="P26" s="293"/>
      <c r="Q26" s="292"/>
    </row>
    <row r="27" spans="1:17" ht="37.5" customHeight="1" x14ac:dyDescent="0.35">
      <c r="A27" s="367">
        <v>2</v>
      </c>
      <c r="B27" s="384" t="str">
        <f>IFERROR(VLOOKUP(A27,'Impact Indicators - Section B'!$A$9:$S$27,19,FALSE),"")</f>
        <v>HIV I-9a(M): Percentage of men who have sex with men who are living with HIV</v>
      </c>
      <c r="C27" s="467" t="str">
        <f t="array" ref="C27">IFERROR(IF(INDEX('Disaggregation Records'!$E$3:$E$56,MATCH(LEFT(L27,255),LEFT('Disaggregation Records'!$D$3:$D$56,255),0))=0,"",INDEX('Disaggregation Records'!$E$3:$E$56,MATCH(LEFT(L27,255),LEFT('Disaggregation Records'!$D$3:$D$56,255),0))),"")</f>
        <v/>
      </c>
      <c r="D27" s="467" t="str">
        <f t="array" ref="D27">IFERROR(IF(INDEX('Disaggregation Records'!$F$3:$F$56,MATCH(LEFT(L27,255),LEFT('Disaggregation Records'!$D$3:$D$56,255),0))=0,"",INDEX('Disaggregation Records'!$F$3:$F$56,MATCH(LEFT(L27,255),LEFT('Disaggregation Records'!$D$3:$D$56,255),0))),"")</f>
        <v/>
      </c>
      <c r="E27" s="370" t="str">
        <f t="array" ref="E27">IFERROR(IF(INDEX('Disaggregation Data'!$K$3:$K$154,MATCH(LEFT(M27,255),LEFT('Disaggregation Data'!$J$3:$J$154,255),0))=0,"",INDEX('Disaggregation Data'!$K$3:$K$154,MATCH(LEFT(M27,255),LEFT('Disaggregation Data'!$J$3:$J$154,255),0))),"")</f>
        <v/>
      </c>
      <c r="F27" s="370" t="str">
        <f t="array" ref="F27">IFERROR(IF(INDEX('Disaggregation Data'!$L$3:$L$154,MATCH(LEFT(M27,255),LEFT('Disaggregation Data'!$J$3:$J$154,255),0))=0,"",INDEX('Disaggregation Data'!$L$3:$L$154,MATCH(LEFT(M27,255),LEFT('Disaggregation Data'!$J$3:$J$154,255),0))),"")</f>
        <v/>
      </c>
      <c r="G27" s="370" t="str">
        <f t="array" ref="G27">IFERROR(IF(INDEX('Disaggregation Data'!$M$3:$M$154,MATCH(LEFT(M27,255),LEFT('Disaggregation Data'!$J$3:$J$154,255),0))=0,"",INDEX('Disaggregation Data'!$M$3:$M$154,MATCH(LEFT(M27,255),LEFT('Disaggregation Data'!$J$3:$J$154,255),0))),"")</f>
        <v/>
      </c>
      <c r="H27" s="369" t="str">
        <f t="array" ref="H27">IFERROR(IF(INDEX('Disaggregation Data'!$N$3:$N$154,MATCH(LEFT(M27,255),LEFT('Disaggregation Data'!$J$3:$J$154,255),0))=0,"",INDEX('Disaggregation Data'!$N$3:$N$154,MATCH(LEFT(M27,255),LEFT('Disaggregation Data'!$J$3:$J$154,255),0))),"")</f>
        <v/>
      </c>
      <c r="I27" s="464" t="str">
        <f t="array" ref="I27">IFERROR(IF(INDEX('Disaggregation Records'!$G$3:$G$56,MATCH(LEFT(L27,255),LEFT('Disaggregation Records'!$D$3:$D$56,255),0))=0,"",INDEX('Disaggregation Records'!$G$3:$G$56,MATCH(LEFT(L27,255),LEFT('Disaggregation Records'!$D$3:$D$56,255),0))),"")</f>
        <v/>
      </c>
      <c r="J27" s="464" t="s">
        <v>386</v>
      </c>
      <c r="K27" s="464">
        <f t="shared" si="0"/>
        <v>8</v>
      </c>
      <c r="L27" s="464" t="str">
        <f t="shared" si="1"/>
        <v>HIV I-9a(M): Percentage of men who have sex with men who are living with HIV-8</v>
      </c>
      <c r="M27" s="464" t="str">
        <f t="shared" si="2"/>
        <v>HIV I-9a(M): Percentage of men who have sex with men who are living with HIV</v>
      </c>
      <c r="N27" s="432" t="b">
        <f t="shared" si="3"/>
        <v>1</v>
      </c>
      <c r="O27" s="436" t="s">
        <v>1582</v>
      </c>
      <c r="P27" s="293"/>
      <c r="Q27" s="292"/>
    </row>
    <row r="28" spans="1:17" ht="37.5" customHeight="1" x14ac:dyDescent="0.35">
      <c r="A28" s="367">
        <v>2</v>
      </c>
      <c r="B28" s="384" t="str">
        <f>IFERROR(VLOOKUP(A28,'Impact Indicators - Section B'!$A$9:$S$27,19,FALSE),"")</f>
        <v>HIV I-9a(M): Percentage of men who have sex with men who are living with HIV</v>
      </c>
      <c r="C28" s="467" t="str">
        <f t="array" ref="C28">IFERROR(IF(INDEX('Disaggregation Records'!$E$3:$E$56,MATCH(LEFT(L28,255),LEFT('Disaggregation Records'!$D$3:$D$56,255),0))=0,"",INDEX('Disaggregation Records'!$E$3:$E$56,MATCH(LEFT(L28,255),LEFT('Disaggregation Records'!$D$3:$D$56,255),0))),"")</f>
        <v/>
      </c>
      <c r="D28" s="467" t="str">
        <f t="array" ref="D28">IFERROR(IF(INDEX('Disaggregation Records'!$F$3:$F$56,MATCH(LEFT(L28,255),LEFT('Disaggregation Records'!$D$3:$D$56,255),0))=0,"",INDEX('Disaggregation Records'!$F$3:$F$56,MATCH(LEFT(L28,255),LEFT('Disaggregation Records'!$D$3:$D$56,255),0))),"")</f>
        <v/>
      </c>
      <c r="E28" s="370" t="str">
        <f t="array" ref="E28">IFERROR(IF(INDEX('Disaggregation Data'!$K$3:$K$154,MATCH(LEFT(M28,255),LEFT('Disaggregation Data'!$J$3:$J$154,255),0))=0,"",INDEX('Disaggregation Data'!$K$3:$K$154,MATCH(LEFT(M28,255),LEFT('Disaggregation Data'!$J$3:$J$154,255),0))),"")</f>
        <v/>
      </c>
      <c r="F28" s="370" t="str">
        <f t="array" ref="F28">IFERROR(IF(INDEX('Disaggregation Data'!$L$3:$L$154,MATCH(LEFT(M28,255),LEFT('Disaggregation Data'!$J$3:$J$154,255),0))=0,"",INDEX('Disaggregation Data'!$L$3:$L$154,MATCH(LEFT(M28,255),LEFT('Disaggregation Data'!$J$3:$J$154,255),0))),"")</f>
        <v/>
      </c>
      <c r="G28" s="370" t="str">
        <f t="array" ref="G28">IFERROR(IF(INDEX('Disaggregation Data'!$M$3:$M$154,MATCH(LEFT(M28,255),LEFT('Disaggregation Data'!$J$3:$J$154,255),0))=0,"",INDEX('Disaggregation Data'!$M$3:$M$154,MATCH(LEFT(M28,255),LEFT('Disaggregation Data'!$J$3:$J$154,255),0))),"")</f>
        <v/>
      </c>
      <c r="H28" s="369" t="str">
        <f t="array" ref="H28">IFERROR(IF(INDEX('Disaggregation Data'!$N$3:$N$154,MATCH(LEFT(M28,255),LEFT('Disaggregation Data'!$J$3:$J$154,255),0))=0,"",INDEX('Disaggregation Data'!$N$3:$N$154,MATCH(LEFT(M28,255),LEFT('Disaggregation Data'!$J$3:$J$154,255),0))),"")</f>
        <v/>
      </c>
      <c r="I28" s="464" t="str">
        <f t="array" ref="I28">IFERROR(IF(INDEX('Disaggregation Records'!$G$3:$G$56,MATCH(LEFT(L28,255),LEFT('Disaggregation Records'!$D$3:$D$56,255),0))=0,"",INDEX('Disaggregation Records'!$G$3:$G$56,MATCH(LEFT(L28,255),LEFT('Disaggregation Records'!$D$3:$D$56,255),0))),"")</f>
        <v/>
      </c>
      <c r="J28" s="464" t="s">
        <v>386</v>
      </c>
      <c r="K28" s="464">
        <f t="shared" si="0"/>
        <v>9</v>
      </c>
      <c r="L28" s="464" t="str">
        <f t="shared" si="1"/>
        <v>HIV I-9a(M): Percentage of men who have sex with men who are living with HIV-9</v>
      </c>
      <c r="M28" s="464" t="str">
        <f t="shared" si="2"/>
        <v>HIV I-9a(M): Percentage of men who have sex with men who are living with HIV</v>
      </c>
      <c r="N28" s="432" t="b">
        <f t="shared" si="3"/>
        <v>1</v>
      </c>
      <c r="O28" s="436" t="s">
        <v>1583</v>
      </c>
      <c r="P28" s="293"/>
      <c r="Q28" s="292"/>
    </row>
    <row r="29" spans="1:17" ht="37.5" customHeight="1" x14ac:dyDescent="0.35">
      <c r="A29" s="367">
        <v>3</v>
      </c>
      <c r="B29" s="384" t="str">
        <f>IFERROR(VLOOKUP(A29,'Impact Indicators - Section B'!$A$9:$S$27,19,FALSE),"")</f>
        <v>HIV I-10(M): Percentage of sex workers who are living with HIV</v>
      </c>
      <c r="C29" s="467" t="str">
        <f t="array" ref="C29">IFERROR(IF(INDEX('Disaggregation Records'!$E$3:$E$56,MATCH(LEFT(L29,255),LEFT('Disaggregation Records'!$D$3:$D$56,255),0))=0,"",INDEX('Disaggregation Records'!$E$3:$E$56,MATCH(LEFT(L29,255),LEFT('Disaggregation Records'!$D$3:$D$56,255),0))),"")</f>
        <v>Age</v>
      </c>
      <c r="D29" s="467" t="str">
        <f t="array" ref="D29">IFERROR(IF(INDEX('Disaggregation Records'!$F$3:$F$56,MATCH(LEFT(L29,255),LEFT('Disaggregation Records'!$D$3:$D$56,255),0))=0,"",INDEX('Disaggregation Records'!$F$3:$F$56,MATCH(LEFT(L29,255),LEFT('Disaggregation Records'!$D$3:$D$56,255),0))),"")</f>
        <v>U25</v>
      </c>
      <c r="E29" s="370" t="str">
        <f t="array" ref="E29">IFERROR(IF(INDEX('Disaggregation Data'!$K$3:$K$154,MATCH(LEFT(M29,255),LEFT('Disaggregation Data'!$J$3:$J$154,255),0))=0,"",INDEX('Disaggregation Data'!$K$3:$K$154,MATCH(LEFT(M29,255),LEFT('Disaggregation Data'!$J$3:$J$154,255),0))),"")</f>
        <v/>
      </c>
      <c r="F29" s="370" t="str">
        <f t="array" ref="F29">IFERROR(IF(INDEX('Disaggregation Data'!$L$3:$L$154,MATCH(LEFT(M29,255),LEFT('Disaggregation Data'!$J$3:$J$154,255),0))=0,"",INDEX('Disaggregation Data'!$L$3:$L$154,MATCH(LEFT(M29,255),LEFT('Disaggregation Data'!$J$3:$J$154,255),0))),"")</f>
        <v/>
      </c>
      <c r="G29" s="370" t="str">
        <f t="array" ref="G29">IFERROR(IF(INDEX('Disaggregation Data'!$M$3:$M$154,MATCH(LEFT(M29,255),LEFT('Disaggregation Data'!$J$3:$J$154,255),0))=0,"",INDEX('Disaggregation Data'!$M$3:$M$154,MATCH(LEFT(M29,255),LEFT('Disaggregation Data'!$J$3:$J$154,255),0))),"")</f>
        <v/>
      </c>
      <c r="H29" s="369" t="str">
        <f t="array" ref="H29">IFERROR(IF(INDEX('Disaggregation Data'!$N$3:$N$154,MATCH(LEFT(M29,255),LEFT('Disaggregation Data'!$J$3:$J$154,255),0))=0,"",INDEX('Disaggregation Data'!$N$3:$N$154,MATCH(LEFT(M29,255),LEFT('Disaggregation Data'!$J$3:$J$154,255),0))),"")</f>
        <v>No data for this but will be discussed during grant making.</v>
      </c>
      <c r="I29" s="464" t="str">
        <f t="array" ref="I29">IFERROR(IF(INDEX('Disaggregation Records'!$G$3:$G$56,MATCH(LEFT(L29,255),LEFT('Disaggregation Records'!$D$3:$D$56,255),0))=0,"",INDEX('Disaggregation Records'!$G$3:$G$56,MATCH(LEFT(L29,255),LEFT('Disaggregation Records'!$D$3:$D$56,255),0))),"")</f>
        <v>a1L36000002Nzj2EAC</v>
      </c>
      <c r="J29" s="464" t="s">
        <v>391</v>
      </c>
      <c r="K29" s="464">
        <f t="shared" si="0"/>
        <v>0</v>
      </c>
      <c r="L29" s="464" t="str">
        <f t="shared" si="1"/>
        <v>HIV I-10(M): Percentage of sex workers who are living with HIV-0</v>
      </c>
      <c r="M29" s="464" t="str">
        <f t="shared" si="2"/>
        <v>HIV I-10(M): Percentage of sex workers who are living with HIVAgeU25</v>
      </c>
      <c r="N29" s="432" t="b">
        <f t="shared" si="3"/>
        <v>1</v>
      </c>
      <c r="O29" s="436" t="s">
        <v>1584</v>
      </c>
      <c r="P29" s="293"/>
      <c r="Q29" s="292"/>
    </row>
    <row r="30" spans="1:17" ht="37.5" customHeight="1" x14ac:dyDescent="0.35">
      <c r="A30" s="367">
        <v>3</v>
      </c>
      <c r="B30" s="384" t="str">
        <f>IFERROR(VLOOKUP(A30,'Impact Indicators - Section B'!$A$9:$S$27,19,FALSE),"")</f>
        <v>HIV I-10(M): Percentage of sex workers who are living with HIV</v>
      </c>
      <c r="C30" s="467" t="str">
        <f t="array" ref="C30">IFERROR(IF(INDEX('Disaggregation Records'!$E$3:$E$56,MATCH(LEFT(L30,255),LEFT('Disaggregation Records'!$D$3:$D$56,255),0))=0,"",INDEX('Disaggregation Records'!$E$3:$E$56,MATCH(LEFT(L30,255),LEFT('Disaggregation Records'!$D$3:$D$56,255),0))),"")</f>
        <v>Age</v>
      </c>
      <c r="D30" s="467" t="str">
        <f t="array" ref="D30">IFERROR(IF(INDEX('Disaggregation Records'!$F$3:$F$56,MATCH(LEFT(L30,255),LEFT('Disaggregation Records'!$D$3:$D$56,255),0))=0,"",INDEX('Disaggregation Records'!$F$3:$F$56,MATCH(LEFT(L30,255),LEFT('Disaggregation Records'!$D$3:$D$56,255),0))),"")</f>
        <v>25+</v>
      </c>
      <c r="E30" s="370" t="str">
        <f t="array" ref="E30">IFERROR(IF(INDEX('Disaggregation Data'!$K$3:$K$154,MATCH(LEFT(M30,255),LEFT('Disaggregation Data'!$J$3:$J$154,255),0))=0,"",INDEX('Disaggregation Data'!$K$3:$K$154,MATCH(LEFT(M30,255),LEFT('Disaggregation Data'!$J$3:$J$154,255),0))),"")</f>
        <v/>
      </c>
      <c r="F30" s="370" t="str">
        <f t="array" ref="F30">IFERROR(IF(INDEX('Disaggregation Data'!$L$3:$L$154,MATCH(LEFT(M30,255),LEFT('Disaggregation Data'!$J$3:$J$154,255),0))=0,"",INDEX('Disaggregation Data'!$L$3:$L$154,MATCH(LEFT(M30,255),LEFT('Disaggregation Data'!$J$3:$J$154,255),0))),"")</f>
        <v/>
      </c>
      <c r="G30" s="370" t="str">
        <f t="array" ref="G30">IFERROR(IF(INDEX('Disaggregation Data'!$M$3:$M$154,MATCH(LEFT(M30,255),LEFT('Disaggregation Data'!$J$3:$J$154,255),0))=0,"",INDEX('Disaggregation Data'!$M$3:$M$154,MATCH(LEFT(M30,255),LEFT('Disaggregation Data'!$J$3:$J$154,255),0))),"")</f>
        <v/>
      </c>
      <c r="H30" s="369" t="str">
        <f t="array" ref="H30">IFERROR(IF(INDEX('Disaggregation Data'!$N$3:$N$154,MATCH(LEFT(M30,255),LEFT('Disaggregation Data'!$J$3:$J$154,255),0))=0,"",INDEX('Disaggregation Data'!$N$3:$N$154,MATCH(LEFT(M30,255),LEFT('Disaggregation Data'!$J$3:$J$154,255),0))),"")</f>
        <v>No data for this but will be discussed during grant making.</v>
      </c>
      <c r="I30" s="464" t="str">
        <f t="array" ref="I30">IFERROR(IF(INDEX('Disaggregation Records'!$G$3:$G$56,MATCH(LEFT(L30,255),LEFT('Disaggregation Records'!$D$3:$D$56,255),0))=0,"",INDEX('Disaggregation Records'!$G$3:$G$56,MATCH(LEFT(L30,255),LEFT('Disaggregation Records'!$D$3:$D$56,255),0))),"")</f>
        <v>a1L36000002Nzj3EAC</v>
      </c>
      <c r="J30" s="464" t="s">
        <v>391</v>
      </c>
      <c r="K30" s="464">
        <f t="shared" si="0"/>
        <v>1</v>
      </c>
      <c r="L30" s="464" t="str">
        <f t="shared" si="1"/>
        <v>HIV I-10(M): Percentage of sex workers who are living with HIV-1</v>
      </c>
      <c r="M30" s="464" t="str">
        <f t="shared" si="2"/>
        <v>HIV I-10(M): Percentage of sex workers who are living with HIVAge25+</v>
      </c>
      <c r="N30" s="432" t="b">
        <f t="shared" si="3"/>
        <v>1</v>
      </c>
      <c r="O30" s="436" t="s">
        <v>1585</v>
      </c>
      <c r="P30" s="293"/>
      <c r="Q30" s="292"/>
    </row>
    <row r="31" spans="1:17" ht="37.5" customHeight="1" x14ac:dyDescent="0.35">
      <c r="A31" s="367">
        <v>3</v>
      </c>
      <c r="B31" s="384" t="str">
        <f>IFERROR(VLOOKUP(A31,'Impact Indicators - Section B'!$A$9:$S$27,19,FALSE),"")</f>
        <v>HIV I-10(M): Percentage of sex workers who are living with HIV</v>
      </c>
      <c r="C31" s="467" t="str">
        <f t="array" ref="C31">IFERROR(IF(INDEX('Disaggregation Records'!$E$3:$E$56,MATCH(LEFT(L31,255),LEFT('Disaggregation Records'!$D$3:$D$56,255),0))=0,"",INDEX('Disaggregation Records'!$E$3:$E$56,MATCH(LEFT(L31,255),LEFT('Disaggregation Records'!$D$3:$D$56,255),0))),"")</f>
        <v/>
      </c>
      <c r="D31" s="467" t="str">
        <f t="array" ref="D31">IFERROR(IF(INDEX('Disaggregation Records'!$F$3:$F$56,MATCH(LEFT(L31,255),LEFT('Disaggregation Records'!$D$3:$D$56,255),0))=0,"",INDEX('Disaggregation Records'!$F$3:$F$56,MATCH(LEFT(L31,255),LEFT('Disaggregation Records'!$D$3:$D$56,255),0))),"")</f>
        <v/>
      </c>
      <c r="E31" s="370" t="str">
        <f t="array" ref="E31">IFERROR(IF(INDEX('Disaggregation Data'!$K$3:$K$154,MATCH(LEFT(M31,255),LEFT('Disaggregation Data'!$J$3:$J$154,255),0))=0,"",INDEX('Disaggregation Data'!$K$3:$K$154,MATCH(LEFT(M31,255),LEFT('Disaggregation Data'!$J$3:$J$154,255),0))),"")</f>
        <v/>
      </c>
      <c r="F31" s="370" t="str">
        <f t="array" ref="F31">IFERROR(IF(INDEX('Disaggregation Data'!$L$3:$L$154,MATCH(LEFT(M31,255),LEFT('Disaggregation Data'!$J$3:$J$154,255),0))=0,"",INDEX('Disaggregation Data'!$L$3:$L$154,MATCH(LEFT(M31,255),LEFT('Disaggregation Data'!$J$3:$J$154,255),0))),"")</f>
        <v/>
      </c>
      <c r="G31" s="370" t="str">
        <f t="array" ref="G31">IFERROR(IF(INDEX('Disaggregation Data'!$M$3:$M$154,MATCH(LEFT(M31,255),LEFT('Disaggregation Data'!$J$3:$J$154,255),0))=0,"",INDEX('Disaggregation Data'!$M$3:$M$154,MATCH(LEFT(M31,255),LEFT('Disaggregation Data'!$J$3:$J$154,255),0))),"")</f>
        <v/>
      </c>
      <c r="H31" s="369" t="str">
        <f t="array" ref="H31">IFERROR(IF(INDEX('Disaggregation Data'!$N$3:$N$154,MATCH(LEFT(M31,255),LEFT('Disaggregation Data'!$J$3:$J$154,255),0))=0,"",INDEX('Disaggregation Data'!$N$3:$N$154,MATCH(LEFT(M31,255),LEFT('Disaggregation Data'!$J$3:$J$154,255),0))),"")</f>
        <v/>
      </c>
      <c r="I31" s="464" t="str">
        <f t="array" ref="I31">IFERROR(IF(INDEX('Disaggregation Records'!$G$3:$G$56,MATCH(LEFT(L31,255),LEFT('Disaggregation Records'!$D$3:$D$56,255),0))=0,"",INDEX('Disaggregation Records'!$G$3:$G$56,MATCH(LEFT(L31,255),LEFT('Disaggregation Records'!$D$3:$D$56,255),0))),"")</f>
        <v/>
      </c>
      <c r="J31" s="464" t="s">
        <v>391</v>
      </c>
      <c r="K31" s="464">
        <f t="shared" si="0"/>
        <v>2</v>
      </c>
      <c r="L31" s="464" t="str">
        <f t="shared" si="1"/>
        <v>HIV I-10(M): Percentage of sex workers who are living with HIV-2</v>
      </c>
      <c r="M31" s="464" t="str">
        <f t="shared" si="2"/>
        <v>HIV I-10(M): Percentage of sex workers who are living with HIV</v>
      </c>
      <c r="N31" s="432" t="b">
        <f t="shared" si="3"/>
        <v>1</v>
      </c>
      <c r="O31" s="436" t="s">
        <v>1586</v>
      </c>
      <c r="P31" s="293"/>
      <c r="Q31" s="292"/>
    </row>
    <row r="32" spans="1:17" ht="37.5" customHeight="1" x14ac:dyDescent="0.35">
      <c r="A32" s="367">
        <v>3</v>
      </c>
      <c r="B32" s="384" t="str">
        <f>IFERROR(VLOOKUP(A32,'Impact Indicators - Section B'!$A$9:$S$27,19,FALSE),"")</f>
        <v>HIV I-10(M): Percentage of sex workers who are living with HIV</v>
      </c>
      <c r="C32" s="467" t="str">
        <f t="array" ref="C32">IFERROR(IF(INDEX('Disaggregation Records'!$E$3:$E$56,MATCH(LEFT(L32,255),LEFT('Disaggregation Records'!$D$3:$D$56,255),0))=0,"",INDEX('Disaggregation Records'!$E$3:$E$56,MATCH(LEFT(L32,255),LEFT('Disaggregation Records'!$D$3:$D$56,255),0))),"")</f>
        <v/>
      </c>
      <c r="D32" s="467" t="str">
        <f t="array" ref="D32">IFERROR(IF(INDEX('Disaggregation Records'!$F$3:$F$56,MATCH(LEFT(L32,255),LEFT('Disaggregation Records'!$D$3:$D$56,255),0))=0,"",INDEX('Disaggregation Records'!$F$3:$F$56,MATCH(LEFT(L32,255),LEFT('Disaggregation Records'!$D$3:$D$56,255),0))),"")</f>
        <v/>
      </c>
      <c r="E32" s="370" t="str">
        <f t="array" ref="E32">IFERROR(IF(INDEX('Disaggregation Data'!$K$3:$K$154,MATCH(LEFT(M32,255),LEFT('Disaggregation Data'!$J$3:$J$154,255),0))=0,"",INDEX('Disaggregation Data'!$K$3:$K$154,MATCH(LEFT(M32,255),LEFT('Disaggregation Data'!$J$3:$J$154,255),0))),"")</f>
        <v/>
      </c>
      <c r="F32" s="370" t="str">
        <f t="array" ref="F32">IFERROR(IF(INDEX('Disaggregation Data'!$L$3:$L$154,MATCH(LEFT(M32,255),LEFT('Disaggregation Data'!$J$3:$J$154,255),0))=0,"",INDEX('Disaggregation Data'!$L$3:$L$154,MATCH(LEFT(M32,255),LEFT('Disaggregation Data'!$J$3:$J$154,255),0))),"")</f>
        <v/>
      </c>
      <c r="G32" s="370" t="str">
        <f t="array" ref="G32">IFERROR(IF(INDEX('Disaggregation Data'!$M$3:$M$154,MATCH(LEFT(M32,255),LEFT('Disaggregation Data'!$J$3:$J$154,255),0))=0,"",INDEX('Disaggregation Data'!$M$3:$M$154,MATCH(LEFT(M32,255),LEFT('Disaggregation Data'!$J$3:$J$154,255),0))),"")</f>
        <v/>
      </c>
      <c r="H32" s="369" t="str">
        <f t="array" ref="H32">IFERROR(IF(INDEX('Disaggregation Data'!$N$3:$N$154,MATCH(LEFT(M32,255),LEFT('Disaggregation Data'!$J$3:$J$154,255),0))=0,"",INDEX('Disaggregation Data'!$N$3:$N$154,MATCH(LEFT(M32,255),LEFT('Disaggregation Data'!$J$3:$J$154,255),0))),"")</f>
        <v/>
      </c>
      <c r="I32" s="464" t="str">
        <f t="array" ref="I32">IFERROR(IF(INDEX('Disaggregation Records'!$G$3:$G$56,MATCH(LEFT(L32,255),LEFT('Disaggregation Records'!$D$3:$D$56,255),0))=0,"",INDEX('Disaggregation Records'!$G$3:$G$56,MATCH(LEFT(L32,255),LEFT('Disaggregation Records'!$D$3:$D$56,255),0))),"")</f>
        <v/>
      </c>
      <c r="J32" s="464" t="s">
        <v>391</v>
      </c>
      <c r="K32" s="464">
        <f t="shared" si="0"/>
        <v>3</v>
      </c>
      <c r="L32" s="464" t="str">
        <f t="shared" si="1"/>
        <v>HIV I-10(M): Percentage of sex workers who are living with HIV-3</v>
      </c>
      <c r="M32" s="464" t="str">
        <f t="shared" si="2"/>
        <v>HIV I-10(M): Percentage of sex workers who are living with HIV</v>
      </c>
      <c r="N32" s="432" t="b">
        <f t="shared" si="3"/>
        <v>1</v>
      </c>
      <c r="O32" s="436" t="s">
        <v>1587</v>
      </c>
      <c r="P32" s="293"/>
      <c r="Q32" s="292"/>
    </row>
    <row r="33" spans="1:17" ht="37.5" customHeight="1" x14ac:dyDescent="0.35">
      <c r="A33" s="367">
        <v>3</v>
      </c>
      <c r="B33" s="384" t="str">
        <f>IFERROR(VLOOKUP(A33,'Impact Indicators - Section B'!$A$9:$S$27,19,FALSE),"")</f>
        <v>HIV I-10(M): Percentage of sex workers who are living with HIV</v>
      </c>
      <c r="C33" s="467" t="str">
        <f t="array" ref="C33">IFERROR(IF(INDEX('Disaggregation Records'!$E$3:$E$56,MATCH(LEFT(L33,255),LEFT('Disaggregation Records'!$D$3:$D$56,255),0))=0,"",INDEX('Disaggregation Records'!$E$3:$E$56,MATCH(LEFT(L33,255),LEFT('Disaggregation Records'!$D$3:$D$56,255),0))),"")</f>
        <v/>
      </c>
      <c r="D33" s="467" t="str">
        <f t="array" ref="D33">IFERROR(IF(INDEX('Disaggregation Records'!$F$3:$F$56,MATCH(LEFT(L33,255),LEFT('Disaggregation Records'!$D$3:$D$56,255),0))=0,"",INDEX('Disaggregation Records'!$F$3:$F$56,MATCH(LEFT(L33,255),LEFT('Disaggregation Records'!$D$3:$D$56,255),0))),"")</f>
        <v/>
      </c>
      <c r="E33" s="370" t="str">
        <f t="array" ref="E33">IFERROR(IF(INDEX('Disaggregation Data'!$K$3:$K$154,MATCH(LEFT(M33,255),LEFT('Disaggregation Data'!$J$3:$J$154,255),0))=0,"",INDEX('Disaggregation Data'!$K$3:$K$154,MATCH(LEFT(M33,255),LEFT('Disaggregation Data'!$J$3:$J$154,255),0))),"")</f>
        <v/>
      </c>
      <c r="F33" s="370" t="str">
        <f t="array" ref="F33">IFERROR(IF(INDEX('Disaggregation Data'!$L$3:$L$154,MATCH(LEFT(M33,255),LEFT('Disaggregation Data'!$J$3:$J$154,255),0))=0,"",INDEX('Disaggregation Data'!$L$3:$L$154,MATCH(LEFT(M33,255),LEFT('Disaggregation Data'!$J$3:$J$154,255),0))),"")</f>
        <v/>
      </c>
      <c r="G33" s="370" t="str">
        <f t="array" ref="G33">IFERROR(IF(INDEX('Disaggregation Data'!$M$3:$M$154,MATCH(LEFT(M33,255),LEFT('Disaggregation Data'!$J$3:$J$154,255),0))=0,"",INDEX('Disaggregation Data'!$M$3:$M$154,MATCH(LEFT(M33,255),LEFT('Disaggregation Data'!$J$3:$J$154,255),0))),"")</f>
        <v/>
      </c>
      <c r="H33" s="369" t="str">
        <f t="array" ref="H33">IFERROR(IF(INDEX('Disaggregation Data'!$N$3:$N$154,MATCH(LEFT(M33,255),LEFT('Disaggregation Data'!$J$3:$J$154,255),0))=0,"",INDEX('Disaggregation Data'!$N$3:$N$154,MATCH(LEFT(M33,255),LEFT('Disaggregation Data'!$J$3:$J$154,255),0))),"")</f>
        <v/>
      </c>
      <c r="I33" s="464" t="str">
        <f t="array" ref="I33">IFERROR(IF(INDEX('Disaggregation Records'!$G$3:$G$56,MATCH(LEFT(L33,255),LEFT('Disaggregation Records'!$D$3:$D$56,255),0))=0,"",INDEX('Disaggregation Records'!$G$3:$G$56,MATCH(LEFT(L33,255),LEFT('Disaggregation Records'!$D$3:$D$56,255),0))),"")</f>
        <v/>
      </c>
      <c r="J33" s="464" t="s">
        <v>391</v>
      </c>
      <c r="K33" s="464">
        <f t="shared" si="0"/>
        <v>4</v>
      </c>
      <c r="L33" s="464" t="str">
        <f t="shared" si="1"/>
        <v>HIV I-10(M): Percentage of sex workers who are living with HIV-4</v>
      </c>
      <c r="M33" s="464" t="str">
        <f t="shared" si="2"/>
        <v>HIV I-10(M): Percentage of sex workers who are living with HIV</v>
      </c>
      <c r="N33" s="432" t="b">
        <f t="shared" si="3"/>
        <v>1</v>
      </c>
      <c r="O33" s="436" t="s">
        <v>1588</v>
      </c>
      <c r="P33" s="293"/>
      <c r="Q33" s="292"/>
    </row>
    <row r="34" spans="1:17" ht="37.5" customHeight="1" x14ac:dyDescent="0.35">
      <c r="A34" s="367">
        <v>3</v>
      </c>
      <c r="B34" s="384" t="str">
        <f>IFERROR(VLOOKUP(A34,'Impact Indicators - Section B'!$A$9:$S$27,19,FALSE),"")</f>
        <v>HIV I-10(M): Percentage of sex workers who are living with HIV</v>
      </c>
      <c r="C34" s="467" t="str">
        <f t="array" ref="C34">IFERROR(IF(INDEX('Disaggregation Records'!$E$3:$E$56,MATCH(LEFT(L34,255),LEFT('Disaggregation Records'!$D$3:$D$56,255),0))=0,"",INDEX('Disaggregation Records'!$E$3:$E$56,MATCH(LEFT(L34,255),LEFT('Disaggregation Records'!$D$3:$D$56,255),0))),"")</f>
        <v/>
      </c>
      <c r="D34" s="467" t="str">
        <f t="array" ref="D34">IFERROR(IF(INDEX('Disaggregation Records'!$F$3:$F$56,MATCH(LEFT(L34,255),LEFT('Disaggregation Records'!$D$3:$D$56,255),0))=0,"",INDEX('Disaggregation Records'!$F$3:$F$56,MATCH(LEFT(L34,255),LEFT('Disaggregation Records'!$D$3:$D$56,255),0))),"")</f>
        <v/>
      </c>
      <c r="E34" s="370" t="str">
        <f t="array" ref="E34">IFERROR(IF(INDEX('Disaggregation Data'!$K$3:$K$154,MATCH(LEFT(M34,255),LEFT('Disaggregation Data'!$J$3:$J$154,255),0))=0,"",INDEX('Disaggregation Data'!$K$3:$K$154,MATCH(LEFT(M34,255),LEFT('Disaggregation Data'!$J$3:$J$154,255),0))),"")</f>
        <v/>
      </c>
      <c r="F34" s="370" t="str">
        <f t="array" ref="F34">IFERROR(IF(INDEX('Disaggregation Data'!$L$3:$L$154,MATCH(LEFT(M34,255),LEFT('Disaggregation Data'!$J$3:$J$154,255),0))=0,"",INDEX('Disaggregation Data'!$L$3:$L$154,MATCH(LEFT(M34,255),LEFT('Disaggregation Data'!$J$3:$J$154,255),0))),"")</f>
        <v/>
      </c>
      <c r="G34" s="370" t="str">
        <f t="array" ref="G34">IFERROR(IF(INDEX('Disaggregation Data'!$M$3:$M$154,MATCH(LEFT(M34,255),LEFT('Disaggregation Data'!$J$3:$J$154,255),0))=0,"",INDEX('Disaggregation Data'!$M$3:$M$154,MATCH(LEFT(M34,255),LEFT('Disaggregation Data'!$J$3:$J$154,255),0))),"")</f>
        <v/>
      </c>
      <c r="H34" s="369" t="str">
        <f t="array" ref="H34">IFERROR(IF(INDEX('Disaggregation Data'!$N$3:$N$154,MATCH(LEFT(M34,255),LEFT('Disaggregation Data'!$J$3:$J$154,255),0))=0,"",INDEX('Disaggregation Data'!$N$3:$N$154,MATCH(LEFT(M34,255),LEFT('Disaggregation Data'!$J$3:$J$154,255),0))),"")</f>
        <v/>
      </c>
      <c r="I34" s="464" t="str">
        <f t="array" ref="I34">IFERROR(IF(INDEX('Disaggregation Records'!$G$3:$G$56,MATCH(LEFT(L34,255),LEFT('Disaggregation Records'!$D$3:$D$56,255),0))=0,"",INDEX('Disaggregation Records'!$G$3:$G$56,MATCH(LEFT(L34,255),LEFT('Disaggregation Records'!$D$3:$D$56,255),0))),"")</f>
        <v/>
      </c>
      <c r="J34" s="464" t="s">
        <v>391</v>
      </c>
      <c r="K34" s="464">
        <f t="shared" si="0"/>
        <v>5</v>
      </c>
      <c r="L34" s="464" t="str">
        <f t="shared" si="1"/>
        <v>HIV I-10(M): Percentage of sex workers who are living with HIV-5</v>
      </c>
      <c r="M34" s="464" t="str">
        <f t="shared" si="2"/>
        <v>HIV I-10(M): Percentage of sex workers who are living with HIV</v>
      </c>
      <c r="N34" s="432" t="b">
        <f t="shared" si="3"/>
        <v>1</v>
      </c>
      <c r="O34" s="436" t="s">
        <v>1589</v>
      </c>
      <c r="P34" s="293"/>
      <c r="Q34" s="292"/>
    </row>
    <row r="35" spans="1:17" ht="37.5" customHeight="1" x14ac:dyDescent="0.35">
      <c r="A35" s="367">
        <v>3</v>
      </c>
      <c r="B35" s="384" t="str">
        <f>IFERROR(VLOOKUP(A35,'Impact Indicators - Section B'!$A$9:$S$27,19,FALSE),"")</f>
        <v>HIV I-10(M): Percentage of sex workers who are living with HIV</v>
      </c>
      <c r="C35" s="467" t="str">
        <f t="array" ref="C35">IFERROR(IF(INDEX('Disaggregation Records'!$E$3:$E$56,MATCH(LEFT(L35,255),LEFT('Disaggregation Records'!$D$3:$D$56,255),0))=0,"",INDEX('Disaggregation Records'!$E$3:$E$56,MATCH(LEFT(L35,255),LEFT('Disaggregation Records'!$D$3:$D$56,255),0))),"")</f>
        <v/>
      </c>
      <c r="D35" s="467" t="str">
        <f t="array" ref="D35">IFERROR(IF(INDEX('Disaggregation Records'!$F$3:$F$56,MATCH(LEFT(L35,255),LEFT('Disaggregation Records'!$D$3:$D$56,255),0))=0,"",INDEX('Disaggregation Records'!$F$3:$F$56,MATCH(LEFT(L35,255),LEFT('Disaggregation Records'!$D$3:$D$56,255),0))),"")</f>
        <v/>
      </c>
      <c r="E35" s="370" t="str">
        <f t="array" ref="E35">IFERROR(IF(INDEX('Disaggregation Data'!$K$3:$K$154,MATCH(LEFT(M35,255),LEFT('Disaggregation Data'!$J$3:$J$154,255),0))=0,"",INDEX('Disaggregation Data'!$K$3:$K$154,MATCH(LEFT(M35,255),LEFT('Disaggregation Data'!$J$3:$J$154,255),0))),"")</f>
        <v/>
      </c>
      <c r="F35" s="370" t="str">
        <f t="array" ref="F35">IFERROR(IF(INDEX('Disaggregation Data'!$L$3:$L$154,MATCH(LEFT(M35,255),LEFT('Disaggregation Data'!$J$3:$J$154,255),0))=0,"",INDEX('Disaggregation Data'!$L$3:$L$154,MATCH(LEFT(M35,255),LEFT('Disaggregation Data'!$J$3:$J$154,255),0))),"")</f>
        <v/>
      </c>
      <c r="G35" s="370" t="str">
        <f t="array" ref="G35">IFERROR(IF(INDEX('Disaggregation Data'!$M$3:$M$154,MATCH(LEFT(M35,255),LEFT('Disaggregation Data'!$J$3:$J$154,255),0))=0,"",INDEX('Disaggregation Data'!$M$3:$M$154,MATCH(LEFT(M35,255),LEFT('Disaggregation Data'!$J$3:$J$154,255),0))),"")</f>
        <v/>
      </c>
      <c r="H35" s="369" t="str">
        <f t="array" ref="H35">IFERROR(IF(INDEX('Disaggregation Data'!$N$3:$N$154,MATCH(LEFT(M35,255),LEFT('Disaggregation Data'!$J$3:$J$154,255),0))=0,"",INDEX('Disaggregation Data'!$N$3:$N$154,MATCH(LEFT(M35,255),LEFT('Disaggregation Data'!$J$3:$J$154,255),0))),"")</f>
        <v/>
      </c>
      <c r="I35" s="464" t="str">
        <f t="array" ref="I35">IFERROR(IF(INDEX('Disaggregation Records'!$G$3:$G$56,MATCH(LEFT(L35,255),LEFT('Disaggregation Records'!$D$3:$D$56,255),0))=0,"",INDEX('Disaggregation Records'!$G$3:$G$56,MATCH(LEFT(L35,255),LEFT('Disaggregation Records'!$D$3:$D$56,255),0))),"")</f>
        <v/>
      </c>
      <c r="J35" s="464" t="s">
        <v>391</v>
      </c>
      <c r="K35" s="464">
        <f t="shared" si="0"/>
        <v>6</v>
      </c>
      <c r="L35" s="464" t="str">
        <f t="shared" si="1"/>
        <v>HIV I-10(M): Percentage of sex workers who are living with HIV-6</v>
      </c>
      <c r="M35" s="464" t="str">
        <f t="shared" si="2"/>
        <v>HIV I-10(M): Percentage of sex workers who are living with HIV</v>
      </c>
      <c r="N35" s="432" t="b">
        <f t="shared" si="3"/>
        <v>1</v>
      </c>
      <c r="O35" s="436" t="s">
        <v>1590</v>
      </c>
      <c r="P35" s="293"/>
      <c r="Q35" s="292"/>
    </row>
    <row r="36" spans="1:17" ht="37.5" customHeight="1" x14ac:dyDescent="0.35">
      <c r="A36" s="367">
        <v>3</v>
      </c>
      <c r="B36" s="384" t="str">
        <f>IFERROR(VLOOKUP(A36,'Impact Indicators - Section B'!$A$9:$S$27,19,FALSE),"")</f>
        <v>HIV I-10(M): Percentage of sex workers who are living with HIV</v>
      </c>
      <c r="C36" s="467" t="str">
        <f t="array" ref="C36">IFERROR(IF(INDEX('Disaggregation Records'!$E$3:$E$56,MATCH(LEFT(L36,255),LEFT('Disaggregation Records'!$D$3:$D$56,255),0))=0,"",INDEX('Disaggregation Records'!$E$3:$E$56,MATCH(LEFT(L36,255),LEFT('Disaggregation Records'!$D$3:$D$56,255),0))),"")</f>
        <v/>
      </c>
      <c r="D36" s="467" t="str">
        <f t="array" ref="D36">IFERROR(IF(INDEX('Disaggregation Records'!$F$3:$F$56,MATCH(LEFT(L36,255),LEFT('Disaggregation Records'!$D$3:$D$56,255),0))=0,"",INDEX('Disaggregation Records'!$F$3:$F$56,MATCH(LEFT(L36,255),LEFT('Disaggregation Records'!$D$3:$D$56,255),0))),"")</f>
        <v/>
      </c>
      <c r="E36" s="370" t="str">
        <f t="array" ref="E36">IFERROR(IF(INDEX('Disaggregation Data'!$K$3:$K$154,MATCH(LEFT(M36,255),LEFT('Disaggregation Data'!$J$3:$J$154,255),0))=0,"",INDEX('Disaggregation Data'!$K$3:$K$154,MATCH(LEFT(M36,255),LEFT('Disaggregation Data'!$J$3:$J$154,255),0))),"")</f>
        <v/>
      </c>
      <c r="F36" s="370" t="str">
        <f t="array" ref="F36">IFERROR(IF(INDEX('Disaggregation Data'!$L$3:$L$154,MATCH(LEFT(M36,255),LEFT('Disaggregation Data'!$J$3:$J$154,255),0))=0,"",INDEX('Disaggregation Data'!$L$3:$L$154,MATCH(LEFT(M36,255),LEFT('Disaggregation Data'!$J$3:$J$154,255),0))),"")</f>
        <v/>
      </c>
      <c r="G36" s="370" t="str">
        <f t="array" ref="G36">IFERROR(IF(INDEX('Disaggregation Data'!$M$3:$M$154,MATCH(LEFT(M36,255),LEFT('Disaggregation Data'!$J$3:$J$154,255),0))=0,"",INDEX('Disaggregation Data'!$M$3:$M$154,MATCH(LEFT(M36,255),LEFT('Disaggregation Data'!$J$3:$J$154,255),0))),"")</f>
        <v/>
      </c>
      <c r="H36" s="369" t="str">
        <f t="array" ref="H36">IFERROR(IF(INDEX('Disaggregation Data'!$N$3:$N$154,MATCH(LEFT(M36,255),LEFT('Disaggregation Data'!$J$3:$J$154,255),0))=0,"",INDEX('Disaggregation Data'!$N$3:$N$154,MATCH(LEFT(M36,255),LEFT('Disaggregation Data'!$J$3:$J$154,255),0))),"")</f>
        <v/>
      </c>
      <c r="I36" s="464" t="str">
        <f t="array" ref="I36">IFERROR(IF(INDEX('Disaggregation Records'!$G$3:$G$56,MATCH(LEFT(L36,255),LEFT('Disaggregation Records'!$D$3:$D$56,255),0))=0,"",INDEX('Disaggregation Records'!$G$3:$G$56,MATCH(LEFT(L36,255),LEFT('Disaggregation Records'!$D$3:$D$56,255),0))),"")</f>
        <v/>
      </c>
      <c r="J36" s="464" t="s">
        <v>391</v>
      </c>
      <c r="K36" s="464">
        <f t="shared" si="0"/>
        <v>7</v>
      </c>
      <c r="L36" s="464" t="str">
        <f t="shared" si="1"/>
        <v>HIV I-10(M): Percentage of sex workers who are living with HIV-7</v>
      </c>
      <c r="M36" s="464" t="str">
        <f t="shared" si="2"/>
        <v>HIV I-10(M): Percentage of sex workers who are living with HIV</v>
      </c>
      <c r="N36" s="432" t="b">
        <f t="shared" si="3"/>
        <v>1</v>
      </c>
      <c r="O36" s="436" t="s">
        <v>1591</v>
      </c>
      <c r="P36" s="293"/>
      <c r="Q36" s="292"/>
    </row>
    <row r="37" spans="1:17" ht="37.5" customHeight="1" x14ac:dyDescent="0.35">
      <c r="A37" s="367">
        <v>3</v>
      </c>
      <c r="B37" s="384" t="str">
        <f>IFERROR(VLOOKUP(A37,'Impact Indicators - Section B'!$A$9:$S$27,19,FALSE),"")</f>
        <v>HIV I-10(M): Percentage of sex workers who are living with HIV</v>
      </c>
      <c r="C37" s="467" t="str">
        <f t="array" ref="C37">IFERROR(IF(INDEX('Disaggregation Records'!$E$3:$E$56,MATCH(LEFT(L37,255),LEFT('Disaggregation Records'!$D$3:$D$56,255),0))=0,"",INDEX('Disaggregation Records'!$E$3:$E$56,MATCH(LEFT(L37,255),LEFT('Disaggregation Records'!$D$3:$D$56,255),0))),"")</f>
        <v/>
      </c>
      <c r="D37" s="467" t="str">
        <f t="array" ref="D37">IFERROR(IF(INDEX('Disaggregation Records'!$F$3:$F$56,MATCH(LEFT(L37,255),LEFT('Disaggregation Records'!$D$3:$D$56,255),0))=0,"",INDEX('Disaggregation Records'!$F$3:$F$56,MATCH(LEFT(L37,255),LEFT('Disaggregation Records'!$D$3:$D$56,255),0))),"")</f>
        <v/>
      </c>
      <c r="E37" s="370" t="str">
        <f t="array" ref="E37">IFERROR(IF(INDEX('Disaggregation Data'!$K$3:$K$154,MATCH(LEFT(M37,255),LEFT('Disaggregation Data'!$J$3:$J$154,255),0))=0,"",INDEX('Disaggregation Data'!$K$3:$K$154,MATCH(LEFT(M37,255),LEFT('Disaggregation Data'!$J$3:$J$154,255),0))),"")</f>
        <v/>
      </c>
      <c r="F37" s="370" t="str">
        <f t="array" ref="F37">IFERROR(IF(INDEX('Disaggregation Data'!$L$3:$L$154,MATCH(LEFT(M37,255),LEFT('Disaggregation Data'!$J$3:$J$154,255),0))=0,"",INDEX('Disaggregation Data'!$L$3:$L$154,MATCH(LEFT(M37,255),LEFT('Disaggregation Data'!$J$3:$J$154,255),0))),"")</f>
        <v/>
      </c>
      <c r="G37" s="370" t="str">
        <f t="array" ref="G37">IFERROR(IF(INDEX('Disaggregation Data'!$M$3:$M$154,MATCH(LEFT(M37,255),LEFT('Disaggregation Data'!$J$3:$J$154,255),0))=0,"",INDEX('Disaggregation Data'!$M$3:$M$154,MATCH(LEFT(M37,255),LEFT('Disaggregation Data'!$J$3:$J$154,255),0))),"")</f>
        <v/>
      </c>
      <c r="H37" s="369" t="str">
        <f t="array" ref="H37">IFERROR(IF(INDEX('Disaggregation Data'!$N$3:$N$154,MATCH(LEFT(M37,255),LEFT('Disaggregation Data'!$J$3:$J$154,255),0))=0,"",INDEX('Disaggregation Data'!$N$3:$N$154,MATCH(LEFT(M37,255),LEFT('Disaggregation Data'!$J$3:$J$154,255),0))),"")</f>
        <v/>
      </c>
      <c r="I37" s="464" t="str">
        <f t="array" ref="I37">IFERROR(IF(INDEX('Disaggregation Records'!$G$3:$G$56,MATCH(LEFT(L37,255),LEFT('Disaggregation Records'!$D$3:$D$56,255),0))=0,"",INDEX('Disaggregation Records'!$G$3:$G$56,MATCH(LEFT(L37,255),LEFT('Disaggregation Records'!$D$3:$D$56,255),0))),"")</f>
        <v/>
      </c>
      <c r="J37" s="464" t="s">
        <v>391</v>
      </c>
      <c r="K37" s="464">
        <f t="shared" si="0"/>
        <v>8</v>
      </c>
      <c r="L37" s="464" t="str">
        <f t="shared" si="1"/>
        <v>HIV I-10(M): Percentage of sex workers who are living with HIV-8</v>
      </c>
      <c r="M37" s="464" t="str">
        <f t="shared" si="2"/>
        <v>HIV I-10(M): Percentage of sex workers who are living with HIV</v>
      </c>
      <c r="N37" s="432" t="b">
        <f t="shared" si="3"/>
        <v>1</v>
      </c>
      <c r="O37" s="436" t="s">
        <v>1592</v>
      </c>
      <c r="P37" s="293"/>
      <c r="Q37" s="292"/>
    </row>
    <row r="38" spans="1:17" ht="37.5" customHeight="1" x14ac:dyDescent="0.35">
      <c r="A38" s="367">
        <v>3</v>
      </c>
      <c r="B38" s="384" t="str">
        <f>IFERROR(VLOOKUP(A38,'Impact Indicators - Section B'!$A$9:$S$27,19,FALSE),"")</f>
        <v>HIV I-10(M): Percentage of sex workers who are living with HIV</v>
      </c>
      <c r="C38" s="467" t="str">
        <f t="array" ref="C38">IFERROR(IF(INDEX('Disaggregation Records'!$E$3:$E$56,MATCH(LEFT(L38,255),LEFT('Disaggregation Records'!$D$3:$D$56,255),0))=0,"",INDEX('Disaggregation Records'!$E$3:$E$56,MATCH(LEFT(L38,255),LEFT('Disaggregation Records'!$D$3:$D$56,255),0))),"")</f>
        <v/>
      </c>
      <c r="D38" s="467" t="str">
        <f t="array" ref="D38">IFERROR(IF(INDEX('Disaggregation Records'!$F$3:$F$56,MATCH(LEFT(L38,255),LEFT('Disaggregation Records'!$D$3:$D$56,255),0))=0,"",INDEX('Disaggregation Records'!$F$3:$F$56,MATCH(LEFT(L38,255),LEFT('Disaggregation Records'!$D$3:$D$56,255),0))),"")</f>
        <v/>
      </c>
      <c r="E38" s="370" t="str">
        <f t="array" ref="E38">IFERROR(IF(INDEX('Disaggregation Data'!$K$3:$K$154,MATCH(LEFT(M38,255),LEFT('Disaggregation Data'!$J$3:$J$154,255),0))=0,"",INDEX('Disaggregation Data'!$K$3:$K$154,MATCH(LEFT(M38,255),LEFT('Disaggregation Data'!$J$3:$J$154,255),0))),"")</f>
        <v/>
      </c>
      <c r="F38" s="370" t="str">
        <f t="array" ref="F38">IFERROR(IF(INDEX('Disaggregation Data'!$L$3:$L$154,MATCH(LEFT(M38,255),LEFT('Disaggregation Data'!$J$3:$J$154,255),0))=0,"",INDEX('Disaggregation Data'!$L$3:$L$154,MATCH(LEFT(M38,255),LEFT('Disaggregation Data'!$J$3:$J$154,255),0))),"")</f>
        <v/>
      </c>
      <c r="G38" s="370" t="str">
        <f t="array" ref="G38">IFERROR(IF(INDEX('Disaggregation Data'!$M$3:$M$154,MATCH(LEFT(M38,255),LEFT('Disaggregation Data'!$J$3:$J$154,255),0))=0,"",INDEX('Disaggregation Data'!$M$3:$M$154,MATCH(LEFT(M38,255),LEFT('Disaggregation Data'!$J$3:$J$154,255),0))),"")</f>
        <v/>
      </c>
      <c r="H38" s="369" t="str">
        <f t="array" ref="H38">IFERROR(IF(INDEX('Disaggregation Data'!$N$3:$N$154,MATCH(LEFT(M38,255),LEFT('Disaggregation Data'!$J$3:$J$154,255),0))=0,"",INDEX('Disaggregation Data'!$N$3:$N$154,MATCH(LEFT(M38,255),LEFT('Disaggregation Data'!$J$3:$J$154,255),0))),"")</f>
        <v/>
      </c>
      <c r="I38" s="464" t="str">
        <f t="array" ref="I38">IFERROR(IF(INDEX('Disaggregation Records'!$G$3:$G$56,MATCH(LEFT(L38,255),LEFT('Disaggregation Records'!$D$3:$D$56,255),0))=0,"",INDEX('Disaggregation Records'!$G$3:$G$56,MATCH(LEFT(L38,255),LEFT('Disaggregation Records'!$D$3:$D$56,255),0))),"")</f>
        <v/>
      </c>
      <c r="J38" s="464" t="s">
        <v>391</v>
      </c>
      <c r="K38" s="464">
        <f t="shared" si="0"/>
        <v>9</v>
      </c>
      <c r="L38" s="464" t="str">
        <f t="shared" si="1"/>
        <v>HIV I-10(M): Percentage of sex workers who are living with HIV-9</v>
      </c>
      <c r="M38" s="464" t="str">
        <f t="shared" si="2"/>
        <v>HIV I-10(M): Percentage of sex workers who are living with HIV</v>
      </c>
      <c r="N38" s="432" t="b">
        <f t="shared" si="3"/>
        <v>1</v>
      </c>
      <c r="O38" s="436" t="s">
        <v>1593</v>
      </c>
      <c r="P38" s="293"/>
      <c r="Q38" s="292"/>
    </row>
    <row r="39" spans="1:17" ht="37.5" customHeight="1" x14ac:dyDescent="0.35">
      <c r="A39" s="367">
        <v>4</v>
      </c>
      <c r="B39" s="384" t="str">
        <f>IFERROR(VLOOKUP(A39,'Impact Indicators - Section B'!$A$9:$S$27,19,FALSE),"")</f>
        <v/>
      </c>
      <c r="C39" s="467" t="str">
        <f t="array" ref="C39">IFERROR(IF(INDEX('Disaggregation Records'!$E$3:$E$56,MATCH(LEFT(L39,255),LEFT('Disaggregation Records'!$D$3:$D$56,255),0))=0,"",INDEX('Disaggregation Records'!$E$3:$E$56,MATCH(LEFT(L39,255),LEFT('Disaggregation Records'!$D$3:$D$56,255),0))),"")</f>
        <v/>
      </c>
      <c r="D39" s="467" t="str">
        <f t="array" ref="D39">IFERROR(IF(INDEX('Disaggregation Records'!$F$3:$F$56,MATCH(LEFT(L39,255),LEFT('Disaggregation Records'!$D$3:$D$56,255),0))=0,"",INDEX('Disaggregation Records'!$F$3:$F$56,MATCH(LEFT(L39,255),LEFT('Disaggregation Records'!$D$3:$D$56,255),0))),"")</f>
        <v/>
      </c>
      <c r="E39" s="370" t="str">
        <f t="array" ref="E39">IFERROR(IF(INDEX('Disaggregation Data'!$K$3:$K$154,MATCH(LEFT(M39,255),LEFT('Disaggregation Data'!$J$3:$J$154,255),0))=0,"",INDEX('Disaggregation Data'!$K$3:$K$154,MATCH(LEFT(M39,255),LEFT('Disaggregation Data'!$J$3:$J$154,255),0))),"")</f>
        <v/>
      </c>
      <c r="F39" s="370" t="str">
        <f t="array" ref="F39">IFERROR(IF(INDEX('Disaggregation Data'!$L$3:$L$154,MATCH(LEFT(M39,255),LEFT('Disaggregation Data'!$J$3:$J$154,255),0))=0,"",INDEX('Disaggregation Data'!$L$3:$L$154,MATCH(LEFT(M39,255),LEFT('Disaggregation Data'!$J$3:$J$154,255),0))),"")</f>
        <v/>
      </c>
      <c r="G39" s="370" t="str">
        <f t="array" ref="G39">IFERROR(IF(INDEX('Disaggregation Data'!$M$3:$M$154,MATCH(LEFT(M39,255),LEFT('Disaggregation Data'!$J$3:$J$154,255),0))=0,"",INDEX('Disaggregation Data'!$M$3:$M$154,MATCH(LEFT(M39,255),LEFT('Disaggregation Data'!$J$3:$J$154,255),0))),"")</f>
        <v/>
      </c>
      <c r="H39" s="369" t="str">
        <f t="array" ref="H39">IFERROR(IF(INDEX('Disaggregation Data'!$N$3:$N$154,MATCH(LEFT(M39,255),LEFT('Disaggregation Data'!$J$3:$J$154,255),0))=0,"",INDEX('Disaggregation Data'!$N$3:$N$154,MATCH(LEFT(M39,255),LEFT('Disaggregation Data'!$J$3:$J$154,255),0))),"")</f>
        <v/>
      </c>
      <c r="I39" s="464" t="str">
        <f t="array" ref="I39">IFERROR(IF(INDEX('Disaggregation Records'!$G$3:$G$56,MATCH(LEFT(L39,255),LEFT('Disaggregation Records'!$D$3:$D$56,255),0))=0,"",INDEX('Disaggregation Records'!$G$3:$G$56,MATCH(LEFT(L39,255),LEFT('Disaggregation Records'!$D$3:$D$56,255),0))),"")</f>
        <v/>
      </c>
      <c r="J39" s="464" t="s">
        <v>394</v>
      </c>
      <c r="K39" s="464">
        <f t="shared" si="0"/>
        <v>0</v>
      </c>
      <c r="L39" s="464" t="str">
        <f t="shared" si="1"/>
        <v/>
      </c>
      <c r="M39" s="464" t="str">
        <f t="shared" si="2"/>
        <v/>
      </c>
      <c r="N39" s="432" t="b">
        <f t="shared" si="3"/>
        <v>0</v>
      </c>
      <c r="O39" s="436" t="s">
        <v>1594</v>
      </c>
      <c r="P39" s="293"/>
      <c r="Q39" s="292"/>
    </row>
    <row r="40" spans="1:17" ht="37.5" customHeight="1" x14ac:dyDescent="0.35">
      <c r="A40" s="367">
        <v>4</v>
      </c>
      <c r="B40" s="384" t="str">
        <f>IFERROR(VLOOKUP(A40,'Impact Indicators - Section B'!$A$9:$S$27,19,FALSE),"")</f>
        <v/>
      </c>
      <c r="C40" s="467" t="str">
        <f t="array" ref="C40">IFERROR(IF(INDEX('Disaggregation Records'!$E$3:$E$56,MATCH(LEFT(L40,255),LEFT('Disaggregation Records'!$D$3:$D$56,255),0))=0,"",INDEX('Disaggregation Records'!$E$3:$E$56,MATCH(LEFT(L40,255),LEFT('Disaggregation Records'!$D$3:$D$56,255),0))),"")</f>
        <v/>
      </c>
      <c r="D40" s="467" t="str">
        <f t="array" ref="D40">IFERROR(IF(INDEX('Disaggregation Records'!$F$3:$F$56,MATCH(LEFT(L40,255),LEFT('Disaggregation Records'!$D$3:$D$56,255),0))=0,"",INDEX('Disaggregation Records'!$F$3:$F$56,MATCH(LEFT(L40,255),LEFT('Disaggregation Records'!$D$3:$D$56,255),0))),"")</f>
        <v/>
      </c>
      <c r="E40" s="370" t="str">
        <f t="array" ref="E40">IFERROR(IF(INDEX('Disaggregation Data'!$K$3:$K$154,MATCH(LEFT(M40,255),LEFT('Disaggregation Data'!$J$3:$J$154,255),0))=0,"",INDEX('Disaggregation Data'!$K$3:$K$154,MATCH(LEFT(M40,255),LEFT('Disaggregation Data'!$J$3:$J$154,255),0))),"")</f>
        <v/>
      </c>
      <c r="F40" s="370" t="str">
        <f t="array" ref="F40">IFERROR(IF(INDEX('Disaggregation Data'!$L$3:$L$154,MATCH(LEFT(M40,255),LEFT('Disaggregation Data'!$J$3:$J$154,255),0))=0,"",INDEX('Disaggregation Data'!$L$3:$L$154,MATCH(LEFT(M40,255),LEFT('Disaggregation Data'!$J$3:$J$154,255),0))),"")</f>
        <v/>
      </c>
      <c r="G40" s="370" t="str">
        <f t="array" ref="G40">IFERROR(IF(INDEX('Disaggregation Data'!$M$3:$M$154,MATCH(LEFT(M40,255),LEFT('Disaggregation Data'!$J$3:$J$154,255),0))=0,"",INDEX('Disaggregation Data'!$M$3:$M$154,MATCH(LEFT(M40,255),LEFT('Disaggregation Data'!$J$3:$J$154,255),0))),"")</f>
        <v/>
      </c>
      <c r="H40" s="369" t="str">
        <f t="array" ref="H40">IFERROR(IF(INDEX('Disaggregation Data'!$N$3:$N$154,MATCH(LEFT(M40,255),LEFT('Disaggregation Data'!$J$3:$J$154,255),0))=0,"",INDEX('Disaggregation Data'!$N$3:$N$154,MATCH(LEFT(M40,255),LEFT('Disaggregation Data'!$J$3:$J$154,255),0))),"")</f>
        <v/>
      </c>
      <c r="I40" s="464" t="str">
        <f t="array" ref="I40">IFERROR(IF(INDEX('Disaggregation Records'!$G$3:$G$56,MATCH(LEFT(L40,255),LEFT('Disaggregation Records'!$D$3:$D$56,255),0))=0,"",INDEX('Disaggregation Records'!$G$3:$G$56,MATCH(LEFT(L40,255),LEFT('Disaggregation Records'!$D$3:$D$56,255),0))),"")</f>
        <v/>
      </c>
      <c r="J40" s="464" t="s">
        <v>394</v>
      </c>
      <c r="K40" s="464">
        <f t="shared" si="0"/>
        <v>1</v>
      </c>
      <c r="L40" s="464" t="str">
        <f t="shared" si="1"/>
        <v/>
      </c>
      <c r="M40" s="464" t="str">
        <f t="shared" si="2"/>
        <v/>
      </c>
      <c r="N40" s="432" t="b">
        <f t="shared" si="3"/>
        <v>0</v>
      </c>
      <c r="O40" s="436" t="s">
        <v>1595</v>
      </c>
      <c r="P40" s="293"/>
      <c r="Q40" s="292"/>
    </row>
    <row r="41" spans="1:17" ht="37.5" customHeight="1" x14ac:dyDescent="0.35">
      <c r="A41" s="367">
        <v>4</v>
      </c>
      <c r="B41" s="384" t="str">
        <f>IFERROR(VLOOKUP(A41,'Impact Indicators - Section B'!$A$9:$S$27,19,FALSE),"")</f>
        <v/>
      </c>
      <c r="C41" s="467" t="str">
        <f t="array" ref="C41">IFERROR(IF(INDEX('Disaggregation Records'!$E$3:$E$56,MATCH(LEFT(L41,255),LEFT('Disaggregation Records'!$D$3:$D$56,255),0))=0,"",INDEX('Disaggregation Records'!$E$3:$E$56,MATCH(LEFT(L41,255),LEFT('Disaggregation Records'!$D$3:$D$56,255),0))),"")</f>
        <v/>
      </c>
      <c r="D41" s="467" t="str">
        <f t="array" ref="D41">IFERROR(IF(INDEX('Disaggregation Records'!$F$3:$F$56,MATCH(LEFT(L41,255),LEFT('Disaggregation Records'!$D$3:$D$56,255),0))=0,"",INDEX('Disaggregation Records'!$F$3:$F$56,MATCH(LEFT(L41,255),LEFT('Disaggregation Records'!$D$3:$D$56,255),0))),"")</f>
        <v/>
      </c>
      <c r="E41" s="370" t="str">
        <f t="array" ref="E41">IFERROR(IF(INDEX('Disaggregation Data'!$K$3:$K$154,MATCH(LEFT(M41,255),LEFT('Disaggregation Data'!$J$3:$J$154,255),0))=0,"",INDEX('Disaggregation Data'!$K$3:$K$154,MATCH(LEFT(M41,255),LEFT('Disaggregation Data'!$J$3:$J$154,255),0))),"")</f>
        <v/>
      </c>
      <c r="F41" s="370" t="str">
        <f t="array" ref="F41">IFERROR(IF(INDEX('Disaggregation Data'!$L$3:$L$154,MATCH(LEFT(M41,255),LEFT('Disaggregation Data'!$J$3:$J$154,255),0))=0,"",INDEX('Disaggregation Data'!$L$3:$L$154,MATCH(LEFT(M41,255),LEFT('Disaggregation Data'!$J$3:$J$154,255),0))),"")</f>
        <v/>
      </c>
      <c r="G41" s="370" t="str">
        <f t="array" ref="G41">IFERROR(IF(INDEX('Disaggregation Data'!$M$3:$M$154,MATCH(LEFT(M41,255),LEFT('Disaggregation Data'!$J$3:$J$154,255),0))=0,"",INDEX('Disaggregation Data'!$M$3:$M$154,MATCH(LEFT(M41,255),LEFT('Disaggregation Data'!$J$3:$J$154,255),0))),"")</f>
        <v/>
      </c>
      <c r="H41" s="369" t="str">
        <f t="array" ref="H41">IFERROR(IF(INDEX('Disaggregation Data'!$N$3:$N$154,MATCH(LEFT(M41,255),LEFT('Disaggregation Data'!$J$3:$J$154,255),0))=0,"",INDEX('Disaggregation Data'!$N$3:$N$154,MATCH(LEFT(M41,255),LEFT('Disaggregation Data'!$J$3:$J$154,255),0))),"")</f>
        <v/>
      </c>
      <c r="I41" s="464" t="str">
        <f t="array" ref="I41">IFERROR(IF(INDEX('Disaggregation Records'!$G$3:$G$56,MATCH(LEFT(L41,255),LEFT('Disaggregation Records'!$D$3:$D$56,255),0))=0,"",INDEX('Disaggregation Records'!$G$3:$G$56,MATCH(LEFT(L41,255),LEFT('Disaggregation Records'!$D$3:$D$56,255),0))),"")</f>
        <v/>
      </c>
      <c r="J41" s="464" t="s">
        <v>394</v>
      </c>
      <c r="K41" s="464">
        <f t="shared" si="0"/>
        <v>2</v>
      </c>
      <c r="L41" s="464" t="str">
        <f t="shared" si="1"/>
        <v/>
      </c>
      <c r="M41" s="464" t="str">
        <f t="shared" si="2"/>
        <v/>
      </c>
      <c r="N41" s="432" t="b">
        <f t="shared" si="3"/>
        <v>0</v>
      </c>
      <c r="O41" s="436" t="s">
        <v>1596</v>
      </c>
      <c r="P41" s="293"/>
      <c r="Q41" s="292"/>
    </row>
    <row r="42" spans="1:17" ht="37.5" customHeight="1" x14ac:dyDescent="0.35">
      <c r="A42" s="367">
        <v>4</v>
      </c>
      <c r="B42" s="384" t="str">
        <f>IFERROR(VLOOKUP(A42,'Impact Indicators - Section B'!$A$9:$S$27,19,FALSE),"")</f>
        <v/>
      </c>
      <c r="C42" s="467" t="str">
        <f t="array" ref="C42">IFERROR(IF(INDEX('Disaggregation Records'!$E$3:$E$56,MATCH(LEFT(L42,255),LEFT('Disaggregation Records'!$D$3:$D$56,255),0))=0,"",INDEX('Disaggregation Records'!$E$3:$E$56,MATCH(LEFT(L42,255),LEFT('Disaggregation Records'!$D$3:$D$56,255),0))),"")</f>
        <v/>
      </c>
      <c r="D42" s="467" t="str">
        <f t="array" ref="D42">IFERROR(IF(INDEX('Disaggregation Records'!$F$3:$F$56,MATCH(LEFT(L42,255),LEFT('Disaggregation Records'!$D$3:$D$56,255),0))=0,"",INDEX('Disaggregation Records'!$F$3:$F$56,MATCH(LEFT(L42,255),LEFT('Disaggregation Records'!$D$3:$D$56,255),0))),"")</f>
        <v/>
      </c>
      <c r="E42" s="370" t="str">
        <f t="array" ref="E42">IFERROR(IF(INDEX('Disaggregation Data'!$K$3:$K$154,MATCH(LEFT(M42,255),LEFT('Disaggregation Data'!$J$3:$J$154,255),0))=0,"",INDEX('Disaggregation Data'!$K$3:$K$154,MATCH(LEFT(M42,255),LEFT('Disaggregation Data'!$J$3:$J$154,255),0))),"")</f>
        <v/>
      </c>
      <c r="F42" s="370" t="str">
        <f t="array" ref="F42">IFERROR(IF(INDEX('Disaggregation Data'!$L$3:$L$154,MATCH(LEFT(M42,255),LEFT('Disaggregation Data'!$J$3:$J$154,255),0))=0,"",INDEX('Disaggregation Data'!$L$3:$L$154,MATCH(LEFT(M42,255),LEFT('Disaggregation Data'!$J$3:$J$154,255),0))),"")</f>
        <v/>
      </c>
      <c r="G42" s="370" t="str">
        <f t="array" ref="G42">IFERROR(IF(INDEX('Disaggregation Data'!$M$3:$M$154,MATCH(LEFT(M42,255),LEFT('Disaggregation Data'!$J$3:$J$154,255),0))=0,"",INDEX('Disaggregation Data'!$M$3:$M$154,MATCH(LEFT(M42,255),LEFT('Disaggregation Data'!$J$3:$J$154,255),0))),"")</f>
        <v/>
      </c>
      <c r="H42" s="369" t="str">
        <f t="array" ref="H42">IFERROR(IF(INDEX('Disaggregation Data'!$N$3:$N$154,MATCH(LEFT(M42,255),LEFT('Disaggregation Data'!$J$3:$J$154,255),0))=0,"",INDEX('Disaggregation Data'!$N$3:$N$154,MATCH(LEFT(M42,255),LEFT('Disaggregation Data'!$J$3:$J$154,255),0))),"")</f>
        <v/>
      </c>
      <c r="I42" s="464" t="str">
        <f t="array" ref="I42">IFERROR(IF(INDEX('Disaggregation Records'!$G$3:$G$56,MATCH(LEFT(L42,255),LEFT('Disaggregation Records'!$D$3:$D$56,255),0))=0,"",INDEX('Disaggregation Records'!$G$3:$G$56,MATCH(LEFT(L42,255),LEFT('Disaggregation Records'!$D$3:$D$56,255),0))),"")</f>
        <v/>
      </c>
      <c r="J42" s="464" t="s">
        <v>394</v>
      </c>
      <c r="K42" s="464">
        <f t="shared" si="0"/>
        <v>3</v>
      </c>
      <c r="L42" s="464" t="str">
        <f t="shared" si="1"/>
        <v/>
      </c>
      <c r="M42" s="464" t="str">
        <f t="shared" si="2"/>
        <v/>
      </c>
      <c r="N42" s="432" t="b">
        <f t="shared" si="3"/>
        <v>0</v>
      </c>
      <c r="O42" s="436" t="s">
        <v>1597</v>
      </c>
      <c r="P42" s="293"/>
      <c r="Q42" s="292"/>
    </row>
    <row r="43" spans="1:17" ht="37.5" customHeight="1" x14ac:dyDescent="0.35">
      <c r="A43" s="367">
        <v>4</v>
      </c>
      <c r="B43" s="384" t="str">
        <f>IFERROR(VLOOKUP(A43,'Impact Indicators - Section B'!$A$9:$S$27,19,FALSE),"")</f>
        <v/>
      </c>
      <c r="C43" s="467" t="str">
        <f t="array" ref="C43">IFERROR(IF(INDEX('Disaggregation Records'!$E$3:$E$56,MATCH(LEFT(L43,255),LEFT('Disaggregation Records'!$D$3:$D$56,255),0))=0,"",INDEX('Disaggregation Records'!$E$3:$E$56,MATCH(LEFT(L43,255),LEFT('Disaggregation Records'!$D$3:$D$56,255),0))),"")</f>
        <v/>
      </c>
      <c r="D43" s="467" t="str">
        <f t="array" ref="D43">IFERROR(IF(INDEX('Disaggregation Records'!$F$3:$F$56,MATCH(LEFT(L43,255),LEFT('Disaggregation Records'!$D$3:$D$56,255),0))=0,"",INDEX('Disaggregation Records'!$F$3:$F$56,MATCH(LEFT(L43,255),LEFT('Disaggregation Records'!$D$3:$D$56,255),0))),"")</f>
        <v/>
      </c>
      <c r="E43" s="370" t="str">
        <f t="array" ref="E43">IFERROR(IF(INDEX('Disaggregation Data'!$K$3:$K$154,MATCH(LEFT(M43,255),LEFT('Disaggregation Data'!$J$3:$J$154,255),0))=0,"",INDEX('Disaggregation Data'!$K$3:$K$154,MATCH(LEFT(M43,255),LEFT('Disaggregation Data'!$J$3:$J$154,255),0))),"")</f>
        <v/>
      </c>
      <c r="F43" s="370" t="str">
        <f t="array" ref="F43">IFERROR(IF(INDEX('Disaggregation Data'!$L$3:$L$154,MATCH(LEFT(M43,255),LEFT('Disaggregation Data'!$J$3:$J$154,255),0))=0,"",INDEX('Disaggregation Data'!$L$3:$L$154,MATCH(LEFT(M43,255),LEFT('Disaggregation Data'!$J$3:$J$154,255),0))),"")</f>
        <v/>
      </c>
      <c r="G43" s="370" t="str">
        <f t="array" ref="G43">IFERROR(IF(INDEX('Disaggregation Data'!$M$3:$M$154,MATCH(LEFT(M43,255),LEFT('Disaggregation Data'!$J$3:$J$154,255),0))=0,"",INDEX('Disaggregation Data'!$M$3:$M$154,MATCH(LEFT(M43,255),LEFT('Disaggregation Data'!$J$3:$J$154,255),0))),"")</f>
        <v/>
      </c>
      <c r="H43" s="369" t="str">
        <f t="array" ref="H43">IFERROR(IF(INDEX('Disaggregation Data'!$N$3:$N$154,MATCH(LEFT(M43,255),LEFT('Disaggregation Data'!$J$3:$J$154,255),0))=0,"",INDEX('Disaggregation Data'!$N$3:$N$154,MATCH(LEFT(M43,255),LEFT('Disaggregation Data'!$J$3:$J$154,255),0))),"")</f>
        <v/>
      </c>
      <c r="I43" s="464" t="str">
        <f t="array" ref="I43">IFERROR(IF(INDEX('Disaggregation Records'!$G$3:$G$56,MATCH(LEFT(L43,255),LEFT('Disaggregation Records'!$D$3:$D$56,255),0))=0,"",INDEX('Disaggregation Records'!$G$3:$G$56,MATCH(LEFT(L43,255),LEFT('Disaggregation Records'!$D$3:$D$56,255),0))),"")</f>
        <v/>
      </c>
      <c r="J43" s="464" t="s">
        <v>394</v>
      </c>
      <c r="K43" s="464">
        <f t="shared" si="0"/>
        <v>4</v>
      </c>
      <c r="L43" s="464" t="str">
        <f t="shared" si="1"/>
        <v/>
      </c>
      <c r="M43" s="464" t="str">
        <f t="shared" si="2"/>
        <v/>
      </c>
      <c r="N43" s="432" t="b">
        <f t="shared" si="3"/>
        <v>0</v>
      </c>
      <c r="O43" s="436" t="s">
        <v>1598</v>
      </c>
      <c r="P43" s="293"/>
      <c r="Q43" s="292"/>
    </row>
    <row r="44" spans="1:17" ht="37.5" customHeight="1" x14ac:dyDescent="0.35">
      <c r="A44" s="367">
        <v>4</v>
      </c>
      <c r="B44" s="384" t="str">
        <f>IFERROR(VLOOKUP(A44,'Impact Indicators - Section B'!$A$9:$S$27,19,FALSE),"")</f>
        <v/>
      </c>
      <c r="C44" s="467" t="str">
        <f t="array" ref="C44">IFERROR(IF(INDEX('Disaggregation Records'!$E$3:$E$56,MATCH(LEFT(L44,255),LEFT('Disaggregation Records'!$D$3:$D$56,255),0))=0,"",INDEX('Disaggregation Records'!$E$3:$E$56,MATCH(LEFT(L44,255),LEFT('Disaggregation Records'!$D$3:$D$56,255),0))),"")</f>
        <v/>
      </c>
      <c r="D44" s="467" t="str">
        <f t="array" ref="D44">IFERROR(IF(INDEX('Disaggregation Records'!$F$3:$F$56,MATCH(LEFT(L44,255),LEFT('Disaggregation Records'!$D$3:$D$56,255),0))=0,"",INDEX('Disaggregation Records'!$F$3:$F$56,MATCH(LEFT(L44,255),LEFT('Disaggregation Records'!$D$3:$D$56,255),0))),"")</f>
        <v/>
      </c>
      <c r="E44" s="370" t="str">
        <f t="array" ref="E44">IFERROR(IF(INDEX('Disaggregation Data'!$K$3:$K$154,MATCH(LEFT(M44,255),LEFT('Disaggregation Data'!$J$3:$J$154,255),0))=0,"",INDEX('Disaggregation Data'!$K$3:$K$154,MATCH(LEFT(M44,255),LEFT('Disaggregation Data'!$J$3:$J$154,255),0))),"")</f>
        <v/>
      </c>
      <c r="F44" s="370" t="str">
        <f t="array" ref="F44">IFERROR(IF(INDEX('Disaggregation Data'!$L$3:$L$154,MATCH(LEFT(M44,255),LEFT('Disaggregation Data'!$J$3:$J$154,255),0))=0,"",INDEX('Disaggregation Data'!$L$3:$L$154,MATCH(LEFT(M44,255),LEFT('Disaggregation Data'!$J$3:$J$154,255),0))),"")</f>
        <v/>
      </c>
      <c r="G44" s="370" t="str">
        <f t="array" ref="G44">IFERROR(IF(INDEX('Disaggregation Data'!$M$3:$M$154,MATCH(LEFT(M44,255),LEFT('Disaggregation Data'!$J$3:$J$154,255),0))=0,"",INDEX('Disaggregation Data'!$M$3:$M$154,MATCH(LEFT(M44,255),LEFT('Disaggregation Data'!$J$3:$J$154,255),0))),"")</f>
        <v/>
      </c>
      <c r="H44" s="369" t="str">
        <f t="array" ref="H44">IFERROR(IF(INDEX('Disaggregation Data'!$N$3:$N$154,MATCH(LEFT(M44,255),LEFT('Disaggregation Data'!$J$3:$J$154,255),0))=0,"",INDEX('Disaggregation Data'!$N$3:$N$154,MATCH(LEFT(M44,255),LEFT('Disaggregation Data'!$J$3:$J$154,255),0))),"")</f>
        <v/>
      </c>
      <c r="I44" s="464" t="str">
        <f t="array" ref="I44">IFERROR(IF(INDEX('Disaggregation Records'!$G$3:$G$56,MATCH(LEFT(L44,255),LEFT('Disaggregation Records'!$D$3:$D$56,255),0))=0,"",INDEX('Disaggregation Records'!$G$3:$G$56,MATCH(LEFT(L44,255),LEFT('Disaggregation Records'!$D$3:$D$56,255),0))),"")</f>
        <v/>
      </c>
      <c r="J44" s="464" t="s">
        <v>394</v>
      </c>
      <c r="K44" s="464">
        <f t="shared" si="0"/>
        <v>5</v>
      </c>
      <c r="L44" s="464" t="str">
        <f t="shared" si="1"/>
        <v/>
      </c>
      <c r="M44" s="464" t="str">
        <f t="shared" si="2"/>
        <v/>
      </c>
      <c r="N44" s="432" t="b">
        <f t="shared" si="3"/>
        <v>0</v>
      </c>
      <c r="O44" s="436" t="s">
        <v>1599</v>
      </c>
      <c r="P44" s="293"/>
      <c r="Q44" s="292"/>
    </row>
    <row r="45" spans="1:17" ht="37.5" customHeight="1" x14ac:dyDescent="0.35">
      <c r="A45" s="367">
        <v>4</v>
      </c>
      <c r="B45" s="384" t="str">
        <f>IFERROR(VLOOKUP(A45,'Impact Indicators - Section B'!$A$9:$S$27,19,FALSE),"")</f>
        <v/>
      </c>
      <c r="C45" s="467" t="str">
        <f t="array" ref="C45">IFERROR(IF(INDEX('Disaggregation Records'!$E$3:$E$56,MATCH(LEFT(L45,255),LEFT('Disaggregation Records'!$D$3:$D$56,255),0))=0,"",INDEX('Disaggregation Records'!$E$3:$E$56,MATCH(LEFT(L45,255),LEFT('Disaggregation Records'!$D$3:$D$56,255),0))),"")</f>
        <v/>
      </c>
      <c r="D45" s="467" t="str">
        <f t="array" ref="D45">IFERROR(IF(INDEX('Disaggregation Records'!$F$3:$F$56,MATCH(LEFT(L45,255),LEFT('Disaggregation Records'!$D$3:$D$56,255),0))=0,"",INDEX('Disaggregation Records'!$F$3:$F$56,MATCH(LEFT(L45,255),LEFT('Disaggregation Records'!$D$3:$D$56,255),0))),"")</f>
        <v/>
      </c>
      <c r="E45" s="370" t="str">
        <f t="array" ref="E45">IFERROR(IF(INDEX('Disaggregation Data'!$K$3:$K$154,MATCH(LEFT(M45,255),LEFT('Disaggregation Data'!$J$3:$J$154,255),0))=0,"",INDEX('Disaggregation Data'!$K$3:$K$154,MATCH(LEFT(M45,255),LEFT('Disaggregation Data'!$J$3:$J$154,255),0))),"")</f>
        <v/>
      </c>
      <c r="F45" s="370" t="str">
        <f t="array" ref="F45">IFERROR(IF(INDEX('Disaggregation Data'!$L$3:$L$154,MATCH(LEFT(M45,255),LEFT('Disaggregation Data'!$J$3:$J$154,255),0))=0,"",INDEX('Disaggregation Data'!$L$3:$L$154,MATCH(LEFT(M45,255),LEFT('Disaggregation Data'!$J$3:$J$154,255),0))),"")</f>
        <v/>
      </c>
      <c r="G45" s="370" t="str">
        <f t="array" ref="G45">IFERROR(IF(INDEX('Disaggregation Data'!$M$3:$M$154,MATCH(LEFT(M45,255),LEFT('Disaggregation Data'!$J$3:$J$154,255),0))=0,"",INDEX('Disaggregation Data'!$M$3:$M$154,MATCH(LEFT(M45,255),LEFT('Disaggregation Data'!$J$3:$J$154,255),0))),"")</f>
        <v/>
      </c>
      <c r="H45" s="369" t="str">
        <f t="array" ref="H45">IFERROR(IF(INDEX('Disaggregation Data'!$N$3:$N$154,MATCH(LEFT(M45,255),LEFT('Disaggregation Data'!$J$3:$J$154,255),0))=0,"",INDEX('Disaggregation Data'!$N$3:$N$154,MATCH(LEFT(M45,255),LEFT('Disaggregation Data'!$J$3:$J$154,255),0))),"")</f>
        <v/>
      </c>
      <c r="I45" s="464" t="str">
        <f t="array" ref="I45">IFERROR(IF(INDEX('Disaggregation Records'!$G$3:$G$56,MATCH(LEFT(L45,255),LEFT('Disaggregation Records'!$D$3:$D$56,255),0))=0,"",INDEX('Disaggregation Records'!$G$3:$G$56,MATCH(LEFT(L45,255),LEFT('Disaggregation Records'!$D$3:$D$56,255),0))),"")</f>
        <v/>
      </c>
      <c r="J45" s="464" t="s">
        <v>394</v>
      </c>
      <c r="K45" s="464">
        <f t="shared" si="0"/>
        <v>6</v>
      </c>
      <c r="L45" s="464" t="str">
        <f t="shared" si="1"/>
        <v/>
      </c>
      <c r="M45" s="464" t="str">
        <f t="shared" si="2"/>
        <v/>
      </c>
      <c r="N45" s="432" t="b">
        <f t="shared" si="3"/>
        <v>0</v>
      </c>
      <c r="O45" s="436" t="s">
        <v>1600</v>
      </c>
      <c r="P45" s="293"/>
      <c r="Q45" s="292"/>
    </row>
    <row r="46" spans="1:17" ht="37.5" customHeight="1" x14ac:dyDescent="0.35">
      <c r="A46" s="367">
        <v>4</v>
      </c>
      <c r="B46" s="384" t="str">
        <f>IFERROR(VLOOKUP(A46,'Impact Indicators - Section B'!$A$9:$S$27,19,FALSE),"")</f>
        <v/>
      </c>
      <c r="C46" s="467" t="str">
        <f t="array" ref="C46">IFERROR(IF(INDEX('Disaggregation Records'!$E$3:$E$56,MATCH(LEFT(L46,255),LEFT('Disaggregation Records'!$D$3:$D$56,255),0))=0,"",INDEX('Disaggregation Records'!$E$3:$E$56,MATCH(LEFT(L46,255),LEFT('Disaggregation Records'!$D$3:$D$56,255),0))),"")</f>
        <v/>
      </c>
      <c r="D46" s="467" t="str">
        <f t="array" ref="D46">IFERROR(IF(INDEX('Disaggregation Records'!$F$3:$F$56,MATCH(LEFT(L46,255),LEFT('Disaggregation Records'!$D$3:$D$56,255),0))=0,"",INDEX('Disaggregation Records'!$F$3:$F$56,MATCH(LEFT(L46,255),LEFT('Disaggregation Records'!$D$3:$D$56,255),0))),"")</f>
        <v/>
      </c>
      <c r="E46" s="370" t="str">
        <f t="array" ref="E46">IFERROR(IF(INDEX('Disaggregation Data'!$K$3:$K$154,MATCH(LEFT(M46,255),LEFT('Disaggregation Data'!$J$3:$J$154,255),0))=0,"",INDEX('Disaggregation Data'!$K$3:$K$154,MATCH(LEFT(M46,255),LEFT('Disaggregation Data'!$J$3:$J$154,255),0))),"")</f>
        <v/>
      </c>
      <c r="F46" s="370" t="str">
        <f t="array" ref="F46">IFERROR(IF(INDEX('Disaggregation Data'!$L$3:$L$154,MATCH(LEFT(M46,255),LEFT('Disaggregation Data'!$J$3:$J$154,255),0))=0,"",INDEX('Disaggregation Data'!$L$3:$L$154,MATCH(LEFT(M46,255),LEFT('Disaggregation Data'!$J$3:$J$154,255),0))),"")</f>
        <v/>
      </c>
      <c r="G46" s="370" t="str">
        <f t="array" ref="G46">IFERROR(IF(INDEX('Disaggregation Data'!$M$3:$M$154,MATCH(LEFT(M46,255),LEFT('Disaggregation Data'!$J$3:$J$154,255),0))=0,"",INDEX('Disaggregation Data'!$M$3:$M$154,MATCH(LEFT(M46,255),LEFT('Disaggregation Data'!$J$3:$J$154,255),0))),"")</f>
        <v/>
      </c>
      <c r="H46" s="369" t="str">
        <f t="array" ref="H46">IFERROR(IF(INDEX('Disaggregation Data'!$N$3:$N$154,MATCH(LEFT(M46,255),LEFT('Disaggregation Data'!$J$3:$J$154,255),0))=0,"",INDEX('Disaggregation Data'!$N$3:$N$154,MATCH(LEFT(M46,255),LEFT('Disaggregation Data'!$J$3:$J$154,255),0))),"")</f>
        <v/>
      </c>
      <c r="I46" s="464" t="str">
        <f t="array" ref="I46">IFERROR(IF(INDEX('Disaggregation Records'!$G$3:$G$56,MATCH(LEFT(L46,255),LEFT('Disaggregation Records'!$D$3:$D$56,255),0))=0,"",INDEX('Disaggregation Records'!$G$3:$G$56,MATCH(LEFT(L46,255),LEFT('Disaggregation Records'!$D$3:$D$56,255),0))),"")</f>
        <v/>
      </c>
      <c r="J46" s="464" t="s">
        <v>394</v>
      </c>
      <c r="K46" s="464">
        <f t="shared" si="0"/>
        <v>7</v>
      </c>
      <c r="L46" s="464" t="str">
        <f t="shared" si="1"/>
        <v/>
      </c>
      <c r="M46" s="464" t="str">
        <f t="shared" si="2"/>
        <v/>
      </c>
      <c r="N46" s="432" t="b">
        <f t="shared" si="3"/>
        <v>0</v>
      </c>
      <c r="O46" s="436" t="s">
        <v>1601</v>
      </c>
      <c r="P46" s="293"/>
      <c r="Q46" s="292"/>
    </row>
    <row r="47" spans="1:17" ht="37.5" customHeight="1" x14ac:dyDescent="0.35">
      <c r="A47" s="367">
        <v>4</v>
      </c>
      <c r="B47" s="384" t="str">
        <f>IFERROR(VLOOKUP(A47,'Impact Indicators - Section B'!$A$9:$S$27,19,FALSE),"")</f>
        <v/>
      </c>
      <c r="C47" s="467" t="str">
        <f t="array" ref="C47">IFERROR(IF(INDEX('Disaggregation Records'!$E$3:$E$56,MATCH(LEFT(L47,255),LEFT('Disaggregation Records'!$D$3:$D$56,255),0))=0,"",INDEX('Disaggregation Records'!$E$3:$E$56,MATCH(LEFT(L47,255),LEFT('Disaggregation Records'!$D$3:$D$56,255),0))),"")</f>
        <v/>
      </c>
      <c r="D47" s="467" t="str">
        <f t="array" ref="D47">IFERROR(IF(INDEX('Disaggregation Records'!$F$3:$F$56,MATCH(LEFT(L47,255),LEFT('Disaggregation Records'!$D$3:$D$56,255),0))=0,"",INDEX('Disaggregation Records'!$F$3:$F$56,MATCH(LEFT(L47,255),LEFT('Disaggregation Records'!$D$3:$D$56,255),0))),"")</f>
        <v/>
      </c>
      <c r="E47" s="370" t="str">
        <f t="array" ref="E47">IFERROR(IF(INDEX('Disaggregation Data'!$K$3:$K$154,MATCH(LEFT(M47,255),LEFT('Disaggregation Data'!$J$3:$J$154,255),0))=0,"",INDEX('Disaggregation Data'!$K$3:$K$154,MATCH(LEFT(M47,255),LEFT('Disaggregation Data'!$J$3:$J$154,255),0))),"")</f>
        <v/>
      </c>
      <c r="F47" s="370" t="str">
        <f t="array" ref="F47">IFERROR(IF(INDEX('Disaggregation Data'!$L$3:$L$154,MATCH(LEFT(M47,255),LEFT('Disaggregation Data'!$J$3:$J$154,255),0))=0,"",INDEX('Disaggregation Data'!$L$3:$L$154,MATCH(LEFT(M47,255),LEFT('Disaggregation Data'!$J$3:$J$154,255),0))),"")</f>
        <v/>
      </c>
      <c r="G47" s="370" t="str">
        <f t="array" ref="G47">IFERROR(IF(INDEX('Disaggregation Data'!$M$3:$M$154,MATCH(LEFT(M47,255),LEFT('Disaggregation Data'!$J$3:$J$154,255),0))=0,"",INDEX('Disaggregation Data'!$M$3:$M$154,MATCH(LEFT(M47,255),LEFT('Disaggregation Data'!$J$3:$J$154,255),0))),"")</f>
        <v/>
      </c>
      <c r="H47" s="369" t="str">
        <f t="array" ref="H47">IFERROR(IF(INDEX('Disaggregation Data'!$N$3:$N$154,MATCH(LEFT(M47,255),LEFT('Disaggregation Data'!$J$3:$J$154,255),0))=0,"",INDEX('Disaggregation Data'!$N$3:$N$154,MATCH(LEFT(M47,255),LEFT('Disaggregation Data'!$J$3:$J$154,255),0))),"")</f>
        <v/>
      </c>
      <c r="I47" s="464" t="str">
        <f t="array" ref="I47">IFERROR(IF(INDEX('Disaggregation Records'!$G$3:$G$56,MATCH(LEFT(L47,255),LEFT('Disaggregation Records'!$D$3:$D$56,255),0))=0,"",INDEX('Disaggregation Records'!$G$3:$G$56,MATCH(LEFT(L47,255),LEFT('Disaggregation Records'!$D$3:$D$56,255),0))),"")</f>
        <v/>
      </c>
      <c r="J47" s="464" t="s">
        <v>394</v>
      </c>
      <c r="K47" s="464">
        <f t="shared" si="0"/>
        <v>8</v>
      </c>
      <c r="L47" s="464" t="str">
        <f t="shared" si="1"/>
        <v/>
      </c>
      <c r="M47" s="464" t="str">
        <f t="shared" si="2"/>
        <v/>
      </c>
      <c r="N47" s="432" t="b">
        <f t="shared" si="3"/>
        <v>0</v>
      </c>
      <c r="O47" s="436" t="s">
        <v>1602</v>
      </c>
      <c r="P47" s="293"/>
      <c r="Q47" s="292"/>
    </row>
    <row r="48" spans="1:17" ht="37.5" customHeight="1" x14ac:dyDescent="0.35">
      <c r="A48" s="367">
        <v>4</v>
      </c>
      <c r="B48" s="384" t="str">
        <f>IFERROR(VLOOKUP(A48,'Impact Indicators - Section B'!$A$9:$S$27,19,FALSE),"")</f>
        <v/>
      </c>
      <c r="C48" s="467" t="str">
        <f t="array" ref="C48">IFERROR(IF(INDEX('Disaggregation Records'!$E$3:$E$56,MATCH(LEFT(L48,255),LEFT('Disaggregation Records'!$D$3:$D$56,255),0))=0,"",INDEX('Disaggregation Records'!$E$3:$E$56,MATCH(LEFT(L48,255),LEFT('Disaggregation Records'!$D$3:$D$56,255),0))),"")</f>
        <v/>
      </c>
      <c r="D48" s="467" t="str">
        <f t="array" ref="D48">IFERROR(IF(INDEX('Disaggregation Records'!$F$3:$F$56,MATCH(LEFT(L48,255),LEFT('Disaggregation Records'!$D$3:$D$56,255),0))=0,"",INDEX('Disaggregation Records'!$F$3:$F$56,MATCH(LEFT(L48,255),LEFT('Disaggregation Records'!$D$3:$D$56,255),0))),"")</f>
        <v/>
      </c>
      <c r="E48" s="370" t="str">
        <f t="array" ref="E48">IFERROR(IF(INDEX('Disaggregation Data'!$K$3:$K$154,MATCH(LEFT(M48,255),LEFT('Disaggregation Data'!$J$3:$J$154,255),0))=0,"",INDEX('Disaggregation Data'!$K$3:$K$154,MATCH(LEFT(M48,255),LEFT('Disaggregation Data'!$J$3:$J$154,255),0))),"")</f>
        <v/>
      </c>
      <c r="F48" s="370" t="str">
        <f t="array" ref="F48">IFERROR(IF(INDEX('Disaggregation Data'!$L$3:$L$154,MATCH(LEFT(M48,255),LEFT('Disaggregation Data'!$J$3:$J$154,255),0))=0,"",INDEX('Disaggregation Data'!$L$3:$L$154,MATCH(LEFT(M48,255),LEFT('Disaggregation Data'!$J$3:$J$154,255),0))),"")</f>
        <v/>
      </c>
      <c r="G48" s="370" t="str">
        <f t="array" ref="G48">IFERROR(IF(INDEX('Disaggregation Data'!$M$3:$M$154,MATCH(LEFT(M48,255),LEFT('Disaggregation Data'!$J$3:$J$154,255),0))=0,"",INDEX('Disaggregation Data'!$M$3:$M$154,MATCH(LEFT(M48,255),LEFT('Disaggregation Data'!$J$3:$J$154,255),0))),"")</f>
        <v/>
      </c>
      <c r="H48" s="369" t="str">
        <f t="array" ref="H48">IFERROR(IF(INDEX('Disaggregation Data'!$N$3:$N$154,MATCH(LEFT(M48,255),LEFT('Disaggregation Data'!$J$3:$J$154,255),0))=0,"",INDEX('Disaggregation Data'!$N$3:$N$154,MATCH(LEFT(M48,255),LEFT('Disaggregation Data'!$J$3:$J$154,255),0))),"")</f>
        <v/>
      </c>
      <c r="I48" s="464" t="str">
        <f t="array" ref="I48">IFERROR(IF(INDEX('Disaggregation Records'!$G$3:$G$56,MATCH(LEFT(L48,255),LEFT('Disaggregation Records'!$D$3:$D$56,255),0))=0,"",INDEX('Disaggregation Records'!$G$3:$G$56,MATCH(LEFT(L48,255),LEFT('Disaggregation Records'!$D$3:$D$56,255),0))),"")</f>
        <v/>
      </c>
      <c r="J48" s="464" t="s">
        <v>394</v>
      </c>
      <c r="K48" s="464">
        <f t="shared" si="0"/>
        <v>9</v>
      </c>
      <c r="L48" s="464" t="str">
        <f t="shared" si="1"/>
        <v/>
      </c>
      <c r="M48" s="464" t="str">
        <f t="shared" si="2"/>
        <v/>
      </c>
      <c r="N48" s="432" t="b">
        <f t="shared" si="3"/>
        <v>0</v>
      </c>
      <c r="O48" s="436" t="s">
        <v>1603</v>
      </c>
      <c r="P48" s="293"/>
      <c r="Q48" s="292"/>
    </row>
    <row r="49" spans="1:17" ht="37.5" customHeight="1" x14ac:dyDescent="0.35">
      <c r="A49" s="367">
        <v>5</v>
      </c>
      <c r="B49" s="384" t="str">
        <f>IFERROR(VLOOKUP(A49,'Impact Indicators - Section B'!$A$9:$S$27,19,FALSE),"")</f>
        <v/>
      </c>
      <c r="C49" s="467" t="str">
        <f t="array" ref="C49">IFERROR(IF(INDEX('Disaggregation Records'!$E$3:$E$56,MATCH(LEFT(L49,255),LEFT('Disaggregation Records'!$D$3:$D$56,255),0))=0,"",INDEX('Disaggregation Records'!$E$3:$E$56,MATCH(LEFT(L49,255),LEFT('Disaggregation Records'!$D$3:$D$56,255),0))),"")</f>
        <v/>
      </c>
      <c r="D49" s="467" t="str">
        <f t="array" ref="D49">IFERROR(IF(INDEX('Disaggregation Records'!$F$3:$F$56,MATCH(LEFT(L49,255),LEFT('Disaggregation Records'!$D$3:$D$56,255),0))=0,"",INDEX('Disaggregation Records'!$F$3:$F$56,MATCH(LEFT(L49,255),LEFT('Disaggregation Records'!$D$3:$D$56,255),0))),"")</f>
        <v/>
      </c>
      <c r="E49" s="370" t="str">
        <f t="array" ref="E49">IFERROR(IF(INDEX('Disaggregation Data'!$K$3:$K$154,MATCH(LEFT(M49,255),LEFT('Disaggregation Data'!$J$3:$J$154,255),0))=0,"",INDEX('Disaggregation Data'!$K$3:$K$154,MATCH(LEFT(M49,255),LEFT('Disaggregation Data'!$J$3:$J$154,255),0))),"")</f>
        <v/>
      </c>
      <c r="F49" s="370" t="str">
        <f t="array" ref="F49">IFERROR(IF(INDEX('Disaggregation Data'!$L$3:$L$154,MATCH(LEFT(M49,255),LEFT('Disaggregation Data'!$J$3:$J$154,255),0))=0,"",INDEX('Disaggregation Data'!$L$3:$L$154,MATCH(LEFT(M49,255),LEFT('Disaggregation Data'!$J$3:$J$154,255),0))),"")</f>
        <v/>
      </c>
      <c r="G49" s="370" t="str">
        <f t="array" ref="G49">IFERROR(IF(INDEX('Disaggregation Data'!$M$3:$M$154,MATCH(LEFT(M49,255),LEFT('Disaggregation Data'!$J$3:$J$154,255),0))=0,"",INDEX('Disaggregation Data'!$M$3:$M$154,MATCH(LEFT(M49,255),LEFT('Disaggregation Data'!$J$3:$J$154,255),0))),"")</f>
        <v/>
      </c>
      <c r="H49" s="369" t="str">
        <f t="array" ref="H49">IFERROR(IF(INDEX('Disaggregation Data'!$N$3:$N$154,MATCH(LEFT(M49,255),LEFT('Disaggregation Data'!$J$3:$J$154,255),0))=0,"",INDEX('Disaggregation Data'!$N$3:$N$154,MATCH(LEFT(M49,255),LEFT('Disaggregation Data'!$J$3:$J$154,255),0))),"")</f>
        <v/>
      </c>
      <c r="I49" s="464" t="str">
        <f t="array" ref="I49">IFERROR(IF(INDEX('Disaggregation Records'!$G$3:$G$56,MATCH(LEFT(L49,255),LEFT('Disaggregation Records'!$D$3:$D$56,255),0))=0,"",INDEX('Disaggregation Records'!$G$3:$G$56,MATCH(LEFT(L49,255),LEFT('Disaggregation Records'!$D$3:$D$56,255),0))),"")</f>
        <v/>
      </c>
      <c r="J49" s="464" t="s">
        <v>397</v>
      </c>
      <c r="K49" s="464">
        <f t="shared" si="0"/>
        <v>10</v>
      </c>
      <c r="L49" s="464" t="str">
        <f t="shared" si="1"/>
        <v/>
      </c>
      <c r="M49" s="464" t="str">
        <f t="shared" si="2"/>
        <v/>
      </c>
      <c r="N49" s="432" t="b">
        <f t="shared" si="3"/>
        <v>0</v>
      </c>
      <c r="O49" s="436" t="s">
        <v>1604</v>
      </c>
      <c r="P49" s="293"/>
      <c r="Q49" s="292"/>
    </row>
    <row r="50" spans="1:17" ht="37.5" customHeight="1" x14ac:dyDescent="0.35">
      <c r="A50" s="367">
        <v>5</v>
      </c>
      <c r="B50" s="384" t="str">
        <f>IFERROR(VLOOKUP(A50,'Impact Indicators - Section B'!$A$9:$S$27,19,FALSE),"")</f>
        <v/>
      </c>
      <c r="C50" s="467" t="str">
        <f t="array" ref="C50">IFERROR(IF(INDEX('Disaggregation Records'!$E$3:$E$56,MATCH(LEFT(L50,255),LEFT('Disaggregation Records'!$D$3:$D$56,255),0))=0,"",INDEX('Disaggregation Records'!$E$3:$E$56,MATCH(LEFT(L50,255),LEFT('Disaggregation Records'!$D$3:$D$56,255),0))),"")</f>
        <v/>
      </c>
      <c r="D50" s="467" t="str">
        <f t="array" ref="D50">IFERROR(IF(INDEX('Disaggregation Records'!$F$3:$F$56,MATCH(LEFT(L50,255),LEFT('Disaggregation Records'!$D$3:$D$56,255),0))=0,"",INDEX('Disaggregation Records'!$F$3:$F$56,MATCH(LEFT(L50,255),LEFT('Disaggregation Records'!$D$3:$D$56,255),0))),"")</f>
        <v/>
      </c>
      <c r="E50" s="370" t="str">
        <f t="array" ref="E50">IFERROR(IF(INDEX('Disaggregation Data'!$K$3:$K$154,MATCH(LEFT(M50,255),LEFT('Disaggregation Data'!$J$3:$J$154,255),0))=0,"",INDEX('Disaggregation Data'!$K$3:$K$154,MATCH(LEFT(M50,255),LEFT('Disaggregation Data'!$J$3:$J$154,255),0))),"")</f>
        <v/>
      </c>
      <c r="F50" s="370" t="str">
        <f t="array" ref="F50">IFERROR(IF(INDEX('Disaggregation Data'!$L$3:$L$154,MATCH(LEFT(M50,255),LEFT('Disaggregation Data'!$J$3:$J$154,255),0))=0,"",INDEX('Disaggregation Data'!$L$3:$L$154,MATCH(LEFT(M50,255),LEFT('Disaggregation Data'!$J$3:$J$154,255),0))),"")</f>
        <v/>
      </c>
      <c r="G50" s="370" t="str">
        <f t="array" ref="G50">IFERROR(IF(INDEX('Disaggregation Data'!$M$3:$M$154,MATCH(LEFT(M50,255),LEFT('Disaggregation Data'!$J$3:$J$154,255),0))=0,"",INDEX('Disaggregation Data'!$M$3:$M$154,MATCH(LEFT(M50,255),LEFT('Disaggregation Data'!$J$3:$J$154,255),0))),"")</f>
        <v/>
      </c>
      <c r="H50" s="369" t="str">
        <f t="array" ref="H50">IFERROR(IF(INDEX('Disaggregation Data'!$N$3:$N$154,MATCH(LEFT(M50,255),LEFT('Disaggregation Data'!$J$3:$J$154,255),0))=0,"",INDEX('Disaggregation Data'!$N$3:$N$154,MATCH(LEFT(M50,255),LEFT('Disaggregation Data'!$J$3:$J$154,255),0))),"")</f>
        <v/>
      </c>
      <c r="I50" s="464" t="str">
        <f t="array" ref="I50">IFERROR(IF(INDEX('Disaggregation Records'!$G$3:$G$56,MATCH(LEFT(L50,255),LEFT('Disaggregation Records'!$D$3:$D$56,255),0))=0,"",INDEX('Disaggregation Records'!$G$3:$G$56,MATCH(LEFT(L50,255),LEFT('Disaggregation Records'!$D$3:$D$56,255),0))),"")</f>
        <v/>
      </c>
      <c r="J50" s="464" t="s">
        <v>397</v>
      </c>
      <c r="K50" s="464">
        <f t="shared" si="0"/>
        <v>11</v>
      </c>
      <c r="L50" s="464" t="str">
        <f t="shared" si="1"/>
        <v/>
      </c>
      <c r="M50" s="464" t="str">
        <f t="shared" si="2"/>
        <v/>
      </c>
      <c r="N50" s="432" t="b">
        <f t="shared" si="3"/>
        <v>0</v>
      </c>
      <c r="O50" s="436" t="s">
        <v>1605</v>
      </c>
      <c r="P50" s="293"/>
      <c r="Q50" s="292"/>
    </row>
    <row r="51" spans="1:17" ht="37.5" customHeight="1" x14ac:dyDescent="0.35">
      <c r="A51" s="367">
        <v>5</v>
      </c>
      <c r="B51" s="384" t="str">
        <f>IFERROR(VLOOKUP(A51,'Impact Indicators - Section B'!$A$9:$S$27,19,FALSE),"")</f>
        <v/>
      </c>
      <c r="C51" s="467" t="str">
        <f t="array" ref="C51">IFERROR(IF(INDEX('Disaggregation Records'!$E$3:$E$56,MATCH(LEFT(L51,255),LEFT('Disaggregation Records'!$D$3:$D$56,255),0))=0,"",INDEX('Disaggregation Records'!$E$3:$E$56,MATCH(LEFT(L51,255),LEFT('Disaggregation Records'!$D$3:$D$56,255),0))),"")</f>
        <v/>
      </c>
      <c r="D51" s="467" t="str">
        <f t="array" ref="D51">IFERROR(IF(INDEX('Disaggregation Records'!$F$3:$F$56,MATCH(LEFT(L51,255),LEFT('Disaggregation Records'!$D$3:$D$56,255),0))=0,"",INDEX('Disaggregation Records'!$F$3:$F$56,MATCH(LEFT(L51,255),LEFT('Disaggregation Records'!$D$3:$D$56,255),0))),"")</f>
        <v/>
      </c>
      <c r="E51" s="370" t="str">
        <f t="array" ref="E51">IFERROR(IF(INDEX('Disaggregation Data'!$K$3:$K$154,MATCH(LEFT(M51,255),LEFT('Disaggregation Data'!$J$3:$J$154,255),0))=0,"",INDEX('Disaggregation Data'!$K$3:$K$154,MATCH(LEFT(M51,255),LEFT('Disaggregation Data'!$J$3:$J$154,255),0))),"")</f>
        <v/>
      </c>
      <c r="F51" s="370" t="str">
        <f t="array" ref="F51">IFERROR(IF(INDEX('Disaggregation Data'!$L$3:$L$154,MATCH(LEFT(M51,255),LEFT('Disaggregation Data'!$J$3:$J$154,255),0))=0,"",INDEX('Disaggregation Data'!$L$3:$L$154,MATCH(LEFT(M51,255),LEFT('Disaggregation Data'!$J$3:$J$154,255),0))),"")</f>
        <v/>
      </c>
      <c r="G51" s="370" t="str">
        <f t="array" ref="G51">IFERROR(IF(INDEX('Disaggregation Data'!$M$3:$M$154,MATCH(LEFT(M51,255),LEFT('Disaggregation Data'!$J$3:$J$154,255),0))=0,"",INDEX('Disaggregation Data'!$M$3:$M$154,MATCH(LEFT(M51,255),LEFT('Disaggregation Data'!$J$3:$J$154,255),0))),"")</f>
        <v/>
      </c>
      <c r="H51" s="369" t="str">
        <f t="array" ref="H51">IFERROR(IF(INDEX('Disaggregation Data'!$N$3:$N$154,MATCH(LEFT(M51,255),LEFT('Disaggregation Data'!$J$3:$J$154,255),0))=0,"",INDEX('Disaggregation Data'!$N$3:$N$154,MATCH(LEFT(M51,255),LEFT('Disaggregation Data'!$J$3:$J$154,255),0))),"")</f>
        <v/>
      </c>
      <c r="I51" s="464" t="str">
        <f t="array" ref="I51">IFERROR(IF(INDEX('Disaggregation Records'!$G$3:$G$56,MATCH(LEFT(L51,255),LEFT('Disaggregation Records'!$D$3:$D$56,255),0))=0,"",INDEX('Disaggregation Records'!$G$3:$G$56,MATCH(LEFT(L51,255),LEFT('Disaggregation Records'!$D$3:$D$56,255),0))),"")</f>
        <v/>
      </c>
      <c r="J51" s="464" t="s">
        <v>397</v>
      </c>
      <c r="K51" s="464">
        <f t="shared" si="0"/>
        <v>12</v>
      </c>
      <c r="L51" s="464" t="str">
        <f t="shared" si="1"/>
        <v/>
      </c>
      <c r="M51" s="464" t="str">
        <f t="shared" si="2"/>
        <v/>
      </c>
      <c r="N51" s="432" t="b">
        <f t="shared" si="3"/>
        <v>0</v>
      </c>
      <c r="O51" s="436" t="s">
        <v>1606</v>
      </c>
      <c r="P51" s="293"/>
      <c r="Q51" s="292"/>
    </row>
    <row r="52" spans="1:17" ht="37.5" customHeight="1" x14ac:dyDescent="0.35">
      <c r="A52" s="367">
        <v>5</v>
      </c>
      <c r="B52" s="384" t="str">
        <f>IFERROR(VLOOKUP(A52,'Impact Indicators - Section B'!$A$9:$S$27,19,FALSE),"")</f>
        <v/>
      </c>
      <c r="C52" s="467" t="str">
        <f t="array" ref="C52">IFERROR(IF(INDEX('Disaggregation Records'!$E$3:$E$56,MATCH(LEFT(L52,255),LEFT('Disaggregation Records'!$D$3:$D$56,255),0))=0,"",INDEX('Disaggregation Records'!$E$3:$E$56,MATCH(LEFT(L52,255),LEFT('Disaggregation Records'!$D$3:$D$56,255),0))),"")</f>
        <v/>
      </c>
      <c r="D52" s="467" t="str">
        <f t="array" ref="D52">IFERROR(IF(INDEX('Disaggregation Records'!$F$3:$F$56,MATCH(LEFT(L52,255),LEFT('Disaggregation Records'!$D$3:$D$56,255),0))=0,"",INDEX('Disaggregation Records'!$F$3:$F$56,MATCH(LEFT(L52,255),LEFT('Disaggregation Records'!$D$3:$D$56,255),0))),"")</f>
        <v/>
      </c>
      <c r="E52" s="370" t="str">
        <f t="array" ref="E52">IFERROR(IF(INDEX('Disaggregation Data'!$K$3:$K$154,MATCH(LEFT(M52,255),LEFT('Disaggregation Data'!$J$3:$J$154,255),0))=0,"",INDEX('Disaggregation Data'!$K$3:$K$154,MATCH(LEFT(M52,255),LEFT('Disaggregation Data'!$J$3:$J$154,255),0))),"")</f>
        <v/>
      </c>
      <c r="F52" s="370" t="str">
        <f t="array" ref="F52">IFERROR(IF(INDEX('Disaggregation Data'!$L$3:$L$154,MATCH(LEFT(M52,255),LEFT('Disaggregation Data'!$J$3:$J$154,255),0))=0,"",INDEX('Disaggregation Data'!$L$3:$L$154,MATCH(LEFT(M52,255),LEFT('Disaggregation Data'!$J$3:$J$154,255),0))),"")</f>
        <v/>
      </c>
      <c r="G52" s="370" t="str">
        <f t="array" ref="G52">IFERROR(IF(INDEX('Disaggregation Data'!$M$3:$M$154,MATCH(LEFT(M52,255),LEFT('Disaggregation Data'!$J$3:$J$154,255),0))=0,"",INDEX('Disaggregation Data'!$M$3:$M$154,MATCH(LEFT(M52,255),LEFT('Disaggregation Data'!$J$3:$J$154,255),0))),"")</f>
        <v/>
      </c>
      <c r="H52" s="369" t="str">
        <f t="array" ref="H52">IFERROR(IF(INDEX('Disaggregation Data'!$N$3:$N$154,MATCH(LEFT(M52,255),LEFT('Disaggregation Data'!$J$3:$J$154,255),0))=0,"",INDEX('Disaggregation Data'!$N$3:$N$154,MATCH(LEFT(M52,255),LEFT('Disaggregation Data'!$J$3:$J$154,255),0))),"")</f>
        <v/>
      </c>
      <c r="I52" s="464" t="str">
        <f t="array" ref="I52">IFERROR(IF(INDEX('Disaggregation Records'!$G$3:$G$56,MATCH(LEFT(L52,255),LEFT('Disaggregation Records'!$D$3:$D$56,255),0))=0,"",INDEX('Disaggregation Records'!$G$3:$G$56,MATCH(LEFT(L52,255),LEFT('Disaggregation Records'!$D$3:$D$56,255),0))),"")</f>
        <v/>
      </c>
      <c r="J52" s="464" t="s">
        <v>397</v>
      </c>
      <c r="K52" s="464">
        <f t="shared" si="0"/>
        <v>13</v>
      </c>
      <c r="L52" s="464" t="str">
        <f t="shared" si="1"/>
        <v/>
      </c>
      <c r="M52" s="464" t="str">
        <f t="shared" si="2"/>
        <v/>
      </c>
      <c r="N52" s="432" t="b">
        <f t="shared" si="3"/>
        <v>0</v>
      </c>
      <c r="O52" s="436" t="s">
        <v>1607</v>
      </c>
      <c r="P52" s="293"/>
      <c r="Q52" s="292"/>
    </row>
    <row r="53" spans="1:17" ht="37.5" customHeight="1" x14ac:dyDescent="0.35">
      <c r="A53" s="367">
        <v>5</v>
      </c>
      <c r="B53" s="384" t="str">
        <f>IFERROR(VLOOKUP(A53,'Impact Indicators - Section B'!$A$9:$S$27,19,FALSE),"")</f>
        <v/>
      </c>
      <c r="C53" s="467" t="str">
        <f t="array" ref="C53">IFERROR(IF(INDEX('Disaggregation Records'!$E$3:$E$56,MATCH(LEFT(L53,255),LEFT('Disaggregation Records'!$D$3:$D$56,255),0))=0,"",INDEX('Disaggregation Records'!$E$3:$E$56,MATCH(LEFT(L53,255),LEFT('Disaggregation Records'!$D$3:$D$56,255),0))),"")</f>
        <v/>
      </c>
      <c r="D53" s="467" t="str">
        <f t="array" ref="D53">IFERROR(IF(INDEX('Disaggregation Records'!$F$3:$F$56,MATCH(LEFT(L53,255),LEFT('Disaggregation Records'!$D$3:$D$56,255),0))=0,"",INDEX('Disaggregation Records'!$F$3:$F$56,MATCH(LEFT(L53,255),LEFT('Disaggregation Records'!$D$3:$D$56,255),0))),"")</f>
        <v/>
      </c>
      <c r="E53" s="370" t="str">
        <f t="array" ref="E53">IFERROR(IF(INDEX('Disaggregation Data'!$K$3:$K$154,MATCH(LEFT(M53,255),LEFT('Disaggregation Data'!$J$3:$J$154,255),0))=0,"",INDEX('Disaggregation Data'!$K$3:$K$154,MATCH(LEFT(M53,255),LEFT('Disaggregation Data'!$J$3:$J$154,255),0))),"")</f>
        <v/>
      </c>
      <c r="F53" s="370" t="str">
        <f t="array" ref="F53">IFERROR(IF(INDEX('Disaggregation Data'!$L$3:$L$154,MATCH(LEFT(M53,255),LEFT('Disaggregation Data'!$J$3:$J$154,255),0))=0,"",INDEX('Disaggregation Data'!$L$3:$L$154,MATCH(LEFT(M53,255),LEFT('Disaggregation Data'!$J$3:$J$154,255),0))),"")</f>
        <v/>
      </c>
      <c r="G53" s="370" t="str">
        <f t="array" ref="G53">IFERROR(IF(INDEX('Disaggregation Data'!$M$3:$M$154,MATCH(LEFT(M53,255),LEFT('Disaggregation Data'!$J$3:$J$154,255),0))=0,"",INDEX('Disaggregation Data'!$M$3:$M$154,MATCH(LEFT(M53,255),LEFT('Disaggregation Data'!$J$3:$J$154,255),0))),"")</f>
        <v/>
      </c>
      <c r="H53" s="369" t="str">
        <f t="array" ref="H53">IFERROR(IF(INDEX('Disaggregation Data'!$N$3:$N$154,MATCH(LEFT(M53,255),LEFT('Disaggregation Data'!$J$3:$J$154,255),0))=0,"",INDEX('Disaggregation Data'!$N$3:$N$154,MATCH(LEFT(M53,255),LEFT('Disaggregation Data'!$J$3:$J$154,255),0))),"")</f>
        <v/>
      </c>
      <c r="I53" s="464" t="str">
        <f t="array" ref="I53">IFERROR(IF(INDEX('Disaggregation Records'!$G$3:$G$56,MATCH(LEFT(L53,255),LEFT('Disaggregation Records'!$D$3:$D$56,255),0))=0,"",INDEX('Disaggregation Records'!$G$3:$G$56,MATCH(LEFT(L53,255),LEFT('Disaggregation Records'!$D$3:$D$56,255),0))),"")</f>
        <v/>
      </c>
      <c r="J53" s="464" t="s">
        <v>397</v>
      </c>
      <c r="K53" s="464">
        <f t="shared" si="0"/>
        <v>14</v>
      </c>
      <c r="L53" s="464" t="str">
        <f t="shared" si="1"/>
        <v/>
      </c>
      <c r="M53" s="464" t="str">
        <f t="shared" si="2"/>
        <v/>
      </c>
      <c r="N53" s="432" t="b">
        <f t="shared" si="3"/>
        <v>0</v>
      </c>
      <c r="O53" s="436" t="s">
        <v>1608</v>
      </c>
      <c r="P53" s="293"/>
      <c r="Q53" s="292"/>
    </row>
    <row r="54" spans="1:17" ht="37.5" customHeight="1" x14ac:dyDescent="0.35">
      <c r="A54" s="367">
        <v>5</v>
      </c>
      <c r="B54" s="384" t="str">
        <f>IFERROR(VLOOKUP(A54,'Impact Indicators - Section B'!$A$9:$S$27,19,FALSE),"")</f>
        <v/>
      </c>
      <c r="C54" s="467" t="str">
        <f t="array" ref="C54">IFERROR(IF(INDEX('Disaggregation Records'!$E$3:$E$56,MATCH(LEFT(L54,255),LEFT('Disaggregation Records'!$D$3:$D$56,255),0))=0,"",INDEX('Disaggregation Records'!$E$3:$E$56,MATCH(LEFT(L54,255),LEFT('Disaggregation Records'!$D$3:$D$56,255),0))),"")</f>
        <v/>
      </c>
      <c r="D54" s="467" t="str">
        <f t="array" ref="D54">IFERROR(IF(INDEX('Disaggregation Records'!$F$3:$F$56,MATCH(LEFT(L54,255),LEFT('Disaggregation Records'!$D$3:$D$56,255),0))=0,"",INDEX('Disaggregation Records'!$F$3:$F$56,MATCH(LEFT(L54,255),LEFT('Disaggregation Records'!$D$3:$D$56,255),0))),"")</f>
        <v/>
      </c>
      <c r="E54" s="370" t="str">
        <f t="array" ref="E54">IFERROR(IF(INDEX('Disaggregation Data'!$K$3:$K$154,MATCH(LEFT(M54,255),LEFT('Disaggregation Data'!$J$3:$J$154,255),0))=0,"",INDEX('Disaggregation Data'!$K$3:$K$154,MATCH(LEFT(M54,255),LEFT('Disaggregation Data'!$J$3:$J$154,255),0))),"")</f>
        <v/>
      </c>
      <c r="F54" s="370" t="str">
        <f t="array" ref="F54">IFERROR(IF(INDEX('Disaggregation Data'!$L$3:$L$154,MATCH(LEFT(M54,255),LEFT('Disaggregation Data'!$J$3:$J$154,255),0))=0,"",INDEX('Disaggregation Data'!$L$3:$L$154,MATCH(LEFT(M54,255),LEFT('Disaggregation Data'!$J$3:$J$154,255),0))),"")</f>
        <v/>
      </c>
      <c r="G54" s="370" t="str">
        <f t="array" ref="G54">IFERROR(IF(INDEX('Disaggregation Data'!$M$3:$M$154,MATCH(LEFT(M54,255),LEFT('Disaggregation Data'!$J$3:$J$154,255),0))=0,"",INDEX('Disaggregation Data'!$M$3:$M$154,MATCH(LEFT(M54,255),LEFT('Disaggregation Data'!$J$3:$J$154,255),0))),"")</f>
        <v/>
      </c>
      <c r="H54" s="369" t="str">
        <f t="array" ref="H54">IFERROR(IF(INDEX('Disaggregation Data'!$N$3:$N$154,MATCH(LEFT(M54,255),LEFT('Disaggregation Data'!$J$3:$J$154,255),0))=0,"",INDEX('Disaggregation Data'!$N$3:$N$154,MATCH(LEFT(M54,255),LEFT('Disaggregation Data'!$J$3:$J$154,255),0))),"")</f>
        <v/>
      </c>
      <c r="I54" s="464" t="str">
        <f t="array" ref="I54">IFERROR(IF(INDEX('Disaggregation Records'!$G$3:$G$56,MATCH(LEFT(L54,255),LEFT('Disaggregation Records'!$D$3:$D$56,255),0))=0,"",INDEX('Disaggregation Records'!$G$3:$G$56,MATCH(LEFT(L54,255),LEFT('Disaggregation Records'!$D$3:$D$56,255),0))),"")</f>
        <v/>
      </c>
      <c r="J54" s="464" t="s">
        <v>397</v>
      </c>
      <c r="K54" s="464">
        <f t="shared" si="0"/>
        <v>15</v>
      </c>
      <c r="L54" s="464" t="str">
        <f t="shared" si="1"/>
        <v/>
      </c>
      <c r="M54" s="464" t="str">
        <f t="shared" si="2"/>
        <v/>
      </c>
      <c r="N54" s="432" t="b">
        <f t="shared" si="3"/>
        <v>0</v>
      </c>
      <c r="O54" s="436" t="s">
        <v>1609</v>
      </c>
      <c r="P54" s="293"/>
      <c r="Q54" s="292"/>
    </row>
    <row r="55" spans="1:17" ht="37.5" customHeight="1" x14ac:dyDescent="0.35">
      <c r="A55" s="367">
        <v>5</v>
      </c>
      <c r="B55" s="384" t="str">
        <f>IFERROR(VLOOKUP(A55,'Impact Indicators - Section B'!$A$9:$S$27,19,FALSE),"")</f>
        <v/>
      </c>
      <c r="C55" s="467" t="str">
        <f t="array" ref="C55">IFERROR(IF(INDEX('Disaggregation Records'!$E$3:$E$56,MATCH(LEFT(L55,255),LEFT('Disaggregation Records'!$D$3:$D$56,255),0))=0,"",INDEX('Disaggregation Records'!$E$3:$E$56,MATCH(LEFT(L55,255),LEFT('Disaggregation Records'!$D$3:$D$56,255),0))),"")</f>
        <v/>
      </c>
      <c r="D55" s="467" t="str">
        <f t="array" ref="D55">IFERROR(IF(INDEX('Disaggregation Records'!$F$3:$F$56,MATCH(LEFT(L55,255),LEFT('Disaggregation Records'!$D$3:$D$56,255),0))=0,"",INDEX('Disaggregation Records'!$F$3:$F$56,MATCH(LEFT(L55,255),LEFT('Disaggregation Records'!$D$3:$D$56,255),0))),"")</f>
        <v/>
      </c>
      <c r="E55" s="370" t="str">
        <f t="array" ref="E55">IFERROR(IF(INDEX('Disaggregation Data'!$K$3:$K$154,MATCH(LEFT(M55,255),LEFT('Disaggregation Data'!$J$3:$J$154,255),0))=0,"",INDEX('Disaggregation Data'!$K$3:$K$154,MATCH(LEFT(M55,255),LEFT('Disaggregation Data'!$J$3:$J$154,255),0))),"")</f>
        <v/>
      </c>
      <c r="F55" s="370" t="str">
        <f t="array" ref="F55">IFERROR(IF(INDEX('Disaggregation Data'!$L$3:$L$154,MATCH(LEFT(M55,255),LEFT('Disaggregation Data'!$J$3:$J$154,255),0))=0,"",INDEX('Disaggregation Data'!$L$3:$L$154,MATCH(LEFT(M55,255),LEFT('Disaggregation Data'!$J$3:$J$154,255),0))),"")</f>
        <v/>
      </c>
      <c r="G55" s="370" t="str">
        <f t="array" ref="G55">IFERROR(IF(INDEX('Disaggregation Data'!$M$3:$M$154,MATCH(LEFT(M55,255),LEFT('Disaggregation Data'!$J$3:$J$154,255),0))=0,"",INDEX('Disaggregation Data'!$M$3:$M$154,MATCH(LEFT(M55,255),LEFT('Disaggregation Data'!$J$3:$J$154,255),0))),"")</f>
        <v/>
      </c>
      <c r="H55" s="369" t="str">
        <f t="array" ref="H55">IFERROR(IF(INDEX('Disaggregation Data'!$N$3:$N$154,MATCH(LEFT(M55,255),LEFT('Disaggregation Data'!$J$3:$J$154,255),0))=0,"",INDEX('Disaggregation Data'!$N$3:$N$154,MATCH(LEFT(M55,255),LEFT('Disaggregation Data'!$J$3:$J$154,255),0))),"")</f>
        <v/>
      </c>
      <c r="I55" s="464" t="str">
        <f t="array" ref="I55">IFERROR(IF(INDEX('Disaggregation Records'!$G$3:$G$56,MATCH(LEFT(L55,255),LEFT('Disaggregation Records'!$D$3:$D$56,255),0))=0,"",INDEX('Disaggregation Records'!$G$3:$G$56,MATCH(LEFT(L55,255),LEFT('Disaggregation Records'!$D$3:$D$56,255),0))),"")</f>
        <v/>
      </c>
      <c r="J55" s="464" t="s">
        <v>397</v>
      </c>
      <c r="K55" s="464">
        <f t="shared" si="0"/>
        <v>16</v>
      </c>
      <c r="L55" s="464" t="str">
        <f t="shared" si="1"/>
        <v/>
      </c>
      <c r="M55" s="464" t="str">
        <f t="shared" si="2"/>
        <v/>
      </c>
      <c r="N55" s="432" t="b">
        <f t="shared" si="3"/>
        <v>0</v>
      </c>
      <c r="O55" s="436" t="s">
        <v>1610</v>
      </c>
      <c r="P55" s="293"/>
      <c r="Q55" s="292"/>
    </row>
    <row r="56" spans="1:17" ht="37.5" customHeight="1" x14ac:dyDescent="0.35">
      <c r="A56" s="367">
        <v>5</v>
      </c>
      <c r="B56" s="384" t="str">
        <f>IFERROR(VLOOKUP(A56,'Impact Indicators - Section B'!$A$9:$S$27,19,FALSE),"")</f>
        <v/>
      </c>
      <c r="C56" s="467" t="str">
        <f t="array" ref="C56">IFERROR(IF(INDEX('Disaggregation Records'!$E$3:$E$56,MATCH(LEFT(L56,255),LEFT('Disaggregation Records'!$D$3:$D$56,255),0))=0,"",INDEX('Disaggregation Records'!$E$3:$E$56,MATCH(LEFT(L56,255),LEFT('Disaggregation Records'!$D$3:$D$56,255),0))),"")</f>
        <v/>
      </c>
      <c r="D56" s="467" t="str">
        <f t="array" ref="D56">IFERROR(IF(INDEX('Disaggregation Records'!$F$3:$F$56,MATCH(LEFT(L56,255),LEFT('Disaggregation Records'!$D$3:$D$56,255),0))=0,"",INDEX('Disaggregation Records'!$F$3:$F$56,MATCH(LEFT(L56,255),LEFT('Disaggregation Records'!$D$3:$D$56,255),0))),"")</f>
        <v/>
      </c>
      <c r="E56" s="370" t="str">
        <f t="array" ref="E56">IFERROR(IF(INDEX('Disaggregation Data'!$K$3:$K$154,MATCH(LEFT(M56,255),LEFT('Disaggregation Data'!$J$3:$J$154,255),0))=0,"",INDEX('Disaggregation Data'!$K$3:$K$154,MATCH(LEFT(M56,255),LEFT('Disaggregation Data'!$J$3:$J$154,255),0))),"")</f>
        <v/>
      </c>
      <c r="F56" s="370" t="str">
        <f t="array" ref="F56">IFERROR(IF(INDEX('Disaggregation Data'!$L$3:$L$154,MATCH(LEFT(M56,255),LEFT('Disaggregation Data'!$J$3:$J$154,255),0))=0,"",INDEX('Disaggregation Data'!$L$3:$L$154,MATCH(LEFT(M56,255),LEFT('Disaggregation Data'!$J$3:$J$154,255),0))),"")</f>
        <v/>
      </c>
      <c r="G56" s="370" t="str">
        <f t="array" ref="G56">IFERROR(IF(INDEX('Disaggregation Data'!$M$3:$M$154,MATCH(LEFT(M56,255),LEFT('Disaggregation Data'!$J$3:$J$154,255),0))=0,"",INDEX('Disaggregation Data'!$M$3:$M$154,MATCH(LEFT(M56,255),LEFT('Disaggregation Data'!$J$3:$J$154,255),0))),"")</f>
        <v/>
      </c>
      <c r="H56" s="369" t="str">
        <f t="array" ref="H56">IFERROR(IF(INDEX('Disaggregation Data'!$N$3:$N$154,MATCH(LEFT(M56,255),LEFT('Disaggregation Data'!$J$3:$J$154,255),0))=0,"",INDEX('Disaggregation Data'!$N$3:$N$154,MATCH(LEFT(M56,255),LEFT('Disaggregation Data'!$J$3:$J$154,255),0))),"")</f>
        <v/>
      </c>
      <c r="I56" s="464" t="str">
        <f t="array" ref="I56">IFERROR(IF(INDEX('Disaggregation Records'!$G$3:$G$56,MATCH(LEFT(L56,255),LEFT('Disaggregation Records'!$D$3:$D$56,255),0))=0,"",INDEX('Disaggregation Records'!$G$3:$G$56,MATCH(LEFT(L56,255),LEFT('Disaggregation Records'!$D$3:$D$56,255),0))),"")</f>
        <v/>
      </c>
      <c r="J56" s="464" t="s">
        <v>397</v>
      </c>
      <c r="K56" s="464">
        <f t="shared" si="0"/>
        <v>17</v>
      </c>
      <c r="L56" s="464" t="str">
        <f t="shared" si="1"/>
        <v/>
      </c>
      <c r="M56" s="464" t="str">
        <f t="shared" si="2"/>
        <v/>
      </c>
      <c r="N56" s="432" t="b">
        <f t="shared" si="3"/>
        <v>0</v>
      </c>
      <c r="O56" s="436" t="s">
        <v>1611</v>
      </c>
      <c r="P56" s="293"/>
      <c r="Q56" s="292"/>
    </row>
    <row r="57" spans="1:17" ht="37.5" customHeight="1" x14ac:dyDescent="0.35">
      <c r="A57" s="367">
        <v>5</v>
      </c>
      <c r="B57" s="384" t="str">
        <f>IFERROR(VLOOKUP(A57,'Impact Indicators - Section B'!$A$9:$S$27,19,FALSE),"")</f>
        <v/>
      </c>
      <c r="C57" s="467" t="str">
        <f t="array" ref="C57">IFERROR(IF(INDEX('Disaggregation Records'!$E$3:$E$56,MATCH(LEFT(L57,255),LEFT('Disaggregation Records'!$D$3:$D$56,255),0))=0,"",INDEX('Disaggregation Records'!$E$3:$E$56,MATCH(LEFT(L57,255),LEFT('Disaggregation Records'!$D$3:$D$56,255),0))),"")</f>
        <v/>
      </c>
      <c r="D57" s="467" t="str">
        <f t="array" ref="D57">IFERROR(IF(INDEX('Disaggregation Records'!$F$3:$F$56,MATCH(LEFT(L57,255),LEFT('Disaggregation Records'!$D$3:$D$56,255),0))=0,"",INDEX('Disaggregation Records'!$F$3:$F$56,MATCH(LEFT(L57,255),LEFT('Disaggregation Records'!$D$3:$D$56,255),0))),"")</f>
        <v/>
      </c>
      <c r="E57" s="370" t="str">
        <f t="array" ref="E57">IFERROR(IF(INDEX('Disaggregation Data'!$K$3:$K$154,MATCH(LEFT(M57,255),LEFT('Disaggregation Data'!$J$3:$J$154,255),0))=0,"",INDEX('Disaggregation Data'!$K$3:$K$154,MATCH(LEFT(M57,255),LEFT('Disaggregation Data'!$J$3:$J$154,255),0))),"")</f>
        <v/>
      </c>
      <c r="F57" s="370" t="str">
        <f t="array" ref="F57">IFERROR(IF(INDEX('Disaggregation Data'!$L$3:$L$154,MATCH(LEFT(M57,255),LEFT('Disaggregation Data'!$J$3:$J$154,255),0))=0,"",INDEX('Disaggregation Data'!$L$3:$L$154,MATCH(LEFT(M57,255),LEFT('Disaggregation Data'!$J$3:$J$154,255),0))),"")</f>
        <v/>
      </c>
      <c r="G57" s="370" t="str">
        <f t="array" ref="G57">IFERROR(IF(INDEX('Disaggregation Data'!$M$3:$M$154,MATCH(LEFT(M57,255),LEFT('Disaggregation Data'!$J$3:$J$154,255),0))=0,"",INDEX('Disaggregation Data'!$M$3:$M$154,MATCH(LEFT(M57,255),LEFT('Disaggregation Data'!$J$3:$J$154,255),0))),"")</f>
        <v/>
      </c>
      <c r="H57" s="369" t="str">
        <f t="array" ref="H57">IFERROR(IF(INDEX('Disaggregation Data'!$N$3:$N$154,MATCH(LEFT(M57,255),LEFT('Disaggregation Data'!$J$3:$J$154,255),0))=0,"",INDEX('Disaggregation Data'!$N$3:$N$154,MATCH(LEFT(M57,255),LEFT('Disaggregation Data'!$J$3:$J$154,255),0))),"")</f>
        <v/>
      </c>
      <c r="I57" s="464" t="str">
        <f t="array" ref="I57">IFERROR(IF(INDEX('Disaggregation Records'!$G$3:$G$56,MATCH(LEFT(L57,255),LEFT('Disaggregation Records'!$D$3:$D$56,255),0))=0,"",INDEX('Disaggregation Records'!$G$3:$G$56,MATCH(LEFT(L57,255),LEFT('Disaggregation Records'!$D$3:$D$56,255),0))),"")</f>
        <v/>
      </c>
      <c r="J57" s="464" t="s">
        <v>397</v>
      </c>
      <c r="K57" s="464">
        <f t="shared" si="0"/>
        <v>18</v>
      </c>
      <c r="L57" s="464" t="str">
        <f t="shared" si="1"/>
        <v/>
      </c>
      <c r="M57" s="464" t="str">
        <f t="shared" si="2"/>
        <v/>
      </c>
      <c r="N57" s="432" t="b">
        <f t="shared" si="3"/>
        <v>0</v>
      </c>
      <c r="O57" s="436" t="s">
        <v>1612</v>
      </c>
      <c r="P57" s="293"/>
      <c r="Q57" s="292"/>
    </row>
    <row r="58" spans="1:17" ht="37.5" customHeight="1" x14ac:dyDescent="0.35">
      <c r="A58" s="367">
        <v>5</v>
      </c>
      <c r="B58" s="384" t="str">
        <f>IFERROR(VLOOKUP(A58,'Impact Indicators - Section B'!$A$9:$S$27,19,FALSE),"")</f>
        <v/>
      </c>
      <c r="C58" s="467" t="str">
        <f t="array" ref="C58">IFERROR(IF(INDEX('Disaggregation Records'!$E$3:$E$56,MATCH(LEFT(L58,255),LEFT('Disaggregation Records'!$D$3:$D$56,255),0))=0,"",INDEX('Disaggregation Records'!$E$3:$E$56,MATCH(LEFT(L58,255),LEFT('Disaggregation Records'!$D$3:$D$56,255),0))),"")</f>
        <v/>
      </c>
      <c r="D58" s="467" t="str">
        <f t="array" ref="D58">IFERROR(IF(INDEX('Disaggregation Records'!$F$3:$F$56,MATCH(LEFT(L58,255),LEFT('Disaggregation Records'!$D$3:$D$56,255),0))=0,"",INDEX('Disaggregation Records'!$F$3:$F$56,MATCH(LEFT(L58,255),LEFT('Disaggregation Records'!$D$3:$D$56,255),0))),"")</f>
        <v/>
      </c>
      <c r="E58" s="370" t="str">
        <f t="array" ref="E58">IFERROR(IF(INDEX('Disaggregation Data'!$K$3:$K$154,MATCH(LEFT(M58,255),LEFT('Disaggregation Data'!$J$3:$J$154,255),0))=0,"",INDEX('Disaggregation Data'!$K$3:$K$154,MATCH(LEFT(M58,255),LEFT('Disaggregation Data'!$J$3:$J$154,255),0))),"")</f>
        <v/>
      </c>
      <c r="F58" s="370" t="str">
        <f t="array" ref="F58">IFERROR(IF(INDEX('Disaggregation Data'!$L$3:$L$154,MATCH(LEFT(M58,255),LEFT('Disaggregation Data'!$J$3:$J$154,255),0))=0,"",INDEX('Disaggregation Data'!$L$3:$L$154,MATCH(LEFT(M58,255),LEFT('Disaggregation Data'!$J$3:$J$154,255),0))),"")</f>
        <v/>
      </c>
      <c r="G58" s="370" t="str">
        <f t="array" ref="G58">IFERROR(IF(INDEX('Disaggregation Data'!$M$3:$M$154,MATCH(LEFT(M58,255),LEFT('Disaggregation Data'!$J$3:$J$154,255),0))=0,"",INDEX('Disaggregation Data'!$M$3:$M$154,MATCH(LEFT(M58,255),LEFT('Disaggregation Data'!$J$3:$J$154,255),0))),"")</f>
        <v/>
      </c>
      <c r="H58" s="369" t="str">
        <f t="array" ref="H58">IFERROR(IF(INDEX('Disaggregation Data'!$N$3:$N$154,MATCH(LEFT(M58,255),LEFT('Disaggregation Data'!$J$3:$J$154,255),0))=0,"",INDEX('Disaggregation Data'!$N$3:$N$154,MATCH(LEFT(M58,255),LEFT('Disaggregation Data'!$J$3:$J$154,255),0))),"")</f>
        <v/>
      </c>
      <c r="I58" s="464" t="str">
        <f t="array" ref="I58">IFERROR(IF(INDEX('Disaggregation Records'!$G$3:$G$56,MATCH(LEFT(L58,255),LEFT('Disaggregation Records'!$D$3:$D$56,255),0))=0,"",INDEX('Disaggregation Records'!$G$3:$G$56,MATCH(LEFT(L58,255),LEFT('Disaggregation Records'!$D$3:$D$56,255),0))),"")</f>
        <v/>
      </c>
      <c r="J58" s="464" t="s">
        <v>397</v>
      </c>
      <c r="K58" s="464">
        <f t="shared" si="0"/>
        <v>19</v>
      </c>
      <c r="L58" s="464" t="str">
        <f t="shared" si="1"/>
        <v/>
      </c>
      <c r="M58" s="464" t="str">
        <f t="shared" si="2"/>
        <v/>
      </c>
      <c r="N58" s="432" t="b">
        <f t="shared" si="3"/>
        <v>0</v>
      </c>
      <c r="O58" s="436" t="s">
        <v>1613</v>
      </c>
      <c r="P58" s="293"/>
      <c r="Q58" s="292"/>
    </row>
    <row r="59" spans="1:17" ht="37.5" customHeight="1" x14ac:dyDescent="0.35">
      <c r="A59" s="367">
        <v>6</v>
      </c>
      <c r="B59" s="384" t="str">
        <f>IFERROR(VLOOKUP(A59,'Impact Indicators - Section B'!$A$9:$S$27,19,FALSE),"")</f>
        <v/>
      </c>
      <c r="C59" s="467" t="str">
        <f t="array" ref="C59">IFERROR(IF(INDEX('Disaggregation Records'!$E$3:$E$56,MATCH(LEFT(L59,255),LEFT('Disaggregation Records'!$D$3:$D$56,255),0))=0,"",INDEX('Disaggregation Records'!$E$3:$E$56,MATCH(LEFT(L59,255),LEFT('Disaggregation Records'!$D$3:$D$56,255),0))),"")</f>
        <v/>
      </c>
      <c r="D59" s="467" t="str">
        <f t="array" ref="D59">IFERROR(IF(INDEX('Disaggregation Records'!$F$3:$F$56,MATCH(LEFT(L59,255),LEFT('Disaggregation Records'!$D$3:$D$56,255),0))=0,"",INDEX('Disaggregation Records'!$F$3:$F$56,MATCH(LEFT(L59,255),LEFT('Disaggregation Records'!$D$3:$D$56,255),0))),"")</f>
        <v/>
      </c>
      <c r="E59" s="370" t="str">
        <f t="array" ref="E59">IFERROR(IF(INDEX('Disaggregation Data'!$K$3:$K$154,MATCH(LEFT(M59,255),LEFT('Disaggregation Data'!$J$3:$J$154,255),0))=0,"",INDEX('Disaggregation Data'!$K$3:$K$154,MATCH(LEFT(M59,255),LEFT('Disaggregation Data'!$J$3:$J$154,255),0))),"")</f>
        <v/>
      </c>
      <c r="F59" s="370" t="str">
        <f t="array" ref="F59">IFERROR(IF(INDEX('Disaggregation Data'!$L$3:$L$154,MATCH(LEFT(M59,255),LEFT('Disaggregation Data'!$J$3:$J$154,255),0))=0,"",INDEX('Disaggregation Data'!$L$3:$L$154,MATCH(LEFT(M59,255),LEFT('Disaggregation Data'!$J$3:$J$154,255),0))),"")</f>
        <v/>
      </c>
      <c r="G59" s="370" t="str">
        <f t="array" ref="G59">IFERROR(IF(INDEX('Disaggregation Data'!$M$3:$M$154,MATCH(LEFT(M59,255),LEFT('Disaggregation Data'!$J$3:$J$154,255),0))=0,"",INDEX('Disaggregation Data'!$M$3:$M$154,MATCH(LEFT(M59,255),LEFT('Disaggregation Data'!$J$3:$J$154,255),0))),"")</f>
        <v/>
      </c>
      <c r="H59" s="369" t="str">
        <f t="array" ref="H59">IFERROR(IF(INDEX('Disaggregation Data'!$N$3:$N$154,MATCH(LEFT(M59,255),LEFT('Disaggregation Data'!$J$3:$J$154,255),0))=0,"",INDEX('Disaggregation Data'!$N$3:$N$154,MATCH(LEFT(M59,255),LEFT('Disaggregation Data'!$J$3:$J$154,255),0))),"")</f>
        <v/>
      </c>
      <c r="I59" s="464" t="str">
        <f t="array" ref="I59">IFERROR(IF(INDEX('Disaggregation Records'!$G$3:$G$56,MATCH(LEFT(L59,255),LEFT('Disaggregation Records'!$D$3:$D$56,255),0))=0,"",INDEX('Disaggregation Records'!$G$3:$G$56,MATCH(LEFT(L59,255),LEFT('Disaggregation Records'!$D$3:$D$56,255),0))),"")</f>
        <v/>
      </c>
      <c r="J59" s="464" t="s">
        <v>400</v>
      </c>
      <c r="K59" s="464">
        <f t="shared" si="0"/>
        <v>20</v>
      </c>
      <c r="L59" s="464" t="str">
        <f t="shared" si="1"/>
        <v/>
      </c>
      <c r="M59" s="464" t="str">
        <f t="shared" si="2"/>
        <v/>
      </c>
      <c r="N59" s="432" t="b">
        <f t="shared" si="3"/>
        <v>0</v>
      </c>
      <c r="O59" s="436" t="s">
        <v>1614</v>
      </c>
      <c r="P59" s="293"/>
      <c r="Q59" s="292"/>
    </row>
    <row r="60" spans="1:17" ht="37.5" customHeight="1" x14ac:dyDescent="0.35">
      <c r="A60" s="367">
        <v>6</v>
      </c>
      <c r="B60" s="384" t="str">
        <f>IFERROR(VLOOKUP(A60,'Impact Indicators - Section B'!$A$9:$S$27,19,FALSE),"")</f>
        <v/>
      </c>
      <c r="C60" s="467" t="str">
        <f t="array" ref="C60">IFERROR(IF(INDEX('Disaggregation Records'!$E$3:$E$56,MATCH(LEFT(L60,255),LEFT('Disaggregation Records'!$D$3:$D$56,255),0))=0,"",INDEX('Disaggregation Records'!$E$3:$E$56,MATCH(LEFT(L60,255),LEFT('Disaggregation Records'!$D$3:$D$56,255),0))),"")</f>
        <v/>
      </c>
      <c r="D60" s="467" t="str">
        <f t="array" ref="D60">IFERROR(IF(INDEX('Disaggregation Records'!$F$3:$F$56,MATCH(LEFT(L60,255),LEFT('Disaggregation Records'!$D$3:$D$56,255),0))=0,"",INDEX('Disaggregation Records'!$F$3:$F$56,MATCH(LEFT(L60,255),LEFT('Disaggregation Records'!$D$3:$D$56,255),0))),"")</f>
        <v/>
      </c>
      <c r="E60" s="370" t="str">
        <f t="array" ref="E60">IFERROR(IF(INDEX('Disaggregation Data'!$K$3:$K$154,MATCH(LEFT(M60,255),LEFT('Disaggregation Data'!$J$3:$J$154,255),0))=0,"",INDEX('Disaggregation Data'!$K$3:$K$154,MATCH(LEFT(M60,255),LEFT('Disaggregation Data'!$J$3:$J$154,255),0))),"")</f>
        <v/>
      </c>
      <c r="F60" s="370" t="str">
        <f t="array" ref="F60">IFERROR(IF(INDEX('Disaggregation Data'!$L$3:$L$154,MATCH(LEFT(M60,255),LEFT('Disaggregation Data'!$J$3:$J$154,255),0))=0,"",INDEX('Disaggregation Data'!$L$3:$L$154,MATCH(LEFT(M60,255),LEFT('Disaggregation Data'!$J$3:$J$154,255),0))),"")</f>
        <v/>
      </c>
      <c r="G60" s="370" t="str">
        <f t="array" ref="G60">IFERROR(IF(INDEX('Disaggregation Data'!$M$3:$M$154,MATCH(LEFT(M60,255),LEFT('Disaggregation Data'!$J$3:$J$154,255),0))=0,"",INDEX('Disaggregation Data'!$M$3:$M$154,MATCH(LEFT(M60,255),LEFT('Disaggregation Data'!$J$3:$J$154,255),0))),"")</f>
        <v/>
      </c>
      <c r="H60" s="369" t="str">
        <f t="array" ref="H60">IFERROR(IF(INDEX('Disaggregation Data'!$N$3:$N$154,MATCH(LEFT(M60,255),LEFT('Disaggregation Data'!$J$3:$J$154,255),0))=0,"",INDEX('Disaggregation Data'!$N$3:$N$154,MATCH(LEFT(M60,255),LEFT('Disaggregation Data'!$J$3:$J$154,255),0))),"")</f>
        <v/>
      </c>
      <c r="I60" s="464" t="str">
        <f t="array" ref="I60">IFERROR(IF(INDEX('Disaggregation Records'!$G$3:$G$56,MATCH(LEFT(L60,255),LEFT('Disaggregation Records'!$D$3:$D$56,255),0))=0,"",INDEX('Disaggregation Records'!$G$3:$G$56,MATCH(LEFT(L60,255),LEFT('Disaggregation Records'!$D$3:$D$56,255),0))),"")</f>
        <v/>
      </c>
      <c r="J60" s="464" t="s">
        <v>400</v>
      </c>
      <c r="K60" s="464">
        <f t="shared" si="0"/>
        <v>21</v>
      </c>
      <c r="L60" s="464" t="str">
        <f t="shared" si="1"/>
        <v/>
      </c>
      <c r="M60" s="464" t="str">
        <f t="shared" si="2"/>
        <v/>
      </c>
      <c r="N60" s="432" t="b">
        <f t="shared" si="3"/>
        <v>0</v>
      </c>
      <c r="O60" s="436" t="s">
        <v>1615</v>
      </c>
      <c r="P60" s="293"/>
      <c r="Q60" s="292"/>
    </row>
    <row r="61" spans="1:17" ht="37.5" customHeight="1" x14ac:dyDescent="0.35">
      <c r="A61" s="367">
        <v>6</v>
      </c>
      <c r="B61" s="384" t="str">
        <f>IFERROR(VLOOKUP(A61,'Impact Indicators - Section B'!$A$9:$S$27,19,FALSE),"")</f>
        <v/>
      </c>
      <c r="C61" s="467" t="str">
        <f t="array" ref="C61">IFERROR(IF(INDEX('Disaggregation Records'!$E$3:$E$56,MATCH(LEFT(L61,255),LEFT('Disaggregation Records'!$D$3:$D$56,255),0))=0,"",INDEX('Disaggregation Records'!$E$3:$E$56,MATCH(LEFT(L61,255),LEFT('Disaggregation Records'!$D$3:$D$56,255),0))),"")</f>
        <v/>
      </c>
      <c r="D61" s="467" t="str">
        <f t="array" ref="D61">IFERROR(IF(INDEX('Disaggregation Records'!$F$3:$F$56,MATCH(LEFT(L61,255),LEFT('Disaggregation Records'!$D$3:$D$56,255),0))=0,"",INDEX('Disaggregation Records'!$F$3:$F$56,MATCH(LEFT(L61,255),LEFT('Disaggregation Records'!$D$3:$D$56,255),0))),"")</f>
        <v/>
      </c>
      <c r="E61" s="370" t="str">
        <f t="array" ref="E61">IFERROR(IF(INDEX('Disaggregation Data'!$K$3:$K$154,MATCH(LEFT(M61,255),LEFT('Disaggregation Data'!$J$3:$J$154,255),0))=0,"",INDEX('Disaggregation Data'!$K$3:$K$154,MATCH(LEFT(M61,255),LEFT('Disaggregation Data'!$J$3:$J$154,255),0))),"")</f>
        <v/>
      </c>
      <c r="F61" s="370" t="str">
        <f t="array" ref="F61">IFERROR(IF(INDEX('Disaggregation Data'!$L$3:$L$154,MATCH(LEFT(M61,255),LEFT('Disaggregation Data'!$J$3:$J$154,255),0))=0,"",INDEX('Disaggregation Data'!$L$3:$L$154,MATCH(LEFT(M61,255),LEFT('Disaggregation Data'!$J$3:$J$154,255),0))),"")</f>
        <v/>
      </c>
      <c r="G61" s="370" t="str">
        <f t="array" ref="G61">IFERROR(IF(INDEX('Disaggregation Data'!$M$3:$M$154,MATCH(LEFT(M61,255),LEFT('Disaggregation Data'!$J$3:$J$154,255),0))=0,"",INDEX('Disaggregation Data'!$M$3:$M$154,MATCH(LEFT(M61,255),LEFT('Disaggregation Data'!$J$3:$J$154,255),0))),"")</f>
        <v/>
      </c>
      <c r="H61" s="369" t="str">
        <f t="array" ref="H61">IFERROR(IF(INDEX('Disaggregation Data'!$N$3:$N$154,MATCH(LEFT(M61,255),LEFT('Disaggregation Data'!$J$3:$J$154,255),0))=0,"",INDEX('Disaggregation Data'!$N$3:$N$154,MATCH(LEFT(M61,255),LEFT('Disaggregation Data'!$J$3:$J$154,255),0))),"")</f>
        <v/>
      </c>
      <c r="I61" s="464" t="str">
        <f t="array" ref="I61">IFERROR(IF(INDEX('Disaggregation Records'!$G$3:$G$56,MATCH(LEFT(L61,255),LEFT('Disaggregation Records'!$D$3:$D$56,255),0))=0,"",INDEX('Disaggregation Records'!$G$3:$G$56,MATCH(LEFT(L61,255),LEFT('Disaggregation Records'!$D$3:$D$56,255),0))),"")</f>
        <v/>
      </c>
      <c r="J61" s="464" t="s">
        <v>400</v>
      </c>
      <c r="K61" s="464">
        <f t="shared" si="0"/>
        <v>22</v>
      </c>
      <c r="L61" s="464" t="str">
        <f t="shared" si="1"/>
        <v/>
      </c>
      <c r="M61" s="464" t="str">
        <f t="shared" si="2"/>
        <v/>
      </c>
      <c r="N61" s="432" t="b">
        <f t="shared" si="3"/>
        <v>0</v>
      </c>
      <c r="O61" s="436" t="s">
        <v>1616</v>
      </c>
      <c r="P61" s="293"/>
      <c r="Q61" s="292"/>
    </row>
    <row r="62" spans="1:17" ht="37.5" customHeight="1" x14ac:dyDescent="0.35">
      <c r="A62" s="367">
        <v>6</v>
      </c>
      <c r="B62" s="384" t="str">
        <f>IFERROR(VLOOKUP(A62,'Impact Indicators - Section B'!$A$9:$S$27,19,FALSE),"")</f>
        <v/>
      </c>
      <c r="C62" s="467" t="str">
        <f t="array" ref="C62">IFERROR(IF(INDEX('Disaggregation Records'!$E$3:$E$56,MATCH(LEFT(L62,255),LEFT('Disaggregation Records'!$D$3:$D$56,255),0))=0,"",INDEX('Disaggregation Records'!$E$3:$E$56,MATCH(LEFT(L62,255),LEFT('Disaggregation Records'!$D$3:$D$56,255),0))),"")</f>
        <v/>
      </c>
      <c r="D62" s="467" t="str">
        <f t="array" ref="D62">IFERROR(IF(INDEX('Disaggregation Records'!$F$3:$F$56,MATCH(LEFT(L62,255),LEFT('Disaggregation Records'!$D$3:$D$56,255),0))=0,"",INDEX('Disaggregation Records'!$F$3:$F$56,MATCH(LEFT(L62,255),LEFT('Disaggregation Records'!$D$3:$D$56,255),0))),"")</f>
        <v/>
      </c>
      <c r="E62" s="370" t="str">
        <f t="array" ref="E62">IFERROR(IF(INDEX('Disaggregation Data'!$K$3:$K$154,MATCH(LEFT(M62,255),LEFT('Disaggregation Data'!$J$3:$J$154,255),0))=0,"",INDEX('Disaggregation Data'!$K$3:$K$154,MATCH(LEFT(M62,255),LEFT('Disaggregation Data'!$J$3:$J$154,255),0))),"")</f>
        <v/>
      </c>
      <c r="F62" s="370" t="str">
        <f t="array" ref="F62">IFERROR(IF(INDEX('Disaggregation Data'!$L$3:$L$154,MATCH(LEFT(M62,255),LEFT('Disaggregation Data'!$J$3:$J$154,255),0))=0,"",INDEX('Disaggregation Data'!$L$3:$L$154,MATCH(LEFT(M62,255),LEFT('Disaggregation Data'!$J$3:$J$154,255),0))),"")</f>
        <v/>
      </c>
      <c r="G62" s="370" t="str">
        <f t="array" ref="G62">IFERROR(IF(INDEX('Disaggregation Data'!$M$3:$M$154,MATCH(LEFT(M62,255),LEFT('Disaggregation Data'!$J$3:$J$154,255),0))=0,"",INDEX('Disaggregation Data'!$M$3:$M$154,MATCH(LEFT(M62,255),LEFT('Disaggregation Data'!$J$3:$J$154,255),0))),"")</f>
        <v/>
      </c>
      <c r="H62" s="369" t="str">
        <f t="array" ref="H62">IFERROR(IF(INDEX('Disaggregation Data'!$N$3:$N$154,MATCH(LEFT(M62,255),LEFT('Disaggregation Data'!$J$3:$J$154,255),0))=0,"",INDEX('Disaggregation Data'!$N$3:$N$154,MATCH(LEFT(M62,255),LEFT('Disaggregation Data'!$J$3:$J$154,255),0))),"")</f>
        <v/>
      </c>
      <c r="I62" s="464" t="str">
        <f t="array" ref="I62">IFERROR(IF(INDEX('Disaggregation Records'!$G$3:$G$56,MATCH(LEFT(L62,255),LEFT('Disaggregation Records'!$D$3:$D$56,255),0))=0,"",INDEX('Disaggregation Records'!$G$3:$G$56,MATCH(LEFT(L62,255),LEFT('Disaggregation Records'!$D$3:$D$56,255),0))),"")</f>
        <v/>
      </c>
      <c r="J62" s="464" t="s">
        <v>400</v>
      </c>
      <c r="K62" s="464">
        <f t="shared" si="0"/>
        <v>23</v>
      </c>
      <c r="L62" s="464" t="str">
        <f t="shared" si="1"/>
        <v/>
      </c>
      <c r="M62" s="464" t="str">
        <f t="shared" si="2"/>
        <v/>
      </c>
      <c r="N62" s="432" t="b">
        <f t="shared" si="3"/>
        <v>0</v>
      </c>
      <c r="O62" s="436" t="s">
        <v>1617</v>
      </c>
      <c r="P62" s="293"/>
      <c r="Q62" s="292"/>
    </row>
    <row r="63" spans="1:17" ht="37.5" customHeight="1" x14ac:dyDescent="0.35">
      <c r="A63" s="367">
        <v>6</v>
      </c>
      <c r="B63" s="384" t="str">
        <f>IFERROR(VLOOKUP(A63,'Impact Indicators - Section B'!$A$9:$S$27,19,FALSE),"")</f>
        <v/>
      </c>
      <c r="C63" s="467" t="str">
        <f t="array" ref="C63">IFERROR(IF(INDEX('Disaggregation Records'!$E$3:$E$56,MATCH(LEFT(L63,255),LEFT('Disaggregation Records'!$D$3:$D$56,255),0))=0,"",INDEX('Disaggregation Records'!$E$3:$E$56,MATCH(LEFT(L63,255),LEFT('Disaggregation Records'!$D$3:$D$56,255),0))),"")</f>
        <v/>
      </c>
      <c r="D63" s="467" t="str">
        <f t="array" ref="D63">IFERROR(IF(INDEX('Disaggregation Records'!$F$3:$F$56,MATCH(LEFT(L63,255),LEFT('Disaggregation Records'!$D$3:$D$56,255),0))=0,"",INDEX('Disaggregation Records'!$F$3:$F$56,MATCH(LEFT(L63,255),LEFT('Disaggregation Records'!$D$3:$D$56,255),0))),"")</f>
        <v/>
      </c>
      <c r="E63" s="370" t="str">
        <f t="array" ref="E63">IFERROR(IF(INDEX('Disaggregation Data'!$K$3:$K$154,MATCH(LEFT(M63,255),LEFT('Disaggregation Data'!$J$3:$J$154,255),0))=0,"",INDEX('Disaggregation Data'!$K$3:$K$154,MATCH(LEFT(M63,255),LEFT('Disaggregation Data'!$J$3:$J$154,255),0))),"")</f>
        <v/>
      </c>
      <c r="F63" s="370" t="str">
        <f t="array" ref="F63">IFERROR(IF(INDEX('Disaggregation Data'!$L$3:$L$154,MATCH(LEFT(M63,255),LEFT('Disaggregation Data'!$J$3:$J$154,255),0))=0,"",INDEX('Disaggregation Data'!$L$3:$L$154,MATCH(LEFT(M63,255),LEFT('Disaggregation Data'!$J$3:$J$154,255),0))),"")</f>
        <v/>
      </c>
      <c r="G63" s="370" t="str">
        <f t="array" ref="G63">IFERROR(IF(INDEX('Disaggregation Data'!$M$3:$M$154,MATCH(LEFT(M63,255),LEFT('Disaggregation Data'!$J$3:$J$154,255),0))=0,"",INDEX('Disaggregation Data'!$M$3:$M$154,MATCH(LEFT(M63,255),LEFT('Disaggregation Data'!$J$3:$J$154,255),0))),"")</f>
        <v/>
      </c>
      <c r="H63" s="369" t="str">
        <f t="array" ref="H63">IFERROR(IF(INDEX('Disaggregation Data'!$N$3:$N$154,MATCH(LEFT(M63,255),LEFT('Disaggregation Data'!$J$3:$J$154,255),0))=0,"",INDEX('Disaggregation Data'!$N$3:$N$154,MATCH(LEFT(M63,255),LEFT('Disaggregation Data'!$J$3:$J$154,255),0))),"")</f>
        <v/>
      </c>
      <c r="I63" s="464" t="str">
        <f t="array" ref="I63">IFERROR(IF(INDEX('Disaggregation Records'!$G$3:$G$56,MATCH(LEFT(L63,255),LEFT('Disaggregation Records'!$D$3:$D$56,255),0))=0,"",INDEX('Disaggregation Records'!$G$3:$G$56,MATCH(LEFT(L63,255),LEFT('Disaggregation Records'!$D$3:$D$56,255),0))),"")</f>
        <v/>
      </c>
      <c r="J63" s="464" t="s">
        <v>400</v>
      </c>
      <c r="K63" s="464">
        <f t="shared" si="0"/>
        <v>24</v>
      </c>
      <c r="L63" s="464" t="str">
        <f t="shared" si="1"/>
        <v/>
      </c>
      <c r="M63" s="464" t="str">
        <f t="shared" si="2"/>
        <v/>
      </c>
      <c r="N63" s="432" t="b">
        <f t="shared" si="3"/>
        <v>0</v>
      </c>
      <c r="O63" s="436" t="s">
        <v>1618</v>
      </c>
      <c r="P63" s="293"/>
      <c r="Q63" s="292"/>
    </row>
    <row r="64" spans="1:17" ht="37.5" customHeight="1" x14ac:dyDescent="0.35">
      <c r="A64" s="367">
        <v>6</v>
      </c>
      <c r="B64" s="384" t="str">
        <f>IFERROR(VLOOKUP(A64,'Impact Indicators - Section B'!$A$9:$S$27,19,FALSE),"")</f>
        <v/>
      </c>
      <c r="C64" s="467" t="str">
        <f t="array" ref="C64">IFERROR(IF(INDEX('Disaggregation Records'!$E$3:$E$56,MATCH(LEFT(L64,255),LEFT('Disaggregation Records'!$D$3:$D$56,255),0))=0,"",INDEX('Disaggregation Records'!$E$3:$E$56,MATCH(LEFT(L64,255),LEFT('Disaggregation Records'!$D$3:$D$56,255),0))),"")</f>
        <v/>
      </c>
      <c r="D64" s="467" t="str">
        <f t="array" ref="D64">IFERROR(IF(INDEX('Disaggregation Records'!$F$3:$F$56,MATCH(LEFT(L64,255),LEFT('Disaggregation Records'!$D$3:$D$56,255),0))=0,"",INDEX('Disaggregation Records'!$F$3:$F$56,MATCH(LEFT(L64,255),LEFT('Disaggregation Records'!$D$3:$D$56,255),0))),"")</f>
        <v/>
      </c>
      <c r="E64" s="370" t="str">
        <f t="array" ref="E64">IFERROR(IF(INDEX('Disaggregation Data'!$K$3:$K$154,MATCH(LEFT(M64,255),LEFT('Disaggregation Data'!$J$3:$J$154,255),0))=0,"",INDEX('Disaggregation Data'!$K$3:$K$154,MATCH(LEFT(M64,255),LEFT('Disaggregation Data'!$J$3:$J$154,255),0))),"")</f>
        <v/>
      </c>
      <c r="F64" s="370" t="str">
        <f t="array" ref="F64">IFERROR(IF(INDEX('Disaggregation Data'!$L$3:$L$154,MATCH(LEFT(M64,255),LEFT('Disaggregation Data'!$J$3:$J$154,255),0))=0,"",INDEX('Disaggregation Data'!$L$3:$L$154,MATCH(LEFT(M64,255),LEFT('Disaggregation Data'!$J$3:$J$154,255),0))),"")</f>
        <v/>
      </c>
      <c r="G64" s="370" t="str">
        <f t="array" ref="G64">IFERROR(IF(INDEX('Disaggregation Data'!$M$3:$M$154,MATCH(LEFT(M64,255),LEFT('Disaggregation Data'!$J$3:$J$154,255),0))=0,"",INDEX('Disaggregation Data'!$M$3:$M$154,MATCH(LEFT(M64,255),LEFT('Disaggregation Data'!$J$3:$J$154,255),0))),"")</f>
        <v/>
      </c>
      <c r="H64" s="369" t="str">
        <f t="array" ref="H64">IFERROR(IF(INDEX('Disaggregation Data'!$N$3:$N$154,MATCH(LEFT(M64,255),LEFT('Disaggregation Data'!$J$3:$J$154,255),0))=0,"",INDEX('Disaggregation Data'!$N$3:$N$154,MATCH(LEFT(M64,255),LEFT('Disaggregation Data'!$J$3:$J$154,255),0))),"")</f>
        <v/>
      </c>
      <c r="I64" s="464" t="str">
        <f t="array" ref="I64">IFERROR(IF(INDEX('Disaggregation Records'!$G$3:$G$56,MATCH(LEFT(L64,255),LEFT('Disaggregation Records'!$D$3:$D$56,255),0))=0,"",INDEX('Disaggregation Records'!$G$3:$G$56,MATCH(LEFT(L64,255),LEFT('Disaggregation Records'!$D$3:$D$56,255),0))),"")</f>
        <v/>
      </c>
      <c r="J64" s="464" t="s">
        <v>400</v>
      </c>
      <c r="K64" s="464">
        <f t="shared" si="0"/>
        <v>25</v>
      </c>
      <c r="L64" s="464" t="str">
        <f t="shared" si="1"/>
        <v/>
      </c>
      <c r="M64" s="464" t="str">
        <f t="shared" si="2"/>
        <v/>
      </c>
      <c r="N64" s="432" t="b">
        <f t="shared" si="3"/>
        <v>0</v>
      </c>
      <c r="O64" s="436" t="s">
        <v>1619</v>
      </c>
      <c r="P64" s="293"/>
      <c r="Q64" s="292"/>
    </row>
    <row r="65" spans="1:17" ht="37.5" customHeight="1" x14ac:dyDescent="0.35">
      <c r="A65" s="367">
        <v>6</v>
      </c>
      <c r="B65" s="384" t="str">
        <f>IFERROR(VLOOKUP(A65,'Impact Indicators - Section B'!$A$9:$S$27,19,FALSE),"")</f>
        <v/>
      </c>
      <c r="C65" s="467" t="str">
        <f t="array" ref="C65">IFERROR(IF(INDEX('Disaggregation Records'!$E$3:$E$56,MATCH(LEFT(L65,255),LEFT('Disaggregation Records'!$D$3:$D$56,255),0))=0,"",INDEX('Disaggregation Records'!$E$3:$E$56,MATCH(LEFT(L65,255),LEFT('Disaggregation Records'!$D$3:$D$56,255),0))),"")</f>
        <v/>
      </c>
      <c r="D65" s="467" t="str">
        <f t="array" ref="D65">IFERROR(IF(INDEX('Disaggregation Records'!$F$3:$F$56,MATCH(LEFT(L65,255),LEFT('Disaggregation Records'!$D$3:$D$56,255),0))=0,"",INDEX('Disaggregation Records'!$F$3:$F$56,MATCH(LEFT(L65,255),LEFT('Disaggregation Records'!$D$3:$D$56,255),0))),"")</f>
        <v/>
      </c>
      <c r="E65" s="370" t="str">
        <f t="array" ref="E65">IFERROR(IF(INDEX('Disaggregation Data'!$K$3:$K$154,MATCH(LEFT(M65,255),LEFT('Disaggregation Data'!$J$3:$J$154,255),0))=0,"",INDEX('Disaggregation Data'!$K$3:$K$154,MATCH(LEFT(M65,255),LEFT('Disaggregation Data'!$J$3:$J$154,255),0))),"")</f>
        <v/>
      </c>
      <c r="F65" s="370" t="str">
        <f t="array" ref="F65">IFERROR(IF(INDEX('Disaggregation Data'!$L$3:$L$154,MATCH(LEFT(M65,255),LEFT('Disaggregation Data'!$J$3:$J$154,255),0))=0,"",INDEX('Disaggregation Data'!$L$3:$L$154,MATCH(LEFT(M65,255),LEFT('Disaggregation Data'!$J$3:$J$154,255),0))),"")</f>
        <v/>
      </c>
      <c r="G65" s="370" t="str">
        <f t="array" ref="G65">IFERROR(IF(INDEX('Disaggregation Data'!$M$3:$M$154,MATCH(LEFT(M65,255),LEFT('Disaggregation Data'!$J$3:$J$154,255),0))=0,"",INDEX('Disaggregation Data'!$M$3:$M$154,MATCH(LEFT(M65,255),LEFT('Disaggregation Data'!$J$3:$J$154,255),0))),"")</f>
        <v/>
      </c>
      <c r="H65" s="369" t="str">
        <f t="array" ref="H65">IFERROR(IF(INDEX('Disaggregation Data'!$N$3:$N$154,MATCH(LEFT(M65,255),LEFT('Disaggregation Data'!$J$3:$J$154,255),0))=0,"",INDEX('Disaggregation Data'!$N$3:$N$154,MATCH(LEFT(M65,255),LEFT('Disaggregation Data'!$J$3:$J$154,255),0))),"")</f>
        <v/>
      </c>
      <c r="I65" s="464" t="str">
        <f t="array" ref="I65">IFERROR(IF(INDEX('Disaggregation Records'!$G$3:$G$56,MATCH(LEFT(L65,255),LEFT('Disaggregation Records'!$D$3:$D$56,255),0))=0,"",INDEX('Disaggregation Records'!$G$3:$G$56,MATCH(LEFT(L65,255),LEFT('Disaggregation Records'!$D$3:$D$56,255),0))),"")</f>
        <v/>
      </c>
      <c r="J65" s="464" t="s">
        <v>400</v>
      </c>
      <c r="K65" s="464">
        <f t="shared" si="0"/>
        <v>26</v>
      </c>
      <c r="L65" s="464" t="str">
        <f t="shared" si="1"/>
        <v/>
      </c>
      <c r="M65" s="464" t="str">
        <f t="shared" si="2"/>
        <v/>
      </c>
      <c r="N65" s="432" t="b">
        <f t="shared" si="3"/>
        <v>0</v>
      </c>
      <c r="O65" s="436" t="s">
        <v>1620</v>
      </c>
      <c r="P65" s="293"/>
      <c r="Q65" s="292"/>
    </row>
    <row r="66" spans="1:17" ht="37.5" customHeight="1" x14ac:dyDescent="0.35">
      <c r="A66" s="367">
        <v>6</v>
      </c>
      <c r="B66" s="384" t="str">
        <f>IFERROR(VLOOKUP(A66,'Impact Indicators - Section B'!$A$9:$S$27,19,FALSE),"")</f>
        <v/>
      </c>
      <c r="C66" s="467" t="str">
        <f t="array" ref="C66">IFERROR(IF(INDEX('Disaggregation Records'!$E$3:$E$56,MATCH(LEFT(L66,255),LEFT('Disaggregation Records'!$D$3:$D$56,255),0))=0,"",INDEX('Disaggregation Records'!$E$3:$E$56,MATCH(LEFT(L66,255),LEFT('Disaggregation Records'!$D$3:$D$56,255),0))),"")</f>
        <v/>
      </c>
      <c r="D66" s="467" t="str">
        <f t="array" ref="D66">IFERROR(IF(INDEX('Disaggregation Records'!$F$3:$F$56,MATCH(LEFT(L66,255),LEFT('Disaggregation Records'!$D$3:$D$56,255),0))=0,"",INDEX('Disaggregation Records'!$F$3:$F$56,MATCH(LEFT(L66,255),LEFT('Disaggregation Records'!$D$3:$D$56,255),0))),"")</f>
        <v/>
      </c>
      <c r="E66" s="370" t="str">
        <f t="array" ref="E66">IFERROR(IF(INDEX('Disaggregation Data'!$K$3:$K$154,MATCH(LEFT(M66,255),LEFT('Disaggregation Data'!$J$3:$J$154,255),0))=0,"",INDEX('Disaggregation Data'!$K$3:$K$154,MATCH(LEFT(M66,255),LEFT('Disaggregation Data'!$J$3:$J$154,255),0))),"")</f>
        <v/>
      </c>
      <c r="F66" s="370" t="str">
        <f t="array" ref="F66">IFERROR(IF(INDEX('Disaggregation Data'!$L$3:$L$154,MATCH(LEFT(M66,255),LEFT('Disaggregation Data'!$J$3:$J$154,255),0))=0,"",INDEX('Disaggregation Data'!$L$3:$L$154,MATCH(LEFT(M66,255),LEFT('Disaggregation Data'!$J$3:$J$154,255),0))),"")</f>
        <v/>
      </c>
      <c r="G66" s="370" t="str">
        <f t="array" ref="G66">IFERROR(IF(INDEX('Disaggregation Data'!$M$3:$M$154,MATCH(LEFT(M66,255),LEFT('Disaggregation Data'!$J$3:$J$154,255),0))=0,"",INDEX('Disaggregation Data'!$M$3:$M$154,MATCH(LEFT(M66,255),LEFT('Disaggregation Data'!$J$3:$J$154,255),0))),"")</f>
        <v/>
      </c>
      <c r="H66" s="369" t="str">
        <f t="array" ref="H66">IFERROR(IF(INDEX('Disaggregation Data'!$N$3:$N$154,MATCH(LEFT(M66,255),LEFT('Disaggregation Data'!$J$3:$J$154,255),0))=0,"",INDEX('Disaggregation Data'!$N$3:$N$154,MATCH(LEFT(M66,255),LEFT('Disaggregation Data'!$J$3:$J$154,255),0))),"")</f>
        <v/>
      </c>
      <c r="I66" s="464" t="str">
        <f t="array" ref="I66">IFERROR(IF(INDEX('Disaggregation Records'!$G$3:$G$56,MATCH(LEFT(L66,255),LEFT('Disaggregation Records'!$D$3:$D$56,255),0))=0,"",INDEX('Disaggregation Records'!$G$3:$G$56,MATCH(LEFT(L66,255),LEFT('Disaggregation Records'!$D$3:$D$56,255),0))),"")</f>
        <v/>
      </c>
      <c r="J66" s="464" t="s">
        <v>400</v>
      </c>
      <c r="K66" s="464">
        <f t="shared" si="0"/>
        <v>27</v>
      </c>
      <c r="L66" s="464" t="str">
        <f t="shared" si="1"/>
        <v/>
      </c>
      <c r="M66" s="464" t="str">
        <f t="shared" si="2"/>
        <v/>
      </c>
      <c r="N66" s="432" t="b">
        <f t="shared" si="3"/>
        <v>0</v>
      </c>
      <c r="O66" s="436" t="s">
        <v>1621</v>
      </c>
      <c r="P66" s="293"/>
      <c r="Q66" s="292"/>
    </row>
    <row r="67" spans="1:17" ht="37.5" customHeight="1" x14ac:dyDescent="0.35">
      <c r="A67" s="367">
        <v>6</v>
      </c>
      <c r="B67" s="384" t="str">
        <f>IFERROR(VLOOKUP(A67,'Impact Indicators - Section B'!$A$9:$S$27,19,FALSE),"")</f>
        <v/>
      </c>
      <c r="C67" s="467" t="str">
        <f t="array" ref="C67">IFERROR(IF(INDEX('Disaggregation Records'!$E$3:$E$56,MATCH(LEFT(L67,255),LEFT('Disaggregation Records'!$D$3:$D$56,255),0))=0,"",INDEX('Disaggregation Records'!$E$3:$E$56,MATCH(LEFT(L67,255),LEFT('Disaggregation Records'!$D$3:$D$56,255),0))),"")</f>
        <v/>
      </c>
      <c r="D67" s="467" t="str">
        <f t="array" ref="D67">IFERROR(IF(INDEX('Disaggregation Records'!$F$3:$F$56,MATCH(LEFT(L67,255),LEFT('Disaggregation Records'!$D$3:$D$56,255),0))=0,"",INDEX('Disaggregation Records'!$F$3:$F$56,MATCH(LEFT(L67,255),LEFT('Disaggregation Records'!$D$3:$D$56,255),0))),"")</f>
        <v/>
      </c>
      <c r="E67" s="370" t="str">
        <f t="array" ref="E67">IFERROR(IF(INDEX('Disaggregation Data'!$K$3:$K$154,MATCH(LEFT(M67,255),LEFT('Disaggregation Data'!$J$3:$J$154,255),0))=0,"",INDEX('Disaggregation Data'!$K$3:$K$154,MATCH(LEFT(M67,255),LEFT('Disaggregation Data'!$J$3:$J$154,255),0))),"")</f>
        <v/>
      </c>
      <c r="F67" s="370" t="str">
        <f t="array" ref="F67">IFERROR(IF(INDEX('Disaggregation Data'!$L$3:$L$154,MATCH(LEFT(M67,255),LEFT('Disaggregation Data'!$J$3:$J$154,255),0))=0,"",INDEX('Disaggregation Data'!$L$3:$L$154,MATCH(LEFT(M67,255),LEFT('Disaggregation Data'!$J$3:$J$154,255),0))),"")</f>
        <v/>
      </c>
      <c r="G67" s="370" t="str">
        <f t="array" ref="G67">IFERROR(IF(INDEX('Disaggregation Data'!$M$3:$M$154,MATCH(LEFT(M67,255),LEFT('Disaggregation Data'!$J$3:$J$154,255),0))=0,"",INDEX('Disaggregation Data'!$M$3:$M$154,MATCH(LEFT(M67,255),LEFT('Disaggregation Data'!$J$3:$J$154,255),0))),"")</f>
        <v/>
      </c>
      <c r="H67" s="369" t="str">
        <f t="array" ref="H67">IFERROR(IF(INDEX('Disaggregation Data'!$N$3:$N$154,MATCH(LEFT(M67,255),LEFT('Disaggregation Data'!$J$3:$J$154,255),0))=0,"",INDEX('Disaggregation Data'!$N$3:$N$154,MATCH(LEFT(M67,255),LEFT('Disaggregation Data'!$J$3:$J$154,255),0))),"")</f>
        <v/>
      </c>
      <c r="I67" s="464" t="str">
        <f t="array" ref="I67">IFERROR(IF(INDEX('Disaggregation Records'!$G$3:$G$56,MATCH(LEFT(L67,255),LEFT('Disaggregation Records'!$D$3:$D$56,255),0))=0,"",INDEX('Disaggregation Records'!$G$3:$G$56,MATCH(LEFT(L67,255),LEFT('Disaggregation Records'!$D$3:$D$56,255),0))),"")</f>
        <v/>
      </c>
      <c r="J67" s="464" t="s">
        <v>400</v>
      </c>
      <c r="K67" s="464">
        <f t="shared" si="0"/>
        <v>28</v>
      </c>
      <c r="L67" s="464" t="str">
        <f t="shared" si="1"/>
        <v/>
      </c>
      <c r="M67" s="464" t="str">
        <f t="shared" si="2"/>
        <v/>
      </c>
      <c r="N67" s="432" t="b">
        <f t="shared" si="3"/>
        <v>0</v>
      </c>
      <c r="O67" s="436" t="s">
        <v>1622</v>
      </c>
      <c r="P67" s="293"/>
      <c r="Q67" s="292"/>
    </row>
    <row r="68" spans="1:17" ht="37.5" customHeight="1" x14ac:dyDescent="0.35">
      <c r="A68" s="367">
        <v>6</v>
      </c>
      <c r="B68" s="384" t="str">
        <f>IFERROR(VLOOKUP(A68,'Impact Indicators - Section B'!$A$9:$S$27,19,FALSE),"")</f>
        <v/>
      </c>
      <c r="C68" s="467" t="str">
        <f t="array" ref="C68">IFERROR(IF(INDEX('Disaggregation Records'!$E$3:$E$56,MATCH(LEFT(L68,255),LEFT('Disaggregation Records'!$D$3:$D$56,255),0))=0,"",INDEX('Disaggregation Records'!$E$3:$E$56,MATCH(LEFT(L68,255),LEFT('Disaggregation Records'!$D$3:$D$56,255),0))),"")</f>
        <v/>
      </c>
      <c r="D68" s="467" t="str">
        <f t="array" ref="D68">IFERROR(IF(INDEX('Disaggregation Records'!$F$3:$F$56,MATCH(LEFT(L68,255),LEFT('Disaggregation Records'!$D$3:$D$56,255),0))=0,"",INDEX('Disaggregation Records'!$F$3:$F$56,MATCH(LEFT(L68,255),LEFT('Disaggregation Records'!$D$3:$D$56,255),0))),"")</f>
        <v/>
      </c>
      <c r="E68" s="370" t="str">
        <f t="array" ref="E68">IFERROR(IF(INDEX('Disaggregation Data'!$K$3:$K$154,MATCH(LEFT(M68,255),LEFT('Disaggregation Data'!$J$3:$J$154,255),0))=0,"",INDEX('Disaggregation Data'!$K$3:$K$154,MATCH(LEFT(M68,255),LEFT('Disaggregation Data'!$J$3:$J$154,255),0))),"")</f>
        <v/>
      </c>
      <c r="F68" s="370" t="str">
        <f t="array" ref="F68">IFERROR(IF(INDEX('Disaggregation Data'!$L$3:$L$154,MATCH(LEFT(M68,255),LEFT('Disaggregation Data'!$J$3:$J$154,255),0))=0,"",INDEX('Disaggregation Data'!$L$3:$L$154,MATCH(LEFT(M68,255),LEFT('Disaggregation Data'!$J$3:$J$154,255),0))),"")</f>
        <v/>
      </c>
      <c r="G68" s="370" t="str">
        <f t="array" ref="G68">IFERROR(IF(INDEX('Disaggregation Data'!$M$3:$M$154,MATCH(LEFT(M68,255),LEFT('Disaggregation Data'!$J$3:$J$154,255),0))=0,"",INDEX('Disaggregation Data'!$M$3:$M$154,MATCH(LEFT(M68,255),LEFT('Disaggregation Data'!$J$3:$J$154,255),0))),"")</f>
        <v/>
      </c>
      <c r="H68" s="369" t="str">
        <f t="array" ref="H68">IFERROR(IF(INDEX('Disaggregation Data'!$N$3:$N$154,MATCH(LEFT(M68,255),LEFT('Disaggregation Data'!$J$3:$J$154,255),0))=0,"",INDEX('Disaggregation Data'!$N$3:$N$154,MATCH(LEFT(M68,255),LEFT('Disaggregation Data'!$J$3:$J$154,255),0))),"")</f>
        <v/>
      </c>
      <c r="I68" s="464" t="str">
        <f t="array" ref="I68">IFERROR(IF(INDEX('Disaggregation Records'!$G$3:$G$56,MATCH(LEFT(L68,255),LEFT('Disaggregation Records'!$D$3:$D$56,255),0))=0,"",INDEX('Disaggregation Records'!$G$3:$G$56,MATCH(LEFT(L68,255),LEFT('Disaggregation Records'!$D$3:$D$56,255),0))),"")</f>
        <v/>
      </c>
      <c r="J68" s="464" t="s">
        <v>400</v>
      </c>
      <c r="K68" s="464">
        <f t="shared" si="0"/>
        <v>29</v>
      </c>
      <c r="L68" s="464" t="str">
        <f t="shared" si="1"/>
        <v/>
      </c>
      <c r="M68" s="464" t="str">
        <f t="shared" si="2"/>
        <v/>
      </c>
      <c r="N68" s="432" t="b">
        <f t="shared" si="3"/>
        <v>0</v>
      </c>
      <c r="O68" s="436" t="s">
        <v>1623</v>
      </c>
      <c r="P68" s="293"/>
      <c r="Q68" s="292"/>
    </row>
    <row r="69" spans="1:17" ht="37.5" customHeight="1" x14ac:dyDescent="0.35">
      <c r="A69" s="367">
        <v>7</v>
      </c>
      <c r="B69" s="384" t="str">
        <f>IFERROR(VLOOKUP(A69,'Impact Indicators - Section B'!$A$9:$S$27,19,FALSE),"")</f>
        <v/>
      </c>
      <c r="C69" s="467" t="str">
        <f t="array" ref="C69">IFERROR(IF(INDEX('Disaggregation Records'!$E$3:$E$56,MATCH(LEFT(L69,255),LEFT('Disaggregation Records'!$D$3:$D$56,255),0))=0,"",INDEX('Disaggregation Records'!$E$3:$E$56,MATCH(LEFT(L69,255),LEFT('Disaggregation Records'!$D$3:$D$56,255),0))),"")</f>
        <v/>
      </c>
      <c r="D69" s="467" t="str">
        <f t="array" ref="D69">IFERROR(IF(INDEX('Disaggregation Records'!$F$3:$F$56,MATCH(LEFT(L69,255),LEFT('Disaggregation Records'!$D$3:$D$56,255),0))=0,"",INDEX('Disaggregation Records'!$F$3:$F$56,MATCH(LEFT(L69,255),LEFT('Disaggregation Records'!$D$3:$D$56,255),0))),"")</f>
        <v/>
      </c>
      <c r="E69" s="370" t="str">
        <f t="array" ref="E69">IFERROR(IF(INDEX('Disaggregation Data'!$K$3:$K$154,MATCH(LEFT(M69,255),LEFT('Disaggregation Data'!$J$3:$J$154,255),0))=0,"",INDEX('Disaggregation Data'!$K$3:$K$154,MATCH(LEFT(M69,255),LEFT('Disaggregation Data'!$J$3:$J$154,255),0))),"")</f>
        <v/>
      </c>
      <c r="F69" s="370" t="str">
        <f t="array" ref="F69">IFERROR(IF(INDEX('Disaggregation Data'!$L$3:$L$154,MATCH(LEFT(M69,255),LEFT('Disaggregation Data'!$J$3:$J$154,255),0))=0,"",INDEX('Disaggregation Data'!$L$3:$L$154,MATCH(LEFT(M69,255),LEFT('Disaggregation Data'!$J$3:$J$154,255),0))),"")</f>
        <v/>
      </c>
      <c r="G69" s="370" t="str">
        <f t="array" ref="G69">IFERROR(IF(INDEX('Disaggregation Data'!$M$3:$M$154,MATCH(LEFT(M69,255),LEFT('Disaggregation Data'!$J$3:$J$154,255),0))=0,"",INDEX('Disaggregation Data'!$M$3:$M$154,MATCH(LEFT(M69,255),LEFT('Disaggregation Data'!$J$3:$J$154,255),0))),"")</f>
        <v/>
      </c>
      <c r="H69" s="369" t="str">
        <f t="array" ref="H69">IFERROR(IF(INDEX('Disaggregation Data'!$N$3:$N$154,MATCH(LEFT(M69,255),LEFT('Disaggregation Data'!$J$3:$J$154,255),0))=0,"",INDEX('Disaggregation Data'!$N$3:$N$154,MATCH(LEFT(M69,255),LEFT('Disaggregation Data'!$J$3:$J$154,255),0))),"")</f>
        <v/>
      </c>
      <c r="I69" s="464" t="str">
        <f t="array" ref="I69">IFERROR(IF(INDEX('Disaggregation Records'!$G$3:$G$56,MATCH(LEFT(L69,255),LEFT('Disaggregation Records'!$D$3:$D$56,255),0))=0,"",INDEX('Disaggregation Records'!$G$3:$G$56,MATCH(LEFT(L69,255),LEFT('Disaggregation Records'!$D$3:$D$56,255),0))),"")</f>
        <v/>
      </c>
      <c r="J69" s="464" t="s">
        <v>403</v>
      </c>
      <c r="K69" s="464">
        <f t="shared" si="0"/>
        <v>30</v>
      </c>
      <c r="L69" s="464" t="str">
        <f t="shared" si="1"/>
        <v/>
      </c>
      <c r="M69" s="464" t="str">
        <f t="shared" si="2"/>
        <v/>
      </c>
      <c r="N69" s="432" t="b">
        <f t="shared" si="3"/>
        <v>0</v>
      </c>
      <c r="O69" s="436" t="s">
        <v>1624</v>
      </c>
      <c r="P69" s="293"/>
      <c r="Q69" s="292"/>
    </row>
    <row r="70" spans="1:17" ht="37.5" customHeight="1" x14ac:dyDescent="0.35">
      <c r="A70" s="367">
        <v>7</v>
      </c>
      <c r="B70" s="384" t="str">
        <f>IFERROR(VLOOKUP(A70,'Impact Indicators - Section B'!$A$9:$S$27,19,FALSE),"")</f>
        <v/>
      </c>
      <c r="C70" s="467" t="str">
        <f t="array" ref="C70">IFERROR(IF(INDEX('Disaggregation Records'!$E$3:$E$56,MATCH(LEFT(L70,255),LEFT('Disaggregation Records'!$D$3:$D$56,255),0))=0,"",INDEX('Disaggregation Records'!$E$3:$E$56,MATCH(LEFT(L70,255),LEFT('Disaggregation Records'!$D$3:$D$56,255),0))),"")</f>
        <v/>
      </c>
      <c r="D70" s="467" t="str">
        <f t="array" ref="D70">IFERROR(IF(INDEX('Disaggregation Records'!$F$3:$F$56,MATCH(LEFT(L70,255),LEFT('Disaggregation Records'!$D$3:$D$56,255),0))=0,"",INDEX('Disaggregation Records'!$F$3:$F$56,MATCH(LEFT(L70,255),LEFT('Disaggregation Records'!$D$3:$D$56,255),0))),"")</f>
        <v/>
      </c>
      <c r="E70" s="370" t="str">
        <f t="array" ref="E70">IFERROR(IF(INDEX('Disaggregation Data'!$K$3:$K$154,MATCH(LEFT(M70,255),LEFT('Disaggregation Data'!$J$3:$J$154,255),0))=0,"",INDEX('Disaggregation Data'!$K$3:$K$154,MATCH(LEFT(M70,255),LEFT('Disaggregation Data'!$J$3:$J$154,255),0))),"")</f>
        <v/>
      </c>
      <c r="F70" s="370" t="str">
        <f t="array" ref="F70">IFERROR(IF(INDEX('Disaggregation Data'!$L$3:$L$154,MATCH(LEFT(M70,255),LEFT('Disaggregation Data'!$J$3:$J$154,255),0))=0,"",INDEX('Disaggregation Data'!$L$3:$L$154,MATCH(LEFT(M70,255),LEFT('Disaggregation Data'!$J$3:$J$154,255),0))),"")</f>
        <v/>
      </c>
      <c r="G70" s="370" t="str">
        <f t="array" ref="G70">IFERROR(IF(INDEX('Disaggregation Data'!$M$3:$M$154,MATCH(LEFT(M70,255),LEFT('Disaggregation Data'!$J$3:$J$154,255),0))=0,"",INDEX('Disaggregation Data'!$M$3:$M$154,MATCH(LEFT(M70,255),LEFT('Disaggregation Data'!$J$3:$J$154,255),0))),"")</f>
        <v/>
      </c>
      <c r="H70" s="369" t="str">
        <f t="array" ref="H70">IFERROR(IF(INDEX('Disaggregation Data'!$N$3:$N$154,MATCH(LEFT(M70,255),LEFT('Disaggregation Data'!$J$3:$J$154,255),0))=0,"",INDEX('Disaggregation Data'!$N$3:$N$154,MATCH(LEFT(M70,255),LEFT('Disaggregation Data'!$J$3:$J$154,255),0))),"")</f>
        <v/>
      </c>
      <c r="I70" s="464" t="str">
        <f t="array" ref="I70">IFERROR(IF(INDEX('Disaggregation Records'!$G$3:$G$56,MATCH(LEFT(L70,255),LEFT('Disaggregation Records'!$D$3:$D$56,255),0))=0,"",INDEX('Disaggregation Records'!$G$3:$G$56,MATCH(LEFT(L70,255),LEFT('Disaggregation Records'!$D$3:$D$56,255),0))),"")</f>
        <v/>
      </c>
      <c r="J70" s="464" t="s">
        <v>403</v>
      </c>
      <c r="K70" s="464">
        <f t="shared" si="0"/>
        <v>31</v>
      </c>
      <c r="L70" s="464" t="str">
        <f t="shared" si="1"/>
        <v/>
      </c>
      <c r="M70" s="464" t="str">
        <f t="shared" si="2"/>
        <v/>
      </c>
      <c r="N70" s="432" t="b">
        <f t="shared" si="3"/>
        <v>0</v>
      </c>
      <c r="O70" s="436" t="s">
        <v>1625</v>
      </c>
      <c r="P70" s="293"/>
      <c r="Q70" s="292"/>
    </row>
    <row r="71" spans="1:17" ht="37.5" customHeight="1" x14ac:dyDescent="0.35">
      <c r="A71" s="367">
        <v>7</v>
      </c>
      <c r="B71" s="384" t="str">
        <f>IFERROR(VLOOKUP(A71,'Impact Indicators - Section B'!$A$9:$S$27,19,FALSE),"")</f>
        <v/>
      </c>
      <c r="C71" s="467" t="str">
        <f t="array" ref="C71">IFERROR(IF(INDEX('Disaggregation Records'!$E$3:$E$56,MATCH(LEFT(L71,255),LEFT('Disaggregation Records'!$D$3:$D$56,255),0))=0,"",INDEX('Disaggregation Records'!$E$3:$E$56,MATCH(LEFT(L71,255),LEFT('Disaggregation Records'!$D$3:$D$56,255),0))),"")</f>
        <v/>
      </c>
      <c r="D71" s="467" t="str">
        <f t="array" ref="D71">IFERROR(IF(INDEX('Disaggregation Records'!$F$3:$F$56,MATCH(LEFT(L71,255),LEFT('Disaggregation Records'!$D$3:$D$56,255),0))=0,"",INDEX('Disaggregation Records'!$F$3:$F$56,MATCH(LEFT(L71,255),LEFT('Disaggregation Records'!$D$3:$D$56,255),0))),"")</f>
        <v/>
      </c>
      <c r="E71" s="370" t="str">
        <f t="array" ref="E71">IFERROR(IF(INDEX('Disaggregation Data'!$K$3:$K$154,MATCH(LEFT(M71,255),LEFT('Disaggregation Data'!$J$3:$J$154,255),0))=0,"",INDEX('Disaggregation Data'!$K$3:$K$154,MATCH(LEFT(M71,255),LEFT('Disaggregation Data'!$J$3:$J$154,255),0))),"")</f>
        <v/>
      </c>
      <c r="F71" s="370" t="str">
        <f t="array" ref="F71">IFERROR(IF(INDEX('Disaggregation Data'!$L$3:$L$154,MATCH(LEFT(M71,255),LEFT('Disaggregation Data'!$J$3:$J$154,255),0))=0,"",INDEX('Disaggregation Data'!$L$3:$L$154,MATCH(LEFT(M71,255),LEFT('Disaggregation Data'!$J$3:$J$154,255),0))),"")</f>
        <v/>
      </c>
      <c r="G71" s="370" t="str">
        <f t="array" ref="G71">IFERROR(IF(INDEX('Disaggregation Data'!$M$3:$M$154,MATCH(LEFT(M71,255),LEFT('Disaggregation Data'!$J$3:$J$154,255),0))=0,"",INDEX('Disaggregation Data'!$M$3:$M$154,MATCH(LEFT(M71,255),LEFT('Disaggregation Data'!$J$3:$J$154,255),0))),"")</f>
        <v/>
      </c>
      <c r="H71" s="369" t="str">
        <f t="array" ref="H71">IFERROR(IF(INDEX('Disaggregation Data'!$N$3:$N$154,MATCH(LEFT(M71,255),LEFT('Disaggregation Data'!$J$3:$J$154,255),0))=0,"",INDEX('Disaggregation Data'!$N$3:$N$154,MATCH(LEFT(M71,255),LEFT('Disaggregation Data'!$J$3:$J$154,255),0))),"")</f>
        <v/>
      </c>
      <c r="I71" s="464" t="str">
        <f t="array" ref="I71">IFERROR(IF(INDEX('Disaggregation Records'!$G$3:$G$56,MATCH(LEFT(L71,255),LEFT('Disaggregation Records'!$D$3:$D$56,255),0))=0,"",INDEX('Disaggregation Records'!$G$3:$G$56,MATCH(LEFT(L71,255),LEFT('Disaggregation Records'!$D$3:$D$56,255),0))),"")</f>
        <v/>
      </c>
      <c r="J71" s="464" t="s">
        <v>403</v>
      </c>
      <c r="K71" s="464">
        <f t="shared" si="0"/>
        <v>32</v>
      </c>
      <c r="L71" s="464" t="str">
        <f t="shared" si="1"/>
        <v/>
      </c>
      <c r="M71" s="464" t="str">
        <f t="shared" si="2"/>
        <v/>
      </c>
      <c r="N71" s="432" t="b">
        <f t="shared" si="3"/>
        <v>0</v>
      </c>
      <c r="O71" s="436" t="s">
        <v>1626</v>
      </c>
      <c r="P71" s="293"/>
      <c r="Q71" s="292"/>
    </row>
    <row r="72" spans="1:17" ht="37.5" customHeight="1" x14ac:dyDescent="0.35">
      <c r="A72" s="367">
        <v>7</v>
      </c>
      <c r="B72" s="384" t="str">
        <f>IFERROR(VLOOKUP(A72,'Impact Indicators - Section B'!$A$9:$S$27,19,FALSE),"")</f>
        <v/>
      </c>
      <c r="C72" s="467" t="str">
        <f t="array" ref="C72">IFERROR(IF(INDEX('Disaggregation Records'!$E$3:$E$56,MATCH(LEFT(L72,255),LEFT('Disaggregation Records'!$D$3:$D$56,255),0))=0,"",INDEX('Disaggregation Records'!$E$3:$E$56,MATCH(LEFT(L72,255),LEFT('Disaggregation Records'!$D$3:$D$56,255),0))),"")</f>
        <v/>
      </c>
      <c r="D72" s="467" t="str">
        <f t="array" ref="D72">IFERROR(IF(INDEX('Disaggregation Records'!$F$3:$F$56,MATCH(LEFT(L72,255),LEFT('Disaggregation Records'!$D$3:$D$56,255),0))=0,"",INDEX('Disaggregation Records'!$F$3:$F$56,MATCH(LEFT(L72,255),LEFT('Disaggregation Records'!$D$3:$D$56,255),0))),"")</f>
        <v/>
      </c>
      <c r="E72" s="370" t="str">
        <f t="array" ref="E72">IFERROR(IF(INDEX('Disaggregation Data'!$K$3:$K$154,MATCH(LEFT(M72,255),LEFT('Disaggregation Data'!$J$3:$J$154,255),0))=0,"",INDEX('Disaggregation Data'!$K$3:$K$154,MATCH(LEFT(M72,255),LEFT('Disaggregation Data'!$J$3:$J$154,255),0))),"")</f>
        <v/>
      </c>
      <c r="F72" s="370" t="str">
        <f t="array" ref="F72">IFERROR(IF(INDEX('Disaggregation Data'!$L$3:$L$154,MATCH(LEFT(M72,255),LEFT('Disaggregation Data'!$J$3:$J$154,255),0))=0,"",INDEX('Disaggregation Data'!$L$3:$L$154,MATCH(LEFT(M72,255),LEFT('Disaggregation Data'!$J$3:$J$154,255),0))),"")</f>
        <v/>
      </c>
      <c r="G72" s="370" t="str">
        <f t="array" ref="G72">IFERROR(IF(INDEX('Disaggregation Data'!$M$3:$M$154,MATCH(LEFT(M72,255),LEFT('Disaggregation Data'!$J$3:$J$154,255),0))=0,"",INDEX('Disaggregation Data'!$M$3:$M$154,MATCH(LEFT(M72,255),LEFT('Disaggregation Data'!$J$3:$J$154,255),0))),"")</f>
        <v/>
      </c>
      <c r="H72" s="369" t="str">
        <f t="array" ref="H72">IFERROR(IF(INDEX('Disaggregation Data'!$N$3:$N$154,MATCH(LEFT(M72,255),LEFT('Disaggregation Data'!$J$3:$J$154,255),0))=0,"",INDEX('Disaggregation Data'!$N$3:$N$154,MATCH(LEFT(M72,255),LEFT('Disaggregation Data'!$J$3:$J$154,255),0))),"")</f>
        <v/>
      </c>
      <c r="I72" s="464" t="str">
        <f t="array" ref="I72">IFERROR(IF(INDEX('Disaggregation Records'!$G$3:$G$56,MATCH(LEFT(L72,255),LEFT('Disaggregation Records'!$D$3:$D$56,255),0))=0,"",INDEX('Disaggregation Records'!$G$3:$G$56,MATCH(LEFT(L72,255),LEFT('Disaggregation Records'!$D$3:$D$56,255),0))),"")</f>
        <v/>
      </c>
      <c r="J72" s="464" t="s">
        <v>403</v>
      </c>
      <c r="K72" s="464">
        <f t="shared" si="0"/>
        <v>33</v>
      </c>
      <c r="L72" s="464" t="str">
        <f t="shared" si="1"/>
        <v/>
      </c>
      <c r="M72" s="464" t="str">
        <f t="shared" si="2"/>
        <v/>
      </c>
      <c r="N72" s="432" t="b">
        <f t="shared" si="3"/>
        <v>0</v>
      </c>
      <c r="O72" s="436" t="s">
        <v>1627</v>
      </c>
      <c r="P72" s="293"/>
      <c r="Q72" s="292"/>
    </row>
    <row r="73" spans="1:17" ht="37.5" customHeight="1" x14ac:dyDescent="0.35">
      <c r="A73" s="367">
        <v>7</v>
      </c>
      <c r="B73" s="384" t="str">
        <f>IFERROR(VLOOKUP(A73,'Impact Indicators - Section B'!$A$9:$S$27,19,FALSE),"")</f>
        <v/>
      </c>
      <c r="C73" s="467" t="str">
        <f t="array" ref="C73">IFERROR(IF(INDEX('Disaggregation Records'!$E$3:$E$56,MATCH(LEFT(L73,255),LEFT('Disaggregation Records'!$D$3:$D$56,255),0))=0,"",INDEX('Disaggregation Records'!$E$3:$E$56,MATCH(LEFT(L73,255),LEFT('Disaggregation Records'!$D$3:$D$56,255),0))),"")</f>
        <v/>
      </c>
      <c r="D73" s="467" t="str">
        <f t="array" ref="D73">IFERROR(IF(INDEX('Disaggregation Records'!$F$3:$F$56,MATCH(LEFT(L73,255),LEFT('Disaggregation Records'!$D$3:$D$56,255),0))=0,"",INDEX('Disaggregation Records'!$F$3:$F$56,MATCH(LEFT(L73,255),LEFT('Disaggregation Records'!$D$3:$D$56,255),0))),"")</f>
        <v/>
      </c>
      <c r="E73" s="370" t="str">
        <f t="array" ref="E73">IFERROR(IF(INDEX('Disaggregation Data'!$K$3:$K$154,MATCH(LEFT(M73,255),LEFT('Disaggregation Data'!$J$3:$J$154,255),0))=0,"",INDEX('Disaggregation Data'!$K$3:$K$154,MATCH(LEFT(M73,255),LEFT('Disaggregation Data'!$J$3:$J$154,255),0))),"")</f>
        <v/>
      </c>
      <c r="F73" s="370" t="str">
        <f t="array" ref="F73">IFERROR(IF(INDEX('Disaggregation Data'!$L$3:$L$154,MATCH(LEFT(M73,255),LEFT('Disaggregation Data'!$J$3:$J$154,255),0))=0,"",INDEX('Disaggregation Data'!$L$3:$L$154,MATCH(LEFT(M73,255),LEFT('Disaggregation Data'!$J$3:$J$154,255),0))),"")</f>
        <v/>
      </c>
      <c r="G73" s="370" t="str">
        <f t="array" ref="G73">IFERROR(IF(INDEX('Disaggregation Data'!$M$3:$M$154,MATCH(LEFT(M73,255),LEFT('Disaggregation Data'!$J$3:$J$154,255),0))=0,"",INDEX('Disaggregation Data'!$M$3:$M$154,MATCH(LEFT(M73,255),LEFT('Disaggregation Data'!$J$3:$J$154,255),0))),"")</f>
        <v/>
      </c>
      <c r="H73" s="369" t="str">
        <f t="array" ref="H73">IFERROR(IF(INDEX('Disaggregation Data'!$N$3:$N$154,MATCH(LEFT(M73,255),LEFT('Disaggregation Data'!$J$3:$J$154,255),0))=0,"",INDEX('Disaggregation Data'!$N$3:$N$154,MATCH(LEFT(M73,255),LEFT('Disaggregation Data'!$J$3:$J$154,255),0))),"")</f>
        <v/>
      </c>
      <c r="I73" s="464" t="str">
        <f t="array" ref="I73">IFERROR(IF(INDEX('Disaggregation Records'!$G$3:$G$56,MATCH(LEFT(L73,255),LEFT('Disaggregation Records'!$D$3:$D$56,255),0))=0,"",INDEX('Disaggregation Records'!$G$3:$G$56,MATCH(LEFT(L73,255),LEFT('Disaggregation Records'!$D$3:$D$56,255),0))),"")</f>
        <v/>
      </c>
      <c r="J73" s="464" t="s">
        <v>403</v>
      </c>
      <c r="K73" s="464">
        <f t="shared" ref="K73:K136" si="4">IF(B73=B72,K72+1,0)</f>
        <v>34</v>
      </c>
      <c r="L73" s="464" t="str">
        <f t="shared" ref="L73:L136" si="5">IF(B73&lt;&gt;"",B73&amp;"-"&amp;K73,"")</f>
        <v/>
      </c>
      <c r="M73" s="464" t="str">
        <f t="shared" ref="M73:M136" si="6">IF(B73&lt;&gt;"",B73&amp;C73&amp;D73,"")</f>
        <v/>
      </c>
      <c r="N73" s="432" t="b">
        <f t="shared" ref="N73:N136" si="7">IFERROR(IF(B73&lt;&gt;"",TRUE,FALSE),"")</f>
        <v>0</v>
      </c>
      <c r="O73" s="436" t="s">
        <v>1628</v>
      </c>
      <c r="P73" s="293"/>
      <c r="Q73" s="292"/>
    </row>
    <row r="74" spans="1:17" ht="37.5" customHeight="1" x14ac:dyDescent="0.35">
      <c r="A74" s="367">
        <v>7</v>
      </c>
      <c r="B74" s="384" t="str">
        <f>IFERROR(VLOOKUP(A74,'Impact Indicators - Section B'!$A$9:$S$27,19,FALSE),"")</f>
        <v/>
      </c>
      <c r="C74" s="467" t="str">
        <f t="array" ref="C74">IFERROR(IF(INDEX('Disaggregation Records'!$E$3:$E$56,MATCH(LEFT(L74,255),LEFT('Disaggregation Records'!$D$3:$D$56,255),0))=0,"",INDEX('Disaggregation Records'!$E$3:$E$56,MATCH(LEFT(L74,255),LEFT('Disaggregation Records'!$D$3:$D$56,255),0))),"")</f>
        <v/>
      </c>
      <c r="D74" s="467" t="str">
        <f t="array" ref="D74">IFERROR(IF(INDEX('Disaggregation Records'!$F$3:$F$56,MATCH(LEFT(L74,255),LEFT('Disaggregation Records'!$D$3:$D$56,255),0))=0,"",INDEX('Disaggregation Records'!$F$3:$F$56,MATCH(LEFT(L74,255),LEFT('Disaggregation Records'!$D$3:$D$56,255),0))),"")</f>
        <v/>
      </c>
      <c r="E74" s="370" t="str">
        <f t="array" ref="E74">IFERROR(IF(INDEX('Disaggregation Data'!$K$3:$K$154,MATCH(LEFT(M74,255),LEFT('Disaggregation Data'!$J$3:$J$154,255),0))=0,"",INDEX('Disaggregation Data'!$K$3:$K$154,MATCH(LEFT(M74,255),LEFT('Disaggregation Data'!$J$3:$J$154,255),0))),"")</f>
        <v/>
      </c>
      <c r="F74" s="370" t="str">
        <f t="array" ref="F74">IFERROR(IF(INDEX('Disaggregation Data'!$L$3:$L$154,MATCH(LEFT(M74,255),LEFT('Disaggregation Data'!$J$3:$J$154,255),0))=0,"",INDEX('Disaggregation Data'!$L$3:$L$154,MATCH(LEFT(M74,255),LEFT('Disaggregation Data'!$J$3:$J$154,255),0))),"")</f>
        <v/>
      </c>
      <c r="G74" s="370" t="str">
        <f t="array" ref="G74">IFERROR(IF(INDEX('Disaggregation Data'!$M$3:$M$154,MATCH(LEFT(M74,255),LEFT('Disaggregation Data'!$J$3:$J$154,255),0))=0,"",INDEX('Disaggregation Data'!$M$3:$M$154,MATCH(LEFT(M74,255),LEFT('Disaggregation Data'!$J$3:$J$154,255),0))),"")</f>
        <v/>
      </c>
      <c r="H74" s="369" t="str">
        <f t="array" ref="H74">IFERROR(IF(INDEX('Disaggregation Data'!$N$3:$N$154,MATCH(LEFT(M74,255),LEFT('Disaggregation Data'!$J$3:$J$154,255),0))=0,"",INDEX('Disaggregation Data'!$N$3:$N$154,MATCH(LEFT(M74,255),LEFT('Disaggregation Data'!$J$3:$J$154,255),0))),"")</f>
        <v/>
      </c>
      <c r="I74" s="464" t="str">
        <f t="array" ref="I74">IFERROR(IF(INDEX('Disaggregation Records'!$G$3:$G$56,MATCH(LEFT(L74,255),LEFT('Disaggregation Records'!$D$3:$D$56,255),0))=0,"",INDEX('Disaggregation Records'!$G$3:$G$56,MATCH(LEFT(L74,255),LEFT('Disaggregation Records'!$D$3:$D$56,255),0))),"")</f>
        <v/>
      </c>
      <c r="J74" s="464" t="s">
        <v>403</v>
      </c>
      <c r="K74" s="464">
        <f t="shared" si="4"/>
        <v>35</v>
      </c>
      <c r="L74" s="464" t="str">
        <f t="shared" si="5"/>
        <v/>
      </c>
      <c r="M74" s="464" t="str">
        <f t="shared" si="6"/>
        <v/>
      </c>
      <c r="N74" s="432" t="b">
        <f t="shared" si="7"/>
        <v>0</v>
      </c>
      <c r="O74" s="436" t="s">
        <v>1629</v>
      </c>
      <c r="P74" s="293"/>
      <c r="Q74" s="292"/>
    </row>
    <row r="75" spans="1:17" ht="37.5" customHeight="1" x14ac:dyDescent="0.35">
      <c r="A75" s="367">
        <v>7</v>
      </c>
      <c r="B75" s="384" t="str">
        <f>IFERROR(VLOOKUP(A75,'Impact Indicators - Section B'!$A$9:$S$27,19,FALSE),"")</f>
        <v/>
      </c>
      <c r="C75" s="467" t="str">
        <f t="array" ref="C75">IFERROR(IF(INDEX('Disaggregation Records'!$E$3:$E$56,MATCH(LEFT(L75,255),LEFT('Disaggregation Records'!$D$3:$D$56,255),0))=0,"",INDEX('Disaggregation Records'!$E$3:$E$56,MATCH(LEFT(L75,255),LEFT('Disaggregation Records'!$D$3:$D$56,255),0))),"")</f>
        <v/>
      </c>
      <c r="D75" s="467" t="str">
        <f t="array" ref="D75">IFERROR(IF(INDEX('Disaggregation Records'!$F$3:$F$56,MATCH(LEFT(L75,255),LEFT('Disaggregation Records'!$D$3:$D$56,255),0))=0,"",INDEX('Disaggregation Records'!$F$3:$F$56,MATCH(LEFT(L75,255),LEFT('Disaggregation Records'!$D$3:$D$56,255),0))),"")</f>
        <v/>
      </c>
      <c r="E75" s="370" t="str">
        <f t="array" ref="E75">IFERROR(IF(INDEX('Disaggregation Data'!$K$3:$K$154,MATCH(LEFT(M75,255),LEFT('Disaggregation Data'!$J$3:$J$154,255),0))=0,"",INDEX('Disaggregation Data'!$K$3:$K$154,MATCH(LEFT(M75,255),LEFT('Disaggregation Data'!$J$3:$J$154,255),0))),"")</f>
        <v/>
      </c>
      <c r="F75" s="370" t="str">
        <f t="array" ref="F75">IFERROR(IF(INDEX('Disaggregation Data'!$L$3:$L$154,MATCH(LEFT(M75,255),LEFT('Disaggregation Data'!$J$3:$J$154,255),0))=0,"",INDEX('Disaggregation Data'!$L$3:$L$154,MATCH(LEFT(M75,255),LEFT('Disaggregation Data'!$J$3:$J$154,255),0))),"")</f>
        <v/>
      </c>
      <c r="G75" s="370" t="str">
        <f t="array" ref="G75">IFERROR(IF(INDEX('Disaggregation Data'!$M$3:$M$154,MATCH(LEFT(M75,255),LEFT('Disaggregation Data'!$J$3:$J$154,255),0))=0,"",INDEX('Disaggregation Data'!$M$3:$M$154,MATCH(LEFT(M75,255),LEFT('Disaggregation Data'!$J$3:$J$154,255),0))),"")</f>
        <v/>
      </c>
      <c r="H75" s="369" t="str">
        <f t="array" ref="H75">IFERROR(IF(INDEX('Disaggregation Data'!$N$3:$N$154,MATCH(LEFT(M75,255),LEFT('Disaggregation Data'!$J$3:$J$154,255),0))=0,"",INDEX('Disaggregation Data'!$N$3:$N$154,MATCH(LEFT(M75,255),LEFT('Disaggregation Data'!$J$3:$J$154,255),0))),"")</f>
        <v/>
      </c>
      <c r="I75" s="464" t="str">
        <f t="array" ref="I75">IFERROR(IF(INDEX('Disaggregation Records'!$G$3:$G$56,MATCH(LEFT(L75,255),LEFT('Disaggregation Records'!$D$3:$D$56,255),0))=0,"",INDEX('Disaggregation Records'!$G$3:$G$56,MATCH(LEFT(L75,255),LEFT('Disaggregation Records'!$D$3:$D$56,255),0))),"")</f>
        <v/>
      </c>
      <c r="J75" s="464" t="s">
        <v>403</v>
      </c>
      <c r="K75" s="464">
        <f t="shared" si="4"/>
        <v>36</v>
      </c>
      <c r="L75" s="464" t="str">
        <f t="shared" si="5"/>
        <v/>
      </c>
      <c r="M75" s="464" t="str">
        <f t="shared" si="6"/>
        <v/>
      </c>
      <c r="N75" s="432" t="b">
        <f t="shared" si="7"/>
        <v>0</v>
      </c>
      <c r="O75" s="436" t="s">
        <v>1630</v>
      </c>
      <c r="P75" s="293"/>
      <c r="Q75" s="292"/>
    </row>
    <row r="76" spans="1:17" ht="37.5" customHeight="1" x14ac:dyDescent="0.35">
      <c r="A76" s="367">
        <v>7</v>
      </c>
      <c r="B76" s="384" t="str">
        <f>IFERROR(VLOOKUP(A76,'Impact Indicators - Section B'!$A$9:$S$27,19,FALSE),"")</f>
        <v/>
      </c>
      <c r="C76" s="467" t="str">
        <f t="array" ref="C76">IFERROR(IF(INDEX('Disaggregation Records'!$E$3:$E$56,MATCH(LEFT(L76,255),LEFT('Disaggregation Records'!$D$3:$D$56,255),0))=0,"",INDEX('Disaggregation Records'!$E$3:$E$56,MATCH(LEFT(L76,255),LEFT('Disaggregation Records'!$D$3:$D$56,255),0))),"")</f>
        <v/>
      </c>
      <c r="D76" s="467" t="str">
        <f t="array" ref="D76">IFERROR(IF(INDEX('Disaggregation Records'!$F$3:$F$56,MATCH(LEFT(L76,255),LEFT('Disaggregation Records'!$D$3:$D$56,255),0))=0,"",INDEX('Disaggregation Records'!$F$3:$F$56,MATCH(LEFT(L76,255),LEFT('Disaggregation Records'!$D$3:$D$56,255),0))),"")</f>
        <v/>
      </c>
      <c r="E76" s="370" t="str">
        <f t="array" ref="E76">IFERROR(IF(INDEX('Disaggregation Data'!$K$3:$K$154,MATCH(LEFT(M76,255),LEFT('Disaggregation Data'!$J$3:$J$154,255),0))=0,"",INDEX('Disaggregation Data'!$K$3:$K$154,MATCH(LEFT(M76,255),LEFT('Disaggregation Data'!$J$3:$J$154,255),0))),"")</f>
        <v/>
      </c>
      <c r="F76" s="370" t="str">
        <f t="array" ref="F76">IFERROR(IF(INDEX('Disaggregation Data'!$L$3:$L$154,MATCH(LEFT(M76,255),LEFT('Disaggregation Data'!$J$3:$J$154,255),0))=0,"",INDEX('Disaggregation Data'!$L$3:$L$154,MATCH(LEFT(M76,255),LEFT('Disaggregation Data'!$J$3:$J$154,255),0))),"")</f>
        <v/>
      </c>
      <c r="G76" s="370" t="str">
        <f t="array" ref="G76">IFERROR(IF(INDEX('Disaggregation Data'!$M$3:$M$154,MATCH(LEFT(M76,255),LEFT('Disaggregation Data'!$J$3:$J$154,255),0))=0,"",INDEX('Disaggregation Data'!$M$3:$M$154,MATCH(LEFT(M76,255),LEFT('Disaggregation Data'!$J$3:$J$154,255),0))),"")</f>
        <v/>
      </c>
      <c r="H76" s="369" t="str">
        <f t="array" ref="H76">IFERROR(IF(INDEX('Disaggregation Data'!$N$3:$N$154,MATCH(LEFT(M76,255),LEFT('Disaggregation Data'!$J$3:$J$154,255),0))=0,"",INDEX('Disaggregation Data'!$N$3:$N$154,MATCH(LEFT(M76,255),LEFT('Disaggregation Data'!$J$3:$J$154,255),0))),"")</f>
        <v/>
      </c>
      <c r="I76" s="464" t="str">
        <f t="array" ref="I76">IFERROR(IF(INDEX('Disaggregation Records'!$G$3:$G$56,MATCH(LEFT(L76,255),LEFT('Disaggregation Records'!$D$3:$D$56,255),0))=0,"",INDEX('Disaggregation Records'!$G$3:$G$56,MATCH(LEFT(L76,255),LEFT('Disaggregation Records'!$D$3:$D$56,255),0))),"")</f>
        <v/>
      </c>
      <c r="J76" s="464" t="s">
        <v>403</v>
      </c>
      <c r="K76" s="464">
        <f t="shared" si="4"/>
        <v>37</v>
      </c>
      <c r="L76" s="464" t="str">
        <f t="shared" si="5"/>
        <v/>
      </c>
      <c r="M76" s="464" t="str">
        <f t="shared" si="6"/>
        <v/>
      </c>
      <c r="N76" s="432" t="b">
        <f t="shared" si="7"/>
        <v>0</v>
      </c>
      <c r="O76" s="436" t="s">
        <v>1631</v>
      </c>
      <c r="P76" s="293"/>
      <c r="Q76" s="292"/>
    </row>
    <row r="77" spans="1:17" ht="37.5" customHeight="1" x14ac:dyDescent="0.35">
      <c r="A77" s="367">
        <v>7</v>
      </c>
      <c r="B77" s="384" t="str">
        <f>IFERROR(VLOOKUP(A77,'Impact Indicators - Section B'!$A$9:$S$27,19,FALSE),"")</f>
        <v/>
      </c>
      <c r="C77" s="467" t="str">
        <f t="array" ref="C77">IFERROR(IF(INDEX('Disaggregation Records'!$E$3:$E$56,MATCH(LEFT(L77,255),LEFT('Disaggregation Records'!$D$3:$D$56,255),0))=0,"",INDEX('Disaggregation Records'!$E$3:$E$56,MATCH(LEFT(L77,255),LEFT('Disaggregation Records'!$D$3:$D$56,255),0))),"")</f>
        <v/>
      </c>
      <c r="D77" s="467" t="str">
        <f t="array" ref="D77">IFERROR(IF(INDEX('Disaggregation Records'!$F$3:$F$56,MATCH(LEFT(L77,255),LEFT('Disaggregation Records'!$D$3:$D$56,255),0))=0,"",INDEX('Disaggregation Records'!$F$3:$F$56,MATCH(LEFT(L77,255),LEFT('Disaggregation Records'!$D$3:$D$56,255),0))),"")</f>
        <v/>
      </c>
      <c r="E77" s="370" t="str">
        <f t="array" ref="E77">IFERROR(IF(INDEX('Disaggregation Data'!$K$3:$K$154,MATCH(LEFT(M77,255),LEFT('Disaggregation Data'!$J$3:$J$154,255),0))=0,"",INDEX('Disaggregation Data'!$K$3:$K$154,MATCH(LEFT(M77,255),LEFT('Disaggregation Data'!$J$3:$J$154,255),0))),"")</f>
        <v/>
      </c>
      <c r="F77" s="370" t="str">
        <f t="array" ref="F77">IFERROR(IF(INDEX('Disaggregation Data'!$L$3:$L$154,MATCH(LEFT(M77,255),LEFT('Disaggregation Data'!$J$3:$J$154,255),0))=0,"",INDEX('Disaggregation Data'!$L$3:$L$154,MATCH(LEFT(M77,255),LEFT('Disaggregation Data'!$J$3:$J$154,255),0))),"")</f>
        <v/>
      </c>
      <c r="G77" s="370" t="str">
        <f t="array" ref="G77">IFERROR(IF(INDEX('Disaggregation Data'!$M$3:$M$154,MATCH(LEFT(M77,255),LEFT('Disaggregation Data'!$J$3:$J$154,255),0))=0,"",INDEX('Disaggregation Data'!$M$3:$M$154,MATCH(LEFT(M77,255),LEFT('Disaggregation Data'!$J$3:$J$154,255),0))),"")</f>
        <v/>
      </c>
      <c r="H77" s="369" t="str">
        <f t="array" ref="H77">IFERROR(IF(INDEX('Disaggregation Data'!$N$3:$N$154,MATCH(LEFT(M77,255),LEFT('Disaggregation Data'!$J$3:$J$154,255),0))=0,"",INDEX('Disaggregation Data'!$N$3:$N$154,MATCH(LEFT(M77,255),LEFT('Disaggregation Data'!$J$3:$J$154,255),0))),"")</f>
        <v/>
      </c>
      <c r="I77" s="464" t="str">
        <f t="array" ref="I77">IFERROR(IF(INDEX('Disaggregation Records'!$G$3:$G$56,MATCH(LEFT(L77,255),LEFT('Disaggregation Records'!$D$3:$D$56,255),0))=0,"",INDEX('Disaggregation Records'!$G$3:$G$56,MATCH(LEFT(L77,255),LEFT('Disaggregation Records'!$D$3:$D$56,255),0))),"")</f>
        <v/>
      </c>
      <c r="J77" s="464" t="s">
        <v>403</v>
      </c>
      <c r="K77" s="464">
        <f t="shared" si="4"/>
        <v>38</v>
      </c>
      <c r="L77" s="464" t="str">
        <f t="shared" si="5"/>
        <v/>
      </c>
      <c r="M77" s="464" t="str">
        <f t="shared" si="6"/>
        <v/>
      </c>
      <c r="N77" s="432" t="b">
        <f t="shared" si="7"/>
        <v>0</v>
      </c>
      <c r="O77" s="436" t="s">
        <v>1632</v>
      </c>
      <c r="P77" s="293"/>
      <c r="Q77" s="292"/>
    </row>
    <row r="78" spans="1:17" ht="37.5" customHeight="1" x14ac:dyDescent="0.35">
      <c r="A78" s="367">
        <v>7</v>
      </c>
      <c r="B78" s="384" t="str">
        <f>IFERROR(VLOOKUP(A78,'Impact Indicators - Section B'!$A$9:$S$27,19,FALSE),"")</f>
        <v/>
      </c>
      <c r="C78" s="467" t="str">
        <f t="array" ref="C78">IFERROR(IF(INDEX('Disaggregation Records'!$E$3:$E$56,MATCH(LEFT(L78,255),LEFT('Disaggregation Records'!$D$3:$D$56,255),0))=0,"",INDEX('Disaggregation Records'!$E$3:$E$56,MATCH(LEFT(L78,255),LEFT('Disaggregation Records'!$D$3:$D$56,255),0))),"")</f>
        <v/>
      </c>
      <c r="D78" s="467" t="str">
        <f t="array" ref="D78">IFERROR(IF(INDEX('Disaggregation Records'!$F$3:$F$56,MATCH(LEFT(L78,255),LEFT('Disaggregation Records'!$D$3:$D$56,255),0))=0,"",INDEX('Disaggregation Records'!$F$3:$F$56,MATCH(LEFT(L78,255),LEFT('Disaggregation Records'!$D$3:$D$56,255),0))),"")</f>
        <v/>
      </c>
      <c r="E78" s="370" t="str">
        <f t="array" ref="E78">IFERROR(IF(INDEX('Disaggregation Data'!$K$3:$K$154,MATCH(LEFT(M78,255),LEFT('Disaggregation Data'!$J$3:$J$154,255),0))=0,"",INDEX('Disaggregation Data'!$K$3:$K$154,MATCH(LEFT(M78,255),LEFT('Disaggregation Data'!$J$3:$J$154,255),0))),"")</f>
        <v/>
      </c>
      <c r="F78" s="370" t="str">
        <f t="array" ref="F78">IFERROR(IF(INDEX('Disaggregation Data'!$L$3:$L$154,MATCH(LEFT(M78,255),LEFT('Disaggregation Data'!$J$3:$J$154,255),0))=0,"",INDEX('Disaggregation Data'!$L$3:$L$154,MATCH(LEFT(M78,255),LEFT('Disaggregation Data'!$J$3:$J$154,255),0))),"")</f>
        <v/>
      </c>
      <c r="G78" s="370" t="str">
        <f t="array" ref="G78">IFERROR(IF(INDEX('Disaggregation Data'!$M$3:$M$154,MATCH(LEFT(M78,255),LEFT('Disaggregation Data'!$J$3:$J$154,255),0))=0,"",INDEX('Disaggregation Data'!$M$3:$M$154,MATCH(LEFT(M78,255),LEFT('Disaggregation Data'!$J$3:$J$154,255),0))),"")</f>
        <v/>
      </c>
      <c r="H78" s="369" t="str">
        <f t="array" ref="H78">IFERROR(IF(INDEX('Disaggregation Data'!$N$3:$N$154,MATCH(LEFT(M78,255),LEFT('Disaggregation Data'!$J$3:$J$154,255),0))=0,"",INDEX('Disaggregation Data'!$N$3:$N$154,MATCH(LEFT(M78,255),LEFT('Disaggregation Data'!$J$3:$J$154,255),0))),"")</f>
        <v/>
      </c>
      <c r="I78" s="464" t="str">
        <f t="array" ref="I78">IFERROR(IF(INDEX('Disaggregation Records'!$G$3:$G$56,MATCH(LEFT(L78,255),LEFT('Disaggregation Records'!$D$3:$D$56,255),0))=0,"",INDEX('Disaggregation Records'!$G$3:$G$56,MATCH(LEFT(L78,255),LEFT('Disaggregation Records'!$D$3:$D$56,255),0))),"")</f>
        <v/>
      </c>
      <c r="J78" s="464" t="s">
        <v>403</v>
      </c>
      <c r="K78" s="464">
        <f t="shared" si="4"/>
        <v>39</v>
      </c>
      <c r="L78" s="464" t="str">
        <f t="shared" si="5"/>
        <v/>
      </c>
      <c r="M78" s="464" t="str">
        <f t="shared" si="6"/>
        <v/>
      </c>
      <c r="N78" s="432" t="b">
        <f t="shared" si="7"/>
        <v>0</v>
      </c>
      <c r="O78" s="436" t="s">
        <v>1633</v>
      </c>
      <c r="P78" s="293"/>
      <c r="Q78" s="292"/>
    </row>
    <row r="79" spans="1:17" ht="37.5" customHeight="1" x14ac:dyDescent="0.35">
      <c r="A79" s="367">
        <v>8</v>
      </c>
      <c r="B79" s="384" t="str">
        <f>IFERROR(VLOOKUP(A79,'Impact Indicators - Section B'!$A$9:$S$27,19,FALSE),"")</f>
        <v/>
      </c>
      <c r="C79" s="467" t="str">
        <f t="array" ref="C79">IFERROR(IF(INDEX('Disaggregation Records'!$E$3:$E$56,MATCH(LEFT(L79,255),LEFT('Disaggregation Records'!$D$3:$D$56,255),0))=0,"",INDEX('Disaggregation Records'!$E$3:$E$56,MATCH(LEFT(L79,255),LEFT('Disaggregation Records'!$D$3:$D$56,255),0))),"")</f>
        <v/>
      </c>
      <c r="D79" s="467" t="str">
        <f t="array" ref="D79">IFERROR(IF(INDEX('Disaggregation Records'!$F$3:$F$56,MATCH(LEFT(L79,255),LEFT('Disaggregation Records'!$D$3:$D$56,255),0))=0,"",INDEX('Disaggregation Records'!$F$3:$F$56,MATCH(LEFT(L79,255),LEFT('Disaggregation Records'!$D$3:$D$56,255),0))),"")</f>
        <v/>
      </c>
      <c r="E79" s="370" t="str">
        <f t="array" ref="E79">IFERROR(IF(INDEX('Disaggregation Data'!$K$3:$K$154,MATCH(LEFT(M79,255),LEFT('Disaggregation Data'!$J$3:$J$154,255),0))=0,"",INDEX('Disaggregation Data'!$K$3:$K$154,MATCH(LEFT(M79,255),LEFT('Disaggregation Data'!$J$3:$J$154,255),0))),"")</f>
        <v/>
      </c>
      <c r="F79" s="370" t="str">
        <f t="array" ref="F79">IFERROR(IF(INDEX('Disaggregation Data'!$L$3:$L$154,MATCH(LEFT(M79,255),LEFT('Disaggregation Data'!$J$3:$J$154,255),0))=0,"",INDEX('Disaggregation Data'!$L$3:$L$154,MATCH(LEFT(M79,255),LEFT('Disaggregation Data'!$J$3:$J$154,255),0))),"")</f>
        <v/>
      </c>
      <c r="G79" s="370" t="str">
        <f t="array" ref="G79">IFERROR(IF(INDEX('Disaggregation Data'!$M$3:$M$154,MATCH(LEFT(M79,255),LEFT('Disaggregation Data'!$J$3:$J$154,255),0))=0,"",INDEX('Disaggregation Data'!$M$3:$M$154,MATCH(LEFT(M79,255),LEFT('Disaggregation Data'!$J$3:$J$154,255),0))),"")</f>
        <v/>
      </c>
      <c r="H79" s="369" t="str">
        <f t="array" ref="H79">IFERROR(IF(INDEX('Disaggregation Data'!$N$3:$N$154,MATCH(LEFT(M79,255),LEFT('Disaggregation Data'!$J$3:$J$154,255),0))=0,"",INDEX('Disaggregation Data'!$N$3:$N$154,MATCH(LEFT(M79,255),LEFT('Disaggregation Data'!$J$3:$J$154,255),0))),"")</f>
        <v/>
      </c>
      <c r="I79" s="464" t="str">
        <f t="array" ref="I79">IFERROR(IF(INDEX('Disaggregation Records'!$G$3:$G$56,MATCH(LEFT(L79,255),LEFT('Disaggregation Records'!$D$3:$D$56,255),0))=0,"",INDEX('Disaggregation Records'!$G$3:$G$56,MATCH(LEFT(L79,255),LEFT('Disaggregation Records'!$D$3:$D$56,255),0))),"")</f>
        <v/>
      </c>
      <c r="J79" s="464" t="s">
        <v>404</v>
      </c>
      <c r="K79" s="464">
        <f t="shared" si="4"/>
        <v>40</v>
      </c>
      <c r="L79" s="464" t="str">
        <f t="shared" si="5"/>
        <v/>
      </c>
      <c r="M79" s="464" t="str">
        <f t="shared" si="6"/>
        <v/>
      </c>
      <c r="N79" s="432" t="b">
        <f t="shared" si="7"/>
        <v>0</v>
      </c>
      <c r="O79" s="436" t="s">
        <v>1634</v>
      </c>
      <c r="P79" s="293"/>
      <c r="Q79" s="292"/>
    </row>
    <row r="80" spans="1:17" ht="37.5" customHeight="1" x14ac:dyDescent="0.35">
      <c r="A80" s="367">
        <v>8</v>
      </c>
      <c r="B80" s="384" t="str">
        <f>IFERROR(VLOOKUP(A80,'Impact Indicators - Section B'!$A$9:$S$27,19,FALSE),"")</f>
        <v/>
      </c>
      <c r="C80" s="467" t="str">
        <f t="array" ref="C80">IFERROR(IF(INDEX('Disaggregation Records'!$E$3:$E$56,MATCH(LEFT(L80,255),LEFT('Disaggregation Records'!$D$3:$D$56,255),0))=0,"",INDEX('Disaggregation Records'!$E$3:$E$56,MATCH(LEFT(L80,255),LEFT('Disaggregation Records'!$D$3:$D$56,255),0))),"")</f>
        <v/>
      </c>
      <c r="D80" s="467" t="str">
        <f t="array" ref="D80">IFERROR(IF(INDEX('Disaggregation Records'!$F$3:$F$56,MATCH(LEFT(L80,255),LEFT('Disaggregation Records'!$D$3:$D$56,255),0))=0,"",INDEX('Disaggregation Records'!$F$3:$F$56,MATCH(LEFT(L80,255),LEFT('Disaggregation Records'!$D$3:$D$56,255),0))),"")</f>
        <v/>
      </c>
      <c r="E80" s="370" t="str">
        <f t="array" ref="E80">IFERROR(IF(INDEX('Disaggregation Data'!$K$3:$K$154,MATCH(LEFT(M80,255),LEFT('Disaggregation Data'!$J$3:$J$154,255),0))=0,"",INDEX('Disaggregation Data'!$K$3:$K$154,MATCH(LEFT(M80,255),LEFT('Disaggregation Data'!$J$3:$J$154,255),0))),"")</f>
        <v/>
      </c>
      <c r="F80" s="370" t="str">
        <f t="array" ref="F80">IFERROR(IF(INDEX('Disaggregation Data'!$L$3:$L$154,MATCH(LEFT(M80,255),LEFT('Disaggregation Data'!$J$3:$J$154,255),0))=0,"",INDEX('Disaggregation Data'!$L$3:$L$154,MATCH(LEFT(M80,255),LEFT('Disaggregation Data'!$J$3:$J$154,255),0))),"")</f>
        <v/>
      </c>
      <c r="G80" s="370" t="str">
        <f t="array" ref="G80">IFERROR(IF(INDEX('Disaggregation Data'!$M$3:$M$154,MATCH(LEFT(M80,255),LEFT('Disaggregation Data'!$J$3:$J$154,255),0))=0,"",INDEX('Disaggregation Data'!$M$3:$M$154,MATCH(LEFT(M80,255),LEFT('Disaggregation Data'!$J$3:$J$154,255),0))),"")</f>
        <v/>
      </c>
      <c r="H80" s="369" t="str">
        <f t="array" ref="H80">IFERROR(IF(INDEX('Disaggregation Data'!$N$3:$N$154,MATCH(LEFT(M80,255),LEFT('Disaggregation Data'!$J$3:$J$154,255),0))=0,"",INDEX('Disaggregation Data'!$N$3:$N$154,MATCH(LEFT(M80,255),LEFT('Disaggregation Data'!$J$3:$J$154,255),0))),"")</f>
        <v/>
      </c>
      <c r="I80" s="464" t="str">
        <f t="array" ref="I80">IFERROR(IF(INDEX('Disaggregation Records'!$G$3:$G$56,MATCH(LEFT(L80,255),LEFT('Disaggregation Records'!$D$3:$D$56,255),0))=0,"",INDEX('Disaggregation Records'!$G$3:$G$56,MATCH(LEFT(L80,255),LEFT('Disaggregation Records'!$D$3:$D$56,255),0))),"")</f>
        <v/>
      </c>
      <c r="J80" s="464" t="s">
        <v>404</v>
      </c>
      <c r="K80" s="464">
        <f t="shared" si="4"/>
        <v>41</v>
      </c>
      <c r="L80" s="464" t="str">
        <f t="shared" si="5"/>
        <v/>
      </c>
      <c r="M80" s="464" t="str">
        <f t="shared" si="6"/>
        <v/>
      </c>
      <c r="N80" s="432" t="b">
        <f t="shared" si="7"/>
        <v>0</v>
      </c>
      <c r="O80" s="436" t="s">
        <v>1635</v>
      </c>
      <c r="P80" s="293"/>
      <c r="Q80" s="292"/>
    </row>
    <row r="81" spans="1:17" ht="37.5" customHeight="1" x14ac:dyDescent="0.35">
      <c r="A81" s="367">
        <v>8</v>
      </c>
      <c r="B81" s="384" t="str">
        <f>IFERROR(VLOOKUP(A81,'Impact Indicators - Section B'!$A$9:$S$27,19,FALSE),"")</f>
        <v/>
      </c>
      <c r="C81" s="467" t="str">
        <f t="array" ref="C81">IFERROR(IF(INDEX('Disaggregation Records'!$E$3:$E$56,MATCH(LEFT(L81,255),LEFT('Disaggregation Records'!$D$3:$D$56,255),0))=0,"",INDEX('Disaggregation Records'!$E$3:$E$56,MATCH(LEFT(L81,255),LEFT('Disaggregation Records'!$D$3:$D$56,255),0))),"")</f>
        <v/>
      </c>
      <c r="D81" s="467" t="str">
        <f t="array" ref="D81">IFERROR(IF(INDEX('Disaggregation Records'!$F$3:$F$56,MATCH(LEFT(L81,255),LEFT('Disaggregation Records'!$D$3:$D$56,255),0))=0,"",INDEX('Disaggregation Records'!$F$3:$F$56,MATCH(LEFT(L81,255),LEFT('Disaggregation Records'!$D$3:$D$56,255),0))),"")</f>
        <v/>
      </c>
      <c r="E81" s="370" t="str">
        <f t="array" ref="E81">IFERROR(IF(INDEX('Disaggregation Data'!$K$3:$K$154,MATCH(LEFT(M81,255),LEFT('Disaggregation Data'!$J$3:$J$154,255),0))=0,"",INDEX('Disaggregation Data'!$K$3:$K$154,MATCH(LEFT(M81,255),LEFT('Disaggregation Data'!$J$3:$J$154,255),0))),"")</f>
        <v/>
      </c>
      <c r="F81" s="370" t="str">
        <f t="array" ref="F81">IFERROR(IF(INDEX('Disaggregation Data'!$L$3:$L$154,MATCH(LEFT(M81,255),LEFT('Disaggregation Data'!$J$3:$J$154,255),0))=0,"",INDEX('Disaggregation Data'!$L$3:$L$154,MATCH(LEFT(M81,255),LEFT('Disaggregation Data'!$J$3:$J$154,255),0))),"")</f>
        <v/>
      </c>
      <c r="G81" s="370" t="str">
        <f t="array" ref="G81">IFERROR(IF(INDEX('Disaggregation Data'!$M$3:$M$154,MATCH(LEFT(M81,255),LEFT('Disaggregation Data'!$J$3:$J$154,255),0))=0,"",INDEX('Disaggregation Data'!$M$3:$M$154,MATCH(LEFT(M81,255),LEFT('Disaggregation Data'!$J$3:$J$154,255),0))),"")</f>
        <v/>
      </c>
      <c r="H81" s="369" t="str">
        <f t="array" ref="H81">IFERROR(IF(INDEX('Disaggregation Data'!$N$3:$N$154,MATCH(LEFT(M81,255),LEFT('Disaggregation Data'!$J$3:$J$154,255),0))=0,"",INDEX('Disaggregation Data'!$N$3:$N$154,MATCH(LEFT(M81,255),LEFT('Disaggregation Data'!$J$3:$J$154,255),0))),"")</f>
        <v/>
      </c>
      <c r="I81" s="464" t="str">
        <f t="array" ref="I81">IFERROR(IF(INDEX('Disaggregation Records'!$G$3:$G$56,MATCH(LEFT(L81,255),LEFT('Disaggregation Records'!$D$3:$D$56,255),0))=0,"",INDEX('Disaggregation Records'!$G$3:$G$56,MATCH(LEFT(L81,255),LEFT('Disaggregation Records'!$D$3:$D$56,255),0))),"")</f>
        <v/>
      </c>
      <c r="J81" s="464" t="s">
        <v>404</v>
      </c>
      <c r="K81" s="464">
        <f t="shared" si="4"/>
        <v>42</v>
      </c>
      <c r="L81" s="464" t="str">
        <f t="shared" si="5"/>
        <v/>
      </c>
      <c r="M81" s="464" t="str">
        <f t="shared" si="6"/>
        <v/>
      </c>
      <c r="N81" s="432" t="b">
        <f t="shared" si="7"/>
        <v>0</v>
      </c>
      <c r="O81" s="436" t="s">
        <v>1636</v>
      </c>
      <c r="P81" s="293"/>
      <c r="Q81" s="292"/>
    </row>
    <row r="82" spans="1:17" ht="37.5" customHeight="1" x14ac:dyDescent="0.35">
      <c r="A82" s="367">
        <v>8</v>
      </c>
      <c r="B82" s="384" t="str">
        <f>IFERROR(VLOOKUP(A82,'Impact Indicators - Section B'!$A$9:$S$27,19,FALSE),"")</f>
        <v/>
      </c>
      <c r="C82" s="467" t="str">
        <f t="array" ref="C82">IFERROR(IF(INDEX('Disaggregation Records'!$E$3:$E$56,MATCH(LEFT(L82,255),LEFT('Disaggregation Records'!$D$3:$D$56,255),0))=0,"",INDEX('Disaggregation Records'!$E$3:$E$56,MATCH(LEFT(L82,255),LEFT('Disaggregation Records'!$D$3:$D$56,255),0))),"")</f>
        <v/>
      </c>
      <c r="D82" s="467" t="str">
        <f t="array" ref="D82">IFERROR(IF(INDEX('Disaggregation Records'!$F$3:$F$56,MATCH(LEFT(L82,255),LEFT('Disaggregation Records'!$D$3:$D$56,255),0))=0,"",INDEX('Disaggregation Records'!$F$3:$F$56,MATCH(LEFT(L82,255),LEFT('Disaggregation Records'!$D$3:$D$56,255),0))),"")</f>
        <v/>
      </c>
      <c r="E82" s="370" t="str">
        <f t="array" ref="E82">IFERROR(IF(INDEX('Disaggregation Data'!$K$3:$K$154,MATCH(LEFT(M82,255),LEFT('Disaggregation Data'!$J$3:$J$154,255),0))=0,"",INDEX('Disaggregation Data'!$K$3:$K$154,MATCH(LEFT(M82,255),LEFT('Disaggregation Data'!$J$3:$J$154,255),0))),"")</f>
        <v/>
      </c>
      <c r="F82" s="370" t="str">
        <f t="array" ref="F82">IFERROR(IF(INDEX('Disaggregation Data'!$L$3:$L$154,MATCH(LEFT(M82,255),LEFT('Disaggregation Data'!$J$3:$J$154,255),0))=0,"",INDEX('Disaggregation Data'!$L$3:$L$154,MATCH(LEFT(M82,255),LEFT('Disaggregation Data'!$J$3:$J$154,255),0))),"")</f>
        <v/>
      </c>
      <c r="G82" s="370" t="str">
        <f t="array" ref="G82">IFERROR(IF(INDEX('Disaggregation Data'!$M$3:$M$154,MATCH(LEFT(M82,255),LEFT('Disaggregation Data'!$J$3:$J$154,255),0))=0,"",INDEX('Disaggregation Data'!$M$3:$M$154,MATCH(LEFT(M82,255),LEFT('Disaggregation Data'!$J$3:$J$154,255),0))),"")</f>
        <v/>
      </c>
      <c r="H82" s="369" t="str">
        <f t="array" ref="H82">IFERROR(IF(INDEX('Disaggregation Data'!$N$3:$N$154,MATCH(LEFT(M82,255),LEFT('Disaggregation Data'!$J$3:$J$154,255),0))=0,"",INDEX('Disaggregation Data'!$N$3:$N$154,MATCH(LEFT(M82,255),LEFT('Disaggregation Data'!$J$3:$J$154,255),0))),"")</f>
        <v/>
      </c>
      <c r="I82" s="464" t="str">
        <f t="array" ref="I82">IFERROR(IF(INDEX('Disaggregation Records'!$G$3:$G$56,MATCH(LEFT(L82,255),LEFT('Disaggregation Records'!$D$3:$D$56,255),0))=0,"",INDEX('Disaggregation Records'!$G$3:$G$56,MATCH(LEFT(L82,255),LEFT('Disaggregation Records'!$D$3:$D$56,255),0))),"")</f>
        <v/>
      </c>
      <c r="J82" s="464" t="s">
        <v>404</v>
      </c>
      <c r="K82" s="464">
        <f t="shared" si="4"/>
        <v>43</v>
      </c>
      <c r="L82" s="464" t="str">
        <f t="shared" si="5"/>
        <v/>
      </c>
      <c r="M82" s="464" t="str">
        <f t="shared" si="6"/>
        <v/>
      </c>
      <c r="N82" s="432" t="b">
        <f t="shared" si="7"/>
        <v>0</v>
      </c>
      <c r="O82" s="436" t="s">
        <v>1637</v>
      </c>
      <c r="P82" s="293"/>
      <c r="Q82" s="292"/>
    </row>
    <row r="83" spans="1:17" ht="37.5" customHeight="1" x14ac:dyDescent="0.35">
      <c r="A83" s="367">
        <v>8</v>
      </c>
      <c r="B83" s="384" t="str">
        <f>IFERROR(VLOOKUP(A83,'Impact Indicators - Section B'!$A$9:$S$27,19,FALSE),"")</f>
        <v/>
      </c>
      <c r="C83" s="467" t="str">
        <f t="array" ref="C83">IFERROR(IF(INDEX('Disaggregation Records'!$E$3:$E$56,MATCH(LEFT(L83,255),LEFT('Disaggregation Records'!$D$3:$D$56,255),0))=0,"",INDEX('Disaggregation Records'!$E$3:$E$56,MATCH(LEFT(L83,255),LEFT('Disaggregation Records'!$D$3:$D$56,255),0))),"")</f>
        <v/>
      </c>
      <c r="D83" s="467" t="str">
        <f t="array" ref="D83">IFERROR(IF(INDEX('Disaggregation Records'!$F$3:$F$56,MATCH(LEFT(L83,255),LEFT('Disaggregation Records'!$D$3:$D$56,255),0))=0,"",INDEX('Disaggregation Records'!$F$3:$F$56,MATCH(LEFT(L83,255),LEFT('Disaggregation Records'!$D$3:$D$56,255),0))),"")</f>
        <v/>
      </c>
      <c r="E83" s="370" t="str">
        <f t="array" ref="E83">IFERROR(IF(INDEX('Disaggregation Data'!$K$3:$K$154,MATCH(LEFT(M83,255),LEFT('Disaggregation Data'!$J$3:$J$154,255),0))=0,"",INDEX('Disaggregation Data'!$K$3:$K$154,MATCH(LEFT(M83,255),LEFT('Disaggregation Data'!$J$3:$J$154,255),0))),"")</f>
        <v/>
      </c>
      <c r="F83" s="370" t="str">
        <f t="array" ref="F83">IFERROR(IF(INDEX('Disaggregation Data'!$L$3:$L$154,MATCH(LEFT(M83,255),LEFT('Disaggregation Data'!$J$3:$J$154,255),0))=0,"",INDEX('Disaggregation Data'!$L$3:$L$154,MATCH(LEFT(M83,255),LEFT('Disaggregation Data'!$J$3:$J$154,255),0))),"")</f>
        <v/>
      </c>
      <c r="G83" s="370" t="str">
        <f t="array" ref="G83">IFERROR(IF(INDEX('Disaggregation Data'!$M$3:$M$154,MATCH(LEFT(M83,255),LEFT('Disaggregation Data'!$J$3:$J$154,255),0))=0,"",INDEX('Disaggregation Data'!$M$3:$M$154,MATCH(LEFT(M83,255),LEFT('Disaggregation Data'!$J$3:$J$154,255),0))),"")</f>
        <v/>
      </c>
      <c r="H83" s="369" t="str">
        <f t="array" ref="H83">IFERROR(IF(INDEX('Disaggregation Data'!$N$3:$N$154,MATCH(LEFT(M83,255),LEFT('Disaggregation Data'!$J$3:$J$154,255),0))=0,"",INDEX('Disaggregation Data'!$N$3:$N$154,MATCH(LEFT(M83,255),LEFT('Disaggregation Data'!$J$3:$J$154,255),0))),"")</f>
        <v/>
      </c>
      <c r="I83" s="464" t="str">
        <f t="array" ref="I83">IFERROR(IF(INDEX('Disaggregation Records'!$G$3:$G$56,MATCH(LEFT(L83,255),LEFT('Disaggregation Records'!$D$3:$D$56,255),0))=0,"",INDEX('Disaggregation Records'!$G$3:$G$56,MATCH(LEFT(L83,255),LEFT('Disaggregation Records'!$D$3:$D$56,255),0))),"")</f>
        <v/>
      </c>
      <c r="J83" s="464" t="s">
        <v>404</v>
      </c>
      <c r="K83" s="464">
        <f t="shared" si="4"/>
        <v>44</v>
      </c>
      <c r="L83" s="464" t="str">
        <f t="shared" si="5"/>
        <v/>
      </c>
      <c r="M83" s="464" t="str">
        <f t="shared" si="6"/>
        <v/>
      </c>
      <c r="N83" s="432" t="b">
        <f t="shared" si="7"/>
        <v>0</v>
      </c>
      <c r="O83" s="436" t="s">
        <v>1638</v>
      </c>
      <c r="P83" s="293"/>
      <c r="Q83" s="292"/>
    </row>
    <row r="84" spans="1:17" ht="37.5" customHeight="1" x14ac:dyDescent="0.35">
      <c r="A84" s="367">
        <v>8</v>
      </c>
      <c r="B84" s="384" t="str">
        <f>IFERROR(VLOOKUP(A84,'Impact Indicators - Section B'!$A$9:$S$27,19,FALSE),"")</f>
        <v/>
      </c>
      <c r="C84" s="467" t="str">
        <f t="array" ref="C84">IFERROR(IF(INDEX('Disaggregation Records'!$E$3:$E$56,MATCH(LEFT(L84,255),LEFT('Disaggregation Records'!$D$3:$D$56,255),0))=0,"",INDEX('Disaggregation Records'!$E$3:$E$56,MATCH(LEFT(L84,255),LEFT('Disaggregation Records'!$D$3:$D$56,255),0))),"")</f>
        <v/>
      </c>
      <c r="D84" s="467" t="str">
        <f t="array" ref="D84">IFERROR(IF(INDEX('Disaggregation Records'!$F$3:$F$56,MATCH(LEFT(L84,255),LEFT('Disaggregation Records'!$D$3:$D$56,255),0))=0,"",INDEX('Disaggregation Records'!$F$3:$F$56,MATCH(LEFT(L84,255),LEFT('Disaggregation Records'!$D$3:$D$56,255),0))),"")</f>
        <v/>
      </c>
      <c r="E84" s="370" t="str">
        <f t="array" ref="E84">IFERROR(IF(INDEX('Disaggregation Data'!$K$3:$K$154,MATCH(LEFT(M84,255),LEFT('Disaggregation Data'!$J$3:$J$154,255),0))=0,"",INDEX('Disaggregation Data'!$K$3:$K$154,MATCH(LEFT(M84,255),LEFT('Disaggregation Data'!$J$3:$J$154,255),0))),"")</f>
        <v/>
      </c>
      <c r="F84" s="370" t="str">
        <f t="array" ref="F84">IFERROR(IF(INDEX('Disaggregation Data'!$L$3:$L$154,MATCH(LEFT(M84,255),LEFT('Disaggregation Data'!$J$3:$J$154,255),0))=0,"",INDEX('Disaggregation Data'!$L$3:$L$154,MATCH(LEFT(M84,255),LEFT('Disaggregation Data'!$J$3:$J$154,255),0))),"")</f>
        <v/>
      </c>
      <c r="G84" s="370" t="str">
        <f t="array" ref="G84">IFERROR(IF(INDEX('Disaggregation Data'!$M$3:$M$154,MATCH(LEFT(M84,255),LEFT('Disaggregation Data'!$J$3:$J$154,255),0))=0,"",INDEX('Disaggregation Data'!$M$3:$M$154,MATCH(LEFT(M84,255),LEFT('Disaggregation Data'!$J$3:$J$154,255),0))),"")</f>
        <v/>
      </c>
      <c r="H84" s="369" t="str">
        <f t="array" ref="H84">IFERROR(IF(INDEX('Disaggregation Data'!$N$3:$N$154,MATCH(LEFT(M84,255),LEFT('Disaggregation Data'!$J$3:$J$154,255),0))=0,"",INDEX('Disaggregation Data'!$N$3:$N$154,MATCH(LEFT(M84,255),LEFT('Disaggregation Data'!$J$3:$J$154,255),0))),"")</f>
        <v/>
      </c>
      <c r="I84" s="464" t="str">
        <f t="array" ref="I84">IFERROR(IF(INDEX('Disaggregation Records'!$G$3:$G$56,MATCH(LEFT(L84,255),LEFT('Disaggregation Records'!$D$3:$D$56,255),0))=0,"",INDEX('Disaggregation Records'!$G$3:$G$56,MATCH(LEFT(L84,255),LEFT('Disaggregation Records'!$D$3:$D$56,255),0))),"")</f>
        <v/>
      </c>
      <c r="J84" s="464" t="s">
        <v>404</v>
      </c>
      <c r="K84" s="464">
        <f t="shared" si="4"/>
        <v>45</v>
      </c>
      <c r="L84" s="464" t="str">
        <f t="shared" si="5"/>
        <v/>
      </c>
      <c r="M84" s="464" t="str">
        <f t="shared" si="6"/>
        <v/>
      </c>
      <c r="N84" s="432" t="b">
        <f t="shared" si="7"/>
        <v>0</v>
      </c>
      <c r="O84" s="436" t="s">
        <v>1639</v>
      </c>
      <c r="P84" s="293"/>
      <c r="Q84" s="292"/>
    </row>
    <row r="85" spans="1:17" ht="37.5" customHeight="1" x14ac:dyDescent="0.35">
      <c r="A85" s="367">
        <v>8</v>
      </c>
      <c r="B85" s="384" t="str">
        <f>IFERROR(VLOOKUP(A85,'Impact Indicators - Section B'!$A$9:$S$27,19,FALSE),"")</f>
        <v/>
      </c>
      <c r="C85" s="467" t="str">
        <f t="array" ref="C85">IFERROR(IF(INDEX('Disaggregation Records'!$E$3:$E$56,MATCH(LEFT(L85,255),LEFT('Disaggregation Records'!$D$3:$D$56,255),0))=0,"",INDEX('Disaggregation Records'!$E$3:$E$56,MATCH(LEFT(L85,255),LEFT('Disaggregation Records'!$D$3:$D$56,255),0))),"")</f>
        <v/>
      </c>
      <c r="D85" s="467" t="str">
        <f t="array" ref="D85">IFERROR(IF(INDEX('Disaggregation Records'!$F$3:$F$56,MATCH(LEFT(L85,255),LEFT('Disaggregation Records'!$D$3:$D$56,255),0))=0,"",INDEX('Disaggregation Records'!$F$3:$F$56,MATCH(LEFT(L85,255),LEFT('Disaggregation Records'!$D$3:$D$56,255),0))),"")</f>
        <v/>
      </c>
      <c r="E85" s="370" t="str">
        <f t="array" ref="E85">IFERROR(IF(INDEX('Disaggregation Data'!$K$3:$K$154,MATCH(LEFT(M85,255),LEFT('Disaggregation Data'!$J$3:$J$154,255),0))=0,"",INDEX('Disaggregation Data'!$K$3:$K$154,MATCH(LEFT(M85,255),LEFT('Disaggregation Data'!$J$3:$J$154,255),0))),"")</f>
        <v/>
      </c>
      <c r="F85" s="370" t="str">
        <f t="array" ref="F85">IFERROR(IF(INDEX('Disaggregation Data'!$L$3:$L$154,MATCH(LEFT(M85,255),LEFT('Disaggregation Data'!$J$3:$J$154,255),0))=0,"",INDEX('Disaggregation Data'!$L$3:$L$154,MATCH(LEFT(M85,255),LEFT('Disaggregation Data'!$J$3:$J$154,255),0))),"")</f>
        <v/>
      </c>
      <c r="G85" s="370" t="str">
        <f t="array" ref="G85">IFERROR(IF(INDEX('Disaggregation Data'!$M$3:$M$154,MATCH(LEFT(M85,255),LEFT('Disaggregation Data'!$J$3:$J$154,255),0))=0,"",INDEX('Disaggregation Data'!$M$3:$M$154,MATCH(LEFT(M85,255),LEFT('Disaggregation Data'!$J$3:$J$154,255),0))),"")</f>
        <v/>
      </c>
      <c r="H85" s="369" t="str">
        <f t="array" ref="H85">IFERROR(IF(INDEX('Disaggregation Data'!$N$3:$N$154,MATCH(LEFT(M85,255),LEFT('Disaggregation Data'!$J$3:$J$154,255),0))=0,"",INDEX('Disaggregation Data'!$N$3:$N$154,MATCH(LEFT(M85,255),LEFT('Disaggregation Data'!$J$3:$J$154,255),0))),"")</f>
        <v/>
      </c>
      <c r="I85" s="464" t="str">
        <f t="array" ref="I85">IFERROR(IF(INDEX('Disaggregation Records'!$G$3:$G$56,MATCH(LEFT(L85,255),LEFT('Disaggregation Records'!$D$3:$D$56,255),0))=0,"",INDEX('Disaggregation Records'!$G$3:$G$56,MATCH(LEFT(L85,255),LEFT('Disaggregation Records'!$D$3:$D$56,255),0))),"")</f>
        <v/>
      </c>
      <c r="J85" s="464" t="s">
        <v>404</v>
      </c>
      <c r="K85" s="464">
        <f t="shared" si="4"/>
        <v>46</v>
      </c>
      <c r="L85" s="464" t="str">
        <f t="shared" si="5"/>
        <v/>
      </c>
      <c r="M85" s="464" t="str">
        <f t="shared" si="6"/>
        <v/>
      </c>
      <c r="N85" s="432" t="b">
        <f t="shared" si="7"/>
        <v>0</v>
      </c>
      <c r="O85" s="436" t="s">
        <v>1640</v>
      </c>
      <c r="P85" s="293"/>
      <c r="Q85" s="292"/>
    </row>
    <row r="86" spans="1:17" ht="37.5" customHeight="1" x14ac:dyDescent="0.35">
      <c r="A86" s="367">
        <v>8</v>
      </c>
      <c r="B86" s="384" t="str">
        <f>IFERROR(VLOOKUP(A86,'Impact Indicators - Section B'!$A$9:$S$27,19,FALSE),"")</f>
        <v/>
      </c>
      <c r="C86" s="467" t="str">
        <f t="array" ref="C86">IFERROR(IF(INDEX('Disaggregation Records'!$E$3:$E$56,MATCH(LEFT(L86,255),LEFT('Disaggregation Records'!$D$3:$D$56,255),0))=0,"",INDEX('Disaggregation Records'!$E$3:$E$56,MATCH(LEFT(L86,255),LEFT('Disaggregation Records'!$D$3:$D$56,255),0))),"")</f>
        <v/>
      </c>
      <c r="D86" s="467" t="str">
        <f t="array" ref="D86">IFERROR(IF(INDEX('Disaggregation Records'!$F$3:$F$56,MATCH(LEFT(L86,255),LEFT('Disaggregation Records'!$D$3:$D$56,255),0))=0,"",INDEX('Disaggregation Records'!$F$3:$F$56,MATCH(LEFT(L86,255),LEFT('Disaggregation Records'!$D$3:$D$56,255),0))),"")</f>
        <v/>
      </c>
      <c r="E86" s="370" t="str">
        <f t="array" ref="E86">IFERROR(IF(INDEX('Disaggregation Data'!$K$3:$K$154,MATCH(LEFT(M86,255),LEFT('Disaggregation Data'!$J$3:$J$154,255),0))=0,"",INDEX('Disaggregation Data'!$K$3:$K$154,MATCH(LEFT(M86,255),LEFT('Disaggregation Data'!$J$3:$J$154,255),0))),"")</f>
        <v/>
      </c>
      <c r="F86" s="370" t="str">
        <f t="array" ref="F86">IFERROR(IF(INDEX('Disaggregation Data'!$L$3:$L$154,MATCH(LEFT(M86,255),LEFT('Disaggregation Data'!$J$3:$J$154,255),0))=0,"",INDEX('Disaggregation Data'!$L$3:$L$154,MATCH(LEFT(M86,255),LEFT('Disaggregation Data'!$J$3:$J$154,255),0))),"")</f>
        <v/>
      </c>
      <c r="G86" s="370" t="str">
        <f t="array" ref="G86">IFERROR(IF(INDEX('Disaggregation Data'!$M$3:$M$154,MATCH(LEFT(M86,255),LEFT('Disaggregation Data'!$J$3:$J$154,255),0))=0,"",INDEX('Disaggregation Data'!$M$3:$M$154,MATCH(LEFT(M86,255),LEFT('Disaggregation Data'!$J$3:$J$154,255),0))),"")</f>
        <v/>
      </c>
      <c r="H86" s="369" t="str">
        <f t="array" ref="H86">IFERROR(IF(INDEX('Disaggregation Data'!$N$3:$N$154,MATCH(LEFT(M86,255),LEFT('Disaggregation Data'!$J$3:$J$154,255),0))=0,"",INDEX('Disaggregation Data'!$N$3:$N$154,MATCH(LEFT(M86,255),LEFT('Disaggregation Data'!$J$3:$J$154,255),0))),"")</f>
        <v/>
      </c>
      <c r="I86" s="464" t="str">
        <f t="array" ref="I86">IFERROR(IF(INDEX('Disaggregation Records'!$G$3:$G$56,MATCH(LEFT(L86,255),LEFT('Disaggregation Records'!$D$3:$D$56,255),0))=0,"",INDEX('Disaggregation Records'!$G$3:$G$56,MATCH(LEFT(L86,255),LEFT('Disaggregation Records'!$D$3:$D$56,255),0))),"")</f>
        <v/>
      </c>
      <c r="J86" s="464" t="s">
        <v>404</v>
      </c>
      <c r="K86" s="464">
        <f t="shared" si="4"/>
        <v>47</v>
      </c>
      <c r="L86" s="464" t="str">
        <f t="shared" si="5"/>
        <v/>
      </c>
      <c r="M86" s="464" t="str">
        <f t="shared" si="6"/>
        <v/>
      </c>
      <c r="N86" s="432" t="b">
        <f t="shared" si="7"/>
        <v>0</v>
      </c>
      <c r="O86" s="436" t="s">
        <v>1641</v>
      </c>
      <c r="P86" s="293"/>
      <c r="Q86" s="292"/>
    </row>
    <row r="87" spans="1:17" ht="37.5" customHeight="1" x14ac:dyDescent="0.35">
      <c r="A87" s="367">
        <v>8</v>
      </c>
      <c r="B87" s="384" t="str">
        <f>IFERROR(VLOOKUP(A87,'Impact Indicators - Section B'!$A$9:$S$27,19,FALSE),"")</f>
        <v/>
      </c>
      <c r="C87" s="467" t="str">
        <f t="array" ref="C87">IFERROR(IF(INDEX('Disaggregation Records'!$E$3:$E$56,MATCH(LEFT(L87,255),LEFT('Disaggregation Records'!$D$3:$D$56,255),0))=0,"",INDEX('Disaggregation Records'!$E$3:$E$56,MATCH(LEFT(L87,255),LEFT('Disaggregation Records'!$D$3:$D$56,255),0))),"")</f>
        <v/>
      </c>
      <c r="D87" s="467" t="str">
        <f t="array" ref="D87">IFERROR(IF(INDEX('Disaggregation Records'!$F$3:$F$56,MATCH(LEFT(L87,255),LEFT('Disaggregation Records'!$D$3:$D$56,255),0))=0,"",INDEX('Disaggregation Records'!$F$3:$F$56,MATCH(LEFT(L87,255),LEFT('Disaggregation Records'!$D$3:$D$56,255),0))),"")</f>
        <v/>
      </c>
      <c r="E87" s="370" t="str">
        <f t="array" ref="E87">IFERROR(IF(INDEX('Disaggregation Data'!$K$3:$K$154,MATCH(LEFT(M87,255),LEFT('Disaggregation Data'!$J$3:$J$154,255),0))=0,"",INDEX('Disaggregation Data'!$K$3:$K$154,MATCH(LEFT(M87,255),LEFT('Disaggregation Data'!$J$3:$J$154,255),0))),"")</f>
        <v/>
      </c>
      <c r="F87" s="370" t="str">
        <f t="array" ref="F87">IFERROR(IF(INDEX('Disaggregation Data'!$L$3:$L$154,MATCH(LEFT(M87,255),LEFT('Disaggregation Data'!$J$3:$J$154,255),0))=0,"",INDEX('Disaggregation Data'!$L$3:$L$154,MATCH(LEFT(M87,255),LEFT('Disaggregation Data'!$J$3:$J$154,255),0))),"")</f>
        <v/>
      </c>
      <c r="G87" s="370" t="str">
        <f t="array" ref="G87">IFERROR(IF(INDEX('Disaggregation Data'!$M$3:$M$154,MATCH(LEFT(M87,255),LEFT('Disaggregation Data'!$J$3:$J$154,255),0))=0,"",INDEX('Disaggregation Data'!$M$3:$M$154,MATCH(LEFT(M87,255),LEFT('Disaggregation Data'!$J$3:$J$154,255),0))),"")</f>
        <v/>
      </c>
      <c r="H87" s="369" t="str">
        <f t="array" ref="H87">IFERROR(IF(INDEX('Disaggregation Data'!$N$3:$N$154,MATCH(LEFT(M87,255),LEFT('Disaggregation Data'!$J$3:$J$154,255),0))=0,"",INDEX('Disaggregation Data'!$N$3:$N$154,MATCH(LEFT(M87,255),LEFT('Disaggregation Data'!$J$3:$J$154,255),0))),"")</f>
        <v/>
      </c>
      <c r="I87" s="464" t="str">
        <f t="array" ref="I87">IFERROR(IF(INDEX('Disaggregation Records'!$G$3:$G$56,MATCH(LEFT(L87,255),LEFT('Disaggregation Records'!$D$3:$D$56,255),0))=0,"",INDEX('Disaggregation Records'!$G$3:$G$56,MATCH(LEFT(L87,255),LEFT('Disaggregation Records'!$D$3:$D$56,255),0))),"")</f>
        <v/>
      </c>
      <c r="J87" s="464" t="s">
        <v>404</v>
      </c>
      <c r="K87" s="464">
        <f t="shared" si="4"/>
        <v>48</v>
      </c>
      <c r="L87" s="464" t="str">
        <f t="shared" si="5"/>
        <v/>
      </c>
      <c r="M87" s="464" t="str">
        <f t="shared" si="6"/>
        <v/>
      </c>
      <c r="N87" s="432" t="b">
        <f t="shared" si="7"/>
        <v>0</v>
      </c>
      <c r="O87" s="436" t="s">
        <v>1642</v>
      </c>
      <c r="P87" s="293"/>
      <c r="Q87" s="292"/>
    </row>
    <row r="88" spans="1:17" ht="37.5" customHeight="1" x14ac:dyDescent="0.35">
      <c r="A88" s="367">
        <v>8</v>
      </c>
      <c r="B88" s="384" t="str">
        <f>IFERROR(VLOOKUP(A88,'Impact Indicators - Section B'!$A$9:$S$27,19,FALSE),"")</f>
        <v/>
      </c>
      <c r="C88" s="467" t="str">
        <f t="array" ref="C88">IFERROR(IF(INDEX('Disaggregation Records'!$E$3:$E$56,MATCH(LEFT(L88,255),LEFT('Disaggregation Records'!$D$3:$D$56,255),0))=0,"",INDEX('Disaggregation Records'!$E$3:$E$56,MATCH(LEFT(L88,255),LEFT('Disaggregation Records'!$D$3:$D$56,255),0))),"")</f>
        <v/>
      </c>
      <c r="D88" s="467" t="str">
        <f t="array" ref="D88">IFERROR(IF(INDEX('Disaggregation Records'!$F$3:$F$56,MATCH(LEFT(L88,255),LEFT('Disaggregation Records'!$D$3:$D$56,255),0))=0,"",INDEX('Disaggregation Records'!$F$3:$F$56,MATCH(LEFT(L88,255),LEFT('Disaggregation Records'!$D$3:$D$56,255),0))),"")</f>
        <v/>
      </c>
      <c r="E88" s="370" t="str">
        <f t="array" ref="E88">IFERROR(IF(INDEX('Disaggregation Data'!$K$3:$K$154,MATCH(LEFT(M88,255),LEFT('Disaggregation Data'!$J$3:$J$154,255),0))=0,"",INDEX('Disaggregation Data'!$K$3:$K$154,MATCH(LEFT(M88,255),LEFT('Disaggregation Data'!$J$3:$J$154,255),0))),"")</f>
        <v/>
      </c>
      <c r="F88" s="370" t="str">
        <f t="array" ref="F88">IFERROR(IF(INDEX('Disaggregation Data'!$L$3:$L$154,MATCH(LEFT(M88,255),LEFT('Disaggregation Data'!$J$3:$J$154,255),0))=0,"",INDEX('Disaggregation Data'!$L$3:$L$154,MATCH(LEFT(M88,255),LEFT('Disaggregation Data'!$J$3:$J$154,255),0))),"")</f>
        <v/>
      </c>
      <c r="G88" s="370" t="str">
        <f t="array" ref="G88">IFERROR(IF(INDEX('Disaggregation Data'!$M$3:$M$154,MATCH(LEFT(M88,255),LEFT('Disaggregation Data'!$J$3:$J$154,255),0))=0,"",INDEX('Disaggregation Data'!$M$3:$M$154,MATCH(LEFT(M88,255),LEFT('Disaggregation Data'!$J$3:$J$154,255),0))),"")</f>
        <v/>
      </c>
      <c r="H88" s="369" t="str">
        <f t="array" ref="H88">IFERROR(IF(INDEX('Disaggregation Data'!$N$3:$N$154,MATCH(LEFT(M88,255),LEFT('Disaggregation Data'!$J$3:$J$154,255),0))=0,"",INDEX('Disaggregation Data'!$N$3:$N$154,MATCH(LEFT(M88,255),LEFT('Disaggregation Data'!$J$3:$J$154,255),0))),"")</f>
        <v/>
      </c>
      <c r="I88" s="464" t="str">
        <f t="array" ref="I88">IFERROR(IF(INDEX('Disaggregation Records'!$G$3:$G$56,MATCH(LEFT(L88,255),LEFT('Disaggregation Records'!$D$3:$D$56,255),0))=0,"",INDEX('Disaggregation Records'!$G$3:$G$56,MATCH(LEFT(L88,255),LEFT('Disaggregation Records'!$D$3:$D$56,255),0))),"")</f>
        <v/>
      </c>
      <c r="J88" s="464" t="s">
        <v>404</v>
      </c>
      <c r="K88" s="464">
        <f t="shared" si="4"/>
        <v>49</v>
      </c>
      <c r="L88" s="464" t="str">
        <f t="shared" si="5"/>
        <v/>
      </c>
      <c r="M88" s="464" t="str">
        <f t="shared" si="6"/>
        <v/>
      </c>
      <c r="N88" s="432" t="b">
        <f t="shared" si="7"/>
        <v>0</v>
      </c>
      <c r="O88" s="436" t="s">
        <v>1643</v>
      </c>
      <c r="P88" s="293"/>
      <c r="Q88" s="292"/>
    </row>
    <row r="89" spans="1:17" ht="37.5" customHeight="1" x14ac:dyDescent="0.35">
      <c r="A89" s="367">
        <v>9</v>
      </c>
      <c r="B89" s="384" t="str">
        <f>IFERROR(VLOOKUP(A89,'Impact Indicators - Section B'!$A$9:$S$27,19,FALSE),"")</f>
        <v/>
      </c>
      <c r="C89" s="467" t="str">
        <f t="array" ref="C89">IFERROR(IF(INDEX('Disaggregation Records'!$E$3:$E$56,MATCH(LEFT(L89,255),LEFT('Disaggregation Records'!$D$3:$D$56,255),0))=0,"",INDEX('Disaggregation Records'!$E$3:$E$56,MATCH(LEFT(L89,255),LEFT('Disaggregation Records'!$D$3:$D$56,255),0))),"")</f>
        <v/>
      </c>
      <c r="D89" s="467" t="str">
        <f t="array" ref="D89">IFERROR(IF(INDEX('Disaggregation Records'!$F$3:$F$56,MATCH(LEFT(L89,255),LEFT('Disaggregation Records'!$D$3:$D$56,255),0))=0,"",INDEX('Disaggregation Records'!$F$3:$F$56,MATCH(LEFT(L89,255),LEFT('Disaggregation Records'!$D$3:$D$56,255),0))),"")</f>
        <v/>
      </c>
      <c r="E89" s="370" t="str">
        <f t="array" ref="E89">IFERROR(IF(INDEX('Disaggregation Data'!$K$3:$K$154,MATCH(LEFT(M89,255),LEFT('Disaggregation Data'!$J$3:$J$154,255),0))=0,"",INDEX('Disaggregation Data'!$K$3:$K$154,MATCH(LEFT(M89,255),LEFT('Disaggregation Data'!$J$3:$J$154,255),0))),"")</f>
        <v/>
      </c>
      <c r="F89" s="370" t="str">
        <f t="array" ref="F89">IFERROR(IF(INDEX('Disaggregation Data'!$L$3:$L$154,MATCH(LEFT(M89,255),LEFT('Disaggregation Data'!$J$3:$J$154,255),0))=0,"",INDEX('Disaggregation Data'!$L$3:$L$154,MATCH(LEFT(M89,255),LEFT('Disaggregation Data'!$J$3:$J$154,255),0))),"")</f>
        <v/>
      </c>
      <c r="G89" s="370" t="str">
        <f t="array" ref="G89">IFERROR(IF(INDEX('Disaggregation Data'!$M$3:$M$154,MATCH(LEFT(M89,255),LEFT('Disaggregation Data'!$J$3:$J$154,255),0))=0,"",INDEX('Disaggregation Data'!$M$3:$M$154,MATCH(LEFT(M89,255),LEFT('Disaggregation Data'!$J$3:$J$154,255),0))),"")</f>
        <v/>
      </c>
      <c r="H89" s="369" t="str">
        <f t="array" ref="H89">IFERROR(IF(INDEX('Disaggregation Data'!$N$3:$N$154,MATCH(LEFT(M89,255),LEFT('Disaggregation Data'!$J$3:$J$154,255),0))=0,"",INDEX('Disaggregation Data'!$N$3:$N$154,MATCH(LEFT(M89,255),LEFT('Disaggregation Data'!$J$3:$J$154,255),0))),"")</f>
        <v/>
      </c>
      <c r="I89" s="464" t="str">
        <f t="array" ref="I89">IFERROR(IF(INDEX('Disaggregation Records'!$G$3:$G$56,MATCH(LEFT(L89,255),LEFT('Disaggregation Records'!$D$3:$D$56,255),0))=0,"",INDEX('Disaggregation Records'!$G$3:$G$56,MATCH(LEFT(L89,255),LEFT('Disaggregation Records'!$D$3:$D$56,255),0))),"")</f>
        <v/>
      </c>
      <c r="J89" s="464" t="s">
        <v>405</v>
      </c>
      <c r="K89" s="464">
        <f t="shared" si="4"/>
        <v>50</v>
      </c>
      <c r="L89" s="464" t="str">
        <f t="shared" si="5"/>
        <v/>
      </c>
      <c r="M89" s="464" t="str">
        <f t="shared" si="6"/>
        <v/>
      </c>
      <c r="N89" s="432" t="b">
        <f t="shared" si="7"/>
        <v>0</v>
      </c>
      <c r="O89" s="436" t="s">
        <v>1644</v>
      </c>
      <c r="P89" s="293"/>
      <c r="Q89" s="292"/>
    </row>
    <row r="90" spans="1:17" ht="37.5" customHeight="1" x14ac:dyDescent="0.35">
      <c r="A90" s="367">
        <v>9</v>
      </c>
      <c r="B90" s="384" t="str">
        <f>IFERROR(VLOOKUP(A90,'Impact Indicators - Section B'!$A$9:$S$27,19,FALSE),"")</f>
        <v/>
      </c>
      <c r="C90" s="467" t="str">
        <f t="array" ref="C90">IFERROR(IF(INDEX('Disaggregation Records'!$E$3:$E$56,MATCH(LEFT(L90,255),LEFT('Disaggregation Records'!$D$3:$D$56,255),0))=0,"",INDEX('Disaggregation Records'!$E$3:$E$56,MATCH(LEFT(L90,255),LEFT('Disaggregation Records'!$D$3:$D$56,255),0))),"")</f>
        <v/>
      </c>
      <c r="D90" s="467" t="str">
        <f t="array" ref="D90">IFERROR(IF(INDEX('Disaggregation Records'!$F$3:$F$56,MATCH(LEFT(L90,255),LEFT('Disaggregation Records'!$D$3:$D$56,255),0))=0,"",INDEX('Disaggregation Records'!$F$3:$F$56,MATCH(LEFT(L90,255),LEFT('Disaggregation Records'!$D$3:$D$56,255),0))),"")</f>
        <v/>
      </c>
      <c r="E90" s="370" t="str">
        <f t="array" ref="E90">IFERROR(IF(INDEX('Disaggregation Data'!$K$3:$K$154,MATCH(LEFT(M90,255),LEFT('Disaggregation Data'!$J$3:$J$154,255),0))=0,"",INDEX('Disaggregation Data'!$K$3:$K$154,MATCH(LEFT(M90,255),LEFT('Disaggregation Data'!$J$3:$J$154,255),0))),"")</f>
        <v/>
      </c>
      <c r="F90" s="370" t="str">
        <f t="array" ref="F90">IFERROR(IF(INDEX('Disaggregation Data'!$L$3:$L$154,MATCH(LEFT(M90,255),LEFT('Disaggregation Data'!$J$3:$J$154,255),0))=0,"",INDEX('Disaggregation Data'!$L$3:$L$154,MATCH(LEFT(M90,255),LEFT('Disaggregation Data'!$J$3:$J$154,255),0))),"")</f>
        <v/>
      </c>
      <c r="G90" s="370" t="str">
        <f t="array" ref="G90">IFERROR(IF(INDEX('Disaggregation Data'!$M$3:$M$154,MATCH(LEFT(M90,255),LEFT('Disaggregation Data'!$J$3:$J$154,255),0))=0,"",INDEX('Disaggregation Data'!$M$3:$M$154,MATCH(LEFT(M90,255),LEFT('Disaggregation Data'!$J$3:$J$154,255),0))),"")</f>
        <v/>
      </c>
      <c r="H90" s="369" t="str">
        <f t="array" ref="H90">IFERROR(IF(INDEX('Disaggregation Data'!$N$3:$N$154,MATCH(LEFT(M90,255),LEFT('Disaggregation Data'!$J$3:$J$154,255),0))=0,"",INDEX('Disaggregation Data'!$N$3:$N$154,MATCH(LEFT(M90,255),LEFT('Disaggregation Data'!$J$3:$J$154,255),0))),"")</f>
        <v/>
      </c>
      <c r="I90" s="464" t="str">
        <f t="array" ref="I90">IFERROR(IF(INDEX('Disaggregation Records'!$G$3:$G$56,MATCH(LEFT(L90,255),LEFT('Disaggregation Records'!$D$3:$D$56,255),0))=0,"",INDEX('Disaggregation Records'!$G$3:$G$56,MATCH(LEFT(L90,255),LEFT('Disaggregation Records'!$D$3:$D$56,255),0))),"")</f>
        <v/>
      </c>
      <c r="J90" s="464" t="s">
        <v>405</v>
      </c>
      <c r="K90" s="464">
        <f t="shared" si="4"/>
        <v>51</v>
      </c>
      <c r="L90" s="464" t="str">
        <f t="shared" si="5"/>
        <v/>
      </c>
      <c r="M90" s="464" t="str">
        <f t="shared" si="6"/>
        <v/>
      </c>
      <c r="N90" s="432" t="b">
        <f t="shared" si="7"/>
        <v>0</v>
      </c>
      <c r="O90" s="436" t="s">
        <v>1645</v>
      </c>
      <c r="P90" s="293"/>
      <c r="Q90" s="292"/>
    </row>
    <row r="91" spans="1:17" ht="37.5" customHeight="1" x14ac:dyDescent="0.35">
      <c r="A91" s="367">
        <v>9</v>
      </c>
      <c r="B91" s="384" t="str">
        <f>IFERROR(VLOOKUP(A91,'Impact Indicators - Section B'!$A$9:$S$27,19,FALSE),"")</f>
        <v/>
      </c>
      <c r="C91" s="467" t="str">
        <f t="array" ref="C91">IFERROR(IF(INDEX('Disaggregation Records'!$E$3:$E$56,MATCH(LEFT(L91,255),LEFT('Disaggregation Records'!$D$3:$D$56,255),0))=0,"",INDEX('Disaggregation Records'!$E$3:$E$56,MATCH(LEFT(L91,255),LEFT('Disaggregation Records'!$D$3:$D$56,255),0))),"")</f>
        <v/>
      </c>
      <c r="D91" s="467" t="str">
        <f t="array" ref="D91">IFERROR(IF(INDEX('Disaggregation Records'!$F$3:$F$56,MATCH(LEFT(L91,255),LEFT('Disaggregation Records'!$D$3:$D$56,255),0))=0,"",INDEX('Disaggregation Records'!$F$3:$F$56,MATCH(LEFT(L91,255),LEFT('Disaggregation Records'!$D$3:$D$56,255),0))),"")</f>
        <v/>
      </c>
      <c r="E91" s="370" t="str">
        <f t="array" ref="E91">IFERROR(IF(INDEX('Disaggregation Data'!$K$3:$K$154,MATCH(LEFT(M91,255),LEFT('Disaggregation Data'!$J$3:$J$154,255),0))=0,"",INDEX('Disaggregation Data'!$K$3:$K$154,MATCH(LEFT(M91,255),LEFT('Disaggregation Data'!$J$3:$J$154,255),0))),"")</f>
        <v/>
      </c>
      <c r="F91" s="370" t="str">
        <f t="array" ref="F91">IFERROR(IF(INDEX('Disaggregation Data'!$L$3:$L$154,MATCH(LEFT(M91,255),LEFT('Disaggregation Data'!$J$3:$J$154,255),0))=0,"",INDEX('Disaggregation Data'!$L$3:$L$154,MATCH(LEFT(M91,255),LEFT('Disaggregation Data'!$J$3:$J$154,255),0))),"")</f>
        <v/>
      </c>
      <c r="G91" s="370" t="str">
        <f t="array" ref="G91">IFERROR(IF(INDEX('Disaggregation Data'!$M$3:$M$154,MATCH(LEFT(M91,255),LEFT('Disaggregation Data'!$J$3:$J$154,255),0))=0,"",INDEX('Disaggregation Data'!$M$3:$M$154,MATCH(LEFT(M91,255),LEFT('Disaggregation Data'!$J$3:$J$154,255),0))),"")</f>
        <v/>
      </c>
      <c r="H91" s="369" t="str">
        <f t="array" ref="H91">IFERROR(IF(INDEX('Disaggregation Data'!$N$3:$N$154,MATCH(LEFT(M91,255),LEFT('Disaggregation Data'!$J$3:$J$154,255),0))=0,"",INDEX('Disaggregation Data'!$N$3:$N$154,MATCH(LEFT(M91,255),LEFT('Disaggregation Data'!$J$3:$J$154,255),0))),"")</f>
        <v/>
      </c>
      <c r="I91" s="464" t="str">
        <f t="array" ref="I91">IFERROR(IF(INDEX('Disaggregation Records'!$G$3:$G$56,MATCH(LEFT(L91,255),LEFT('Disaggregation Records'!$D$3:$D$56,255),0))=0,"",INDEX('Disaggregation Records'!$G$3:$G$56,MATCH(LEFT(L91,255),LEFT('Disaggregation Records'!$D$3:$D$56,255),0))),"")</f>
        <v/>
      </c>
      <c r="J91" s="464" t="s">
        <v>405</v>
      </c>
      <c r="K91" s="464">
        <f t="shared" si="4"/>
        <v>52</v>
      </c>
      <c r="L91" s="464" t="str">
        <f t="shared" si="5"/>
        <v/>
      </c>
      <c r="M91" s="464" t="str">
        <f t="shared" si="6"/>
        <v/>
      </c>
      <c r="N91" s="432" t="b">
        <f t="shared" si="7"/>
        <v>0</v>
      </c>
      <c r="O91" s="436" t="s">
        <v>1646</v>
      </c>
      <c r="P91" s="293"/>
      <c r="Q91" s="292"/>
    </row>
    <row r="92" spans="1:17" ht="37.5" customHeight="1" x14ac:dyDescent="0.35">
      <c r="A92" s="367">
        <v>9</v>
      </c>
      <c r="B92" s="384" t="str">
        <f>IFERROR(VLOOKUP(A92,'Impact Indicators - Section B'!$A$9:$S$27,19,FALSE),"")</f>
        <v/>
      </c>
      <c r="C92" s="467" t="str">
        <f t="array" ref="C92">IFERROR(IF(INDEX('Disaggregation Records'!$E$3:$E$56,MATCH(LEFT(L92,255),LEFT('Disaggregation Records'!$D$3:$D$56,255),0))=0,"",INDEX('Disaggregation Records'!$E$3:$E$56,MATCH(LEFT(L92,255),LEFT('Disaggregation Records'!$D$3:$D$56,255),0))),"")</f>
        <v/>
      </c>
      <c r="D92" s="467" t="str">
        <f t="array" ref="D92">IFERROR(IF(INDEX('Disaggregation Records'!$F$3:$F$56,MATCH(LEFT(L92,255),LEFT('Disaggregation Records'!$D$3:$D$56,255),0))=0,"",INDEX('Disaggregation Records'!$F$3:$F$56,MATCH(LEFT(L92,255),LEFT('Disaggregation Records'!$D$3:$D$56,255),0))),"")</f>
        <v/>
      </c>
      <c r="E92" s="370" t="str">
        <f t="array" ref="E92">IFERROR(IF(INDEX('Disaggregation Data'!$K$3:$K$154,MATCH(LEFT(M92,255),LEFT('Disaggregation Data'!$J$3:$J$154,255),0))=0,"",INDEX('Disaggregation Data'!$K$3:$K$154,MATCH(LEFT(M92,255),LEFT('Disaggregation Data'!$J$3:$J$154,255),0))),"")</f>
        <v/>
      </c>
      <c r="F92" s="370" t="str">
        <f t="array" ref="F92">IFERROR(IF(INDEX('Disaggregation Data'!$L$3:$L$154,MATCH(LEFT(M92,255),LEFT('Disaggregation Data'!$J$3:$J$154,255),0))=0,"",INDEX('Disaggregation Data'!$L$3:$L$154,MATCH(LEFT(M92,255),LEFT('Disaggregation Data'!$J$3:$J$154,255),0))),"")</f>
        <v/>
      </c>
      <c r="G92" s="370" t="str">
        <f t="array" ref="G92">IFERROR(IF(INDEX('Disaggregation Data'!$M$3:$M$154,MATCH(LEFT(M92,255),LEFT('Disaggregation Data'!$J$3:$J$154,255),0))=0,"",INDEX('Disaggregation Data'!$M$3:$M$154,MATCH(LEFT(M92,255),LEFT('Disaggregation Data'!$J$3:$J$154,255),0))),"")</f>
        <v/>
      </c>
      <c r="H92" s="369" t="str">
        <f t="array" ref="H92">IFERROR(IF(INDEX('Disaggregation Data'!$N$3:$N$154,MATCH(LEFT(M92,255),LEFT('Disaggregation Data'!$J$3:$J$154,255),0))=0,"",INDEX('Disaggregation Data'!$N$3:$N$154,MATCH(LEFT(M92,255),LEFT('Disaggregation Data'!$J$3:$J$154,255),0))),"")</f>
        <v/>
      </c>
      <c r="I92" s="464" t="str">
        <f t="array" ref="I92">IFERROR(IF(INDEX('Disaggregation Records'!$G$3:$G$56,MATCH(LEFT(L92,255),LEFT('Disaggregation Records'!$D$3:$D$56,255),0))=0,"",INDEX('Disaggregation Records'!$G$3:$G$56,MATCH(LEFT(L92,255),LEFT('Disaggregation Records'!$D$3:$D$56,255),0))),"")</f>
        <v/>
      </c>
      <c r="J92" s="464" t="s">
        <v>405</v>
      </c>
      <c r="K92" s="464">
        <f t="shared" si="4"/>
        <v>53</v>
      </c>
      <c r="L92" s="464" t="str">
        <f t="shared" si="5"/>
        <v/>
      </c>
      <c r="M92" s="464" t="str">
        <f t="shared" si="6"/>
        <v/>
      </c>
      <c r="N92" s="432" t="b">
        <f t="shared" si="7"/>
        <v>0</v>
      </c>
      <c r="O92" s="436" t="s">
        <v>1647</v>
      </c>
      <c r="P92" s="293"/>
      <c r="Q92" s="292"/>
    </row>
    <row r="93" spans="1:17" ht="37.5" customHeight="1" x14ac:dyDescent="0.35">
      <c r="A93" s="367">
        <v>9</v>
      </c>
      <c r="B93" s="384" t="str">
        <f>IFERROR(VLOOKUP(A93,'Impact Indicators - Section B'!$A$9:$S$27,19,FALSE),"")</f>
        <v/>
      </c>
      <c r="C93" s="467" t="str">
        <f t="array" ref="C93">IFERROR(IF(INDEX('Disaggregation Records'!$E$3:$E$56,MATCH(LEFT(L93,255),LEFT('Disaggregation Records'!$D$3:$D$56,255),0))=0,"",INDEX('Disaggregation Records'!$E$3:$E$56,MATCH(LEFT(L93,255),LEFT('Disaggregation Records'!$D$3:$D$56,255),0))),"")</f>
        <v/>
      </c>
      <c r="D93" s="467" t="str">
        <f t="array" ref="D93">IFERROR(IF(INDEX('Disaggregation Records'!$F$3:$F$56,MATCH(LEFT(L93,255),LEFT('Disaggregation Records'!$D$3:$D$56,255),0))=0,"",INDEX('Disaggregation Records'!$F$3:$F$56,MATCH(LEFT(L93,255),LEFT('Disaggregation Records'!$D$3:$D$56,255),0))),"")</f>
        <v/>
      </c>
      <c r="E93" s="370" t="str">
        <f t="array" ref="E93">IFERROR(IF(INDEX('Disaggregation Data'!$K$3:$K$154,MATCH(LEFT(M93,255),LEFT('Disaggregation Data'!$J$3:$J$154,255),0))=0,"",INDEX('Disaggregation Data'!$K$3:$K$154,MATCH(LEFT(M93,255),LEFT('Disaggregation Data'!$J$3:$J$154,255),0))),"")</f>
        <v/>
      </c>
      <c r="F93" s="370" t="str">
        <f t="array" ref="F93">IFERROR(IF(INDEX('Disaggregation Data'!$L$3:$L$154,MATCH(LEFT(M93,255),LEFT('Disaggregation Data'!$J$3:$J$154,255),0))=0,"",INDEX('Disaggregation Data'!$L$3:$L$154,MATCH(LEFT(M93,255),LEFT('Disaggregation Data'!$J$3:$J$154,255),0))),"")</f>
        <v/>
      </c>
      <c r="G93" s="370" t="str">
        <f t="array" ref="G93">IFERROR(IF(INDEX('Disaggregation Data'!$M$3:$M$154,MATCH(LEFT(M93,255),LEFT('Disaggregation Data'!$J$3:$J$154,255),0))=0,"",INDEX('Disaggregation Data'!$M$3:$M$154,MATCH(LEFT(M93,255),LEFT('Disaggregation Data'!$J$3:$J$154,255),0))),"")</f>
        <v/>
      </c>
      <c r="H93" s="369" t="str">
        <f t="array" ref="H93">IFERROR(IF(INDEX('Disaggregation Data'!$N$3:$N$154,MATCH(LEFT(M93,255),LEFT('Disaggregation Data'!$J$3:$J$154,255),0))=0,"",INDEX('Disaggregation Data'!$N$3:$N$154,MATCH(LEFT(M93,255),LEFT('Disaggregation Data'!$J$3:$J$154,255),0))),"")</f>
        <v/>
      </c>
      <c r="I93" s="464" t="str">
        <f t="array" ref="I93">IFERROR(IF(INDEX('Disaggregation Records'!$G$3:$G$56,MATCH(LEFT(L93,255),LEFT('Disaggregation Records'!$D$3:$D$56,255),0))=0,"",INDEX('Disaggregation Records'!$G$3:$G$56,MATCH(LEFT(L93,255),LEFT('Disaggregation Records'!$D$3:$D$56,255),0))),"")</f>
        <v/>
      </c>
      <c r="J93" s="464" t="s">
        <v>405</v>
      </c>
      <c r="K93" s="464">
        <f t="shared" si="4"/>
        <v>54</v>
      </c>
      <c r="L93" s="464" t="str">
        <f t="shared" si="5"/>
        <v/>
      </c>
      <c r="M93" s="464" t="str">
        <f t="shared" si="6"/>
        <v/>
      </c>
      <c r="N93" s="432" t="b">
        <f t="shared" si="7"/>
        <v>0</v>
      </c>
      <c r="O93" s="436" t="s">
        <v>1648</v>
      </c>
      <c r="P93" s="293"/>
      <c r="Q93" s="292"/>
    </row>
    <row r="94" spans="1:17" ht="37.5" customHeight="1" x14ac:dyDescent="0.35">
      <c r="A94" s="367">
        <v>9</v>
      </c>
      <c r="B94" s="384" t="str">
        <f>IFERROR(VLOOKUP(A94,'Impact Indicators - Section B'!$A$9:$S$27,19,FALSE),"")</f>
        <v/>
      </c>
      <c r="C94" s="467" t="str">
        <f t="array" ref="C94">IFERROR(IF(INDEX('Disaggregation Records'!$E$3:$E$56,MATCH(LEFT(L94,255),LEFT('Disaggregation Records'!$D$3:$D$56,255),0))=0,"",INDEX('Disaggregation Records'!$E$3:$E$56,MATCH(LEFT(L94,255),LEFT('Disaggregation Records'!$D$3:$D$56,255),0))),"")</f>
        <v/>
      </c>
      <c r="D94" s="467" t="str">
        <f t="array" ref="D94">IFERROR(IF(INDEX('Disaggregation Records'!$F$3:$F$56,MATCH(LEFT(L94,255),LEFT('Disaggregation Records'!$D$3:$D$56,255),0))=0,"",INDEX('Disaggregation Records'!$F$3:$F$56,MATCH(LEFT(L94,255),LEFT('Disaggregation Records'!$D$3:$D$56,255),0))),"")</f>
        <v/>
      </c>
      <c r="E94" s="370" t="str">
        <f t="array" ref="E94">IFERROR(IF(INDEX('Disaggregation Data'!$K$3:$K$154,MATCH(LEFT(M94,255),LEFT('Disaggregation Data'!$J$3:$J$154,255),0))=0,"",INDEX('Disaggregation Data'!$K$3:$K$154,MATCH(LEFT(M94,255),LEFT('Disaggregation Data'!$J$3:$J$154,255),0))),"")</f>
        <v/>
      </c>
      <c r="F94" s="370" t="str">
        <f t="array" ref="F94">IFERROR(IF(INDEX('Disaggregation Data'!$L$3:$L$154,MATCH(LEFT(M94,255),LEFT('Disaggregation Data'!$J$3:$J$154,255),0))=0,"",INDEX('Disaggregation Data'!$L$3:$L$154,MATCH(LEFT(M94,255),LEFT('Disaggregation Data'!$J$3:$J$154,255),0))),"")</f>
        <v/>
      </c>
      <c r="G94" s="370" t="str">
        <f t="array" ref="G94">IFERROR(IF(INDEX('Disaggregation Data'!$M$3:$M$154,MATCH(LEFT(M94,255),LEFT('Disaggregation Data'!$J$3:$J$154,255),0))=0,"",INDEX('Disaggregation Data'!$M$3:$M$154,MATCH(LEFT(M94,255),LEFT('Disaggregation Data'!$J$3:$J$154,255),0))),"")</f>
        <v/>
      </c>
      <c r="H94" s="369" t="str">
        <f t="array" ref="H94">IFERROR(IF(INDEX('Disaggregation Data'!$N$3:$N$154,MATCH(LEFT(M94,255),LEFT('Disaggregation Data'!$J$3:$J$154,255),0))=0,"",INDEX('Disaggregation Data'!$N$3:$N$154,MATCH(LEFT(M94,255),LEFT('Disaggregation Data'!$J$3:$J$154,255),0))),"")</f>
        <v/>
      </c>
      <c r="I94" s="464" t="str">
        <f t="array" ref="I94">IFERROR(IF(INDEX('Disaggregation Records'!$G$3:$G$56,MATCH(LEFT(L94,255),LEFT('Disaggregation Records'!$D$3:$D$56,255),0))=0,"",INDEX('Disaggregation Records'!$G$3:$G$56,MATCH(LEFT(L94,255),LEFT('Disaggregation Records'!$D$3:$D$56,255),0))),"")</f>
        <v/>
      </c>
      <c r="J94" s="464" t="s">
        <v>405</v>
      </c>
      <c r="K94" s="464">
        <f t="shared" si="4"/>
        <v>55</v>
      </c>
      <c r="L94" s="464" t="str">
        <f t="shared" si="5"/>
        <v/>
      </c>
      <c r="M94" s="464" t="str">
        <f t="shared" si="6"/>
        <v/>
      </c>
      <c r="N94" s="432" t="b">
        <f t="shared" si="7"/>
        <v>0</v>
      </c>
      <c r="O94" s="436" t="s">
        <v>1649</v>
      </c>
      <c r="P94" s="293"/>
      <c r="Q94" s="292"/>
    </row>
    <row r="95" spans="1:17" ht="37.5" customHeight="1" x14ac:dyDescent="0.35">
      <c r="A95" s="367">
        <v>9</v>
      </c>
      <c r="B95" s="384" t="str">
        <f>IFERROR(VLOOKUP(A95,'Impact Indicators - Section B'!$A$9:$S$27,19,FALSE),"")</f>
        <v/>
      </c>
      <c r="C95" s="467" t="str">
        <f t="array" ref="C95">IFERROR(IF(INDEX('Disaggregation Records'!$E$3:$E$56,MATCH(LEFT(L95,255),LEFT('Disaggregation Records'!$D$3:$D$56,255),0))=0,"",INDEX('Disaggregation Records'!$E$3:$E$56,MATCH(LEFT(L95,255),LEFT('Disaggregation Records'!$D$3:$D$56,255),0))),"")</f>
        <v/>
      </c>
      <c r="D95" s="467" t="str">
        <f t="array" ref="D95">IFERROR(IF(INDEX('Disaggregation Records'!$F$3:$F$56,MATCH(LEFT(L95,255),LEFT('Disaggregation Records'!$D$3:$D$56,255),0))=0,"",INDEX('Disaggregation Records'!$F$3:$F$56,MATCH(LEFT(L95,255),LEFT('Disaggregation Records'!$D$3:$D$56,255),0))),"")</f>
        <v/>
      </c>
      <c r="E95" s="370" t="str">
        <f t="array" ref="E95">IFERROR(IF(INDEX('Disaggregation Data'!$K$3:$K$154,MATCH(LEFT(M95,255),LEFT('Disaggregation Data'!$J$3:$J$154,255),0))=0,"",INDEX('Disaggregation Data'!$K$3:$K$154,MATCH(LEFT(M95,255),LEFT('Disaggregation Data'!$J$3:$J$154,255),0))),"")</f>
        <v/>
      </c>
      <c r="F95" s="370" t="str">
        <f t="array" ref="F95">IFERROR(IF(INDEX('Disaggregation Data'!$L$3:$L$154,MATCH(LEFT(M95,255),LEFT('Disaggregation Data'!$J$3:$J$154,255),0))=0,"",INDEX('Disaggregation Data'!$L$3:$L$154,MATCH(LEFT(M95,255),LEFT('Disaggregation Data'!$J$3:$J$154,255),0))),"")</f>
        <v/>
      </c>
      <c r="G95" s="370" t="str">
        <f t="array" ref="G95">IFERROR(IF(INDEX('Disaggregation Data'!$M$3:$M$154,MATCH(LEFT(M95,255),LEFT('Disaggregation Data'!$J$3:$J$154,255),0))=0,"",INDEX('Disaggregation Data'!$M$3:$M$154,MATCH(LEFT(M95,255),LEFT('Disaggregation Data'!$J$3:$J$154,255),0))),"")</f>
        <v/>
      </c>
      <c r="H95" s="369" t="str">
        <f t="array" ref="H95">IFERROR(IF(INDEX('Disaggregation Data'!$N$3:$N$154,MATCH(LEFT(M95,255),LEFT('Disaggregation Data'!$J$3:$J$154,255),0))=0,"",INDEX('Disaggregation Data'!$N$3:$N$154,MATCH(LEFT(M95,255),LEFT('Disaggregation Data'!$J$3:$J$154,255),0))),"")</f>
        <v/>
      </c>
      <c r="I95" s="464" t="str">
        <f t="array" ref="I95">IFERROR(IF(INDEX('Disaggregation Records'!$G$3:$G$56,MATCH(LEFT(L95,255),LEFT('Disaggregation Records'!$D$3:$D$56,255),0))=0,"",INDEX('Disaggregation Records'!$G$3:$G$56,MATCH(LEFT(L95,255),LEFT('Disaggregation Records'!$D$3:$D$56,255),0))),"")</f>
        <v/>
      </c>
      <c r="J95" s="464" t="s">
        <v>405</v>
      </c>
      <c r="K95" s="464">
        <f t="shared" si="4"/>
        <v>56</v>
      </c>
      <c r="L95" s="464" t="str">
        <f t="shared" si="5"/>
        <v/>
      </c>
      <c r="M95" s="464" t="str">
        <f t="shared" si="6"/>
        <v/>
      </c>
      <c r="N95" s="432" t="b">
        <f t="shared" si="7"/>
        <v>0</v>
      </c>
      <c r="O95" s="436" t="s">
        <v>1650</v>
      </c>
      <c r="P95" s="293"/>
      <c r="Q95" s="292"/>
    </row>
    <row r="96" spans="1:17" ht="37.5" customHeight="1" x14ac:dyDescent="0.35">
      <c r="A96" s="367">
        <v>9</v>
      </c>
      <c r="B96" s="384" t="str">
        <f>IFERROR(VLOOKUP(A96,'Impact Indicators - Section B'!$A$9:$S$27,19,FALSE),"")</f>
        <v/>
      </c>
      <c r="C96" s="467" t="str">
        <f t="array" ref="C96">IFERROR(IF(INDEX('Disaggregation Records'!$E$3:$E$56,MATCH(LEFT(L96,255),LEFT('Disaggregation Records'!$D$3:$D$56,255),0))=0,"",INDEX('Disaggregation Records'!$E$3:$E$56,MATCH(LEFT(L96,255),LEFT('Disaggregation Records'!$D$3:$D$56,255),0))),"")</f>
        <v/>
      </c>
      <c r="D96" s="467" t="str">
        <f t="array" ref="D96">IFERROR(IF(INDEX('Disaggregation Records'!$F$3:$F$56,MATCH(LEFT(L96,255),LEFT('Disaggregation Records'!$D$3:$D$56,255),0))=0,"",INDEX('Disaggregation Records'!$F$3:$F$56,MATCH(LEFT(L96,255),LEFT('Disaggregation Records'!$D$3:$D$56,255),0))),"")</f>
        <v/>
      </c>
      <c r="E96" s="370" t="str">
        <f t="array" ref="E96">IFERROR(IF(INDEX('Disaggregation Data'!$K$3:$K$154,MATCH(LEFT(M96,255),LEFT('Disaggregation Data'!$J$3:$J$154,255),0))=0,"",INDEX('Disaggregation Data'!$K$3:$K$154,MATCH(LEFT(M96,255),LEFT('Disaggregation Data'!$J$3:$J$154,255),0))),"")</f>
        <v/>
      </c>
      <c r="F96" s="370" t="str">
        <f t="array" ref="F96">IFERROR(IF(INDEX('Disaggregation Data'!$L$3:$L$154,MATCH(LEFT(M96,255),LEFT('Disaggregation Data'!$J$3:$J$154,255),0))=0,"",INDEX('Disaggregation Data'!$L$3:$L$154,MATCH(LEFT(M96,255),LEFT('Disaggregation Data'!$J$3:$J$154,255),0))),"")</f>
        <v/>
      </c>
      <c r="G96" s="370" t="str">
        <f t="array" ref="G96">IFERROR(IF(INDEX('Disaggregation Data'!$M$3:$M$154,MATCH(LEFT(M96,255),LEFT('Disaggregation Data'!$J$3:$J$154,255),0))=0,"",INDEX('Disaggregation Data'!$M$3:$M$154,MATCH(LEFT(M96,255),LEFT('Disaggregation Data'!$J$3:$J$154,255),0))),"")</f>
        <v/>
      </c>
      <c r="H96" s="369" t="str">
        <f t="array" ref="H96">IFERROR(IF(INDEX('Disaggregation Data'!$N$3:$N$154,MATCH(LEFT(M96,255),LEFT('Disaggregation Data'!$J$3:$J$154,255),0))=0,"",INDEX('Disaggregation Data'!$N$3:$N$154,MATCH(LEFT(M96,255),LEFT('Disaggregation Data'!$J$3:$J$154,255),0))),"")</f>
        <v/>
      </c>
      <c r="I96" s="464" t="str">
        <f t="array" ref="I96">IFERROR(IF(INDEX('Disaggregation Records'!$G$3:$G$56,MATCH(LEFT(L96,255),LEFT('Disaggregation Records'!$D$3:$D$56,255),0))=0,"",INDEX('Disaggregation Records'!$G$3:$G$56,MATCH(LEFT(L96,255),LEFT('Disaggregation Records'!$D$3:$D$56,255),0))),"")</f>
        <v/>
      </c>
      <c r="J96" s="464" t="s">
        <v>405</v>
      </c>
      <c r="K96" s="464">
        <f t="shared" si="4"/>
        <v>57</v>
      </c>
      <c r="L96" s="464" t="str">
        <f t="shared" si="5"/>
        <v/>
      </c>
      <c r="M96" s="464" t="str">
        <f t="shared" si="6"/>
        <v/>
      </c>
      <c r="N96" s="432" t="b">
        <f t="shared" si="7"/>
        <v>0</v>
      </c>
      <c r="O96" s="436" t="s">
        <v>1651</v>
      </c>
      <c r="P96" s="293"/>
      <c r="Q96" s="292"/>
    </row>
    <row r="97" spans="1:17" ht="37.5" customHeight="1" x14ac:dyDescent="0.35">
      <c r="A97" s="367">
        <v>9</v>
      </c>
      <c r="B97" s="384" t="str">
        <f>IFERROR(VLOOKUP(A97,'Impact Indicators - Section B'!$A$9:$S$27,19,FALSE),"")</f>
        <v/>
      </c>
      <c r="C97" s="467" t="str">
        <f t="array" ref="C97">IFERROR(IF(INDEX('Disaggregation Records'!$E$3:$E$56,MATCH(LEFT(L97,255),LEFT('Disaggregation Records'!$D$3:$D$56,255),0))=0,"",INDEX('Disaggregation Records'!$E$3:$E$56,MATCH(LEFT(L97,255),LEFT('Disaggregation Records'!$D$3:$D$56,255),0))),"")</f>
        <v/>
      </c>
      <c r="D97" s="467" t="str">
        <f t="array" ref="D97">IFERROR(IF(INDEX('Disaggregation Records'!$F$3:$F$56,MATCH(LEFT(L97,255),LEFT('Disaggregation Records'!$D$3:$D$56,255),0))=0,"",INDEX('Disaggregation Records'!$F$3:$F$56,MATCH(LEFT(L97,255),LEFT('Disaggregation Records'!$D$3:$D$56,255),0))),"")</f>
        <v/>
      </c>
      <c r="E97" s="370" t="str">
        <f t="array" ref="E97">IFERROR(IF(INDEX('Disaggregation Data'!$K$3:$K$154,MATCH(LEFT(M97,255),LEFT('Disaggregation Data'!$J$3:$J$154,255),0))=0,"",INDEX('Disaggregation Data'!$K$3:$K$154,MATCH(LEFT(M97,255),LEFT('Disaggregation Data'!$J$3:$J$154,255),0))),"")</f>
        <v/>
      </c>
      <c r="F97" s="370" t="str">
        <f t="array" ref="F97">IFERROR(IF(INDEX('Disaggregation Data'!$L$3:$L$154,MATCH(LEFT(M97,255),LEFT('Disaggregation Data'!$J$3:$J$154,255),0))=0,"",INDEX('Disaggregation Data'!$L$3:$L$154,MATCH(LEFT(M97,255),LEFT('Disaggregation Data'!$J$3:$J$154,255),0))),"")</f>
        <v/>
      </c>
      <c r="G97" s="370" t="str">
        <f t="array" ref="G97">IFERROR(IF(INDEX('Disaggregation Data'!$M$3:$M$154,MATCH(LEFT(M97,255),LEFT('Disaggregation Data'!$J$3:$J$154,255),0))=0,"",INDEX('Disaggregation Data'!$M$3:$M$154,MATCH(LEFT(M97,255),LEFT('Disaggregation Data'!$J$3:$J$154,255),0))),"")</f>
        <v/>
      </c>
      <c r="H97" s="369" t="str">
        <f t="array" ref="H97">IFERROR(IF(INDEX('Disaggregation Data'!$N$3:$N$154,MATCH(LEFT(M97,255),LEFT('Disaggregation Data'!$J$3:$J$154,255),0))=0,"",INDEX('Disaggregation Data'!$N$3:$N$154,MATCH(LEFT(M97,255),LEFT('Disaggregation Data'!$J$3:$J$154,255),0))),"")</f>
        <v/>
      </c>
      <c r="I97" s="464" t="str">
        <f t="array" ref="I97">IFERROR(IF(INDEX('Disaggregation Records'!$G$3:$G$56,MATCH(LEFT(L97,255),LEFT('Disaggregation Records'!$D$3:$D$56,255),0))=0,"",INDEX('Disaggregation Records'!$G$3:$G$56,MATCH(LEFT(L97,255),LEFT('Disaggregation Records'!$D$3:$D$56,255),0))),"")</f>
        <v/>
      </c>
      <c r="J97" s="464" t="s">
        <v>405</v>
      </c>
      <c r="K97" s="464">
        <f t="shared" si="4"/>
        <v>58</v>
      </c>
      <c r="L97" s="464" t="str">
        <f t="shared" si="5"/>
        <v/>
      </c>
      <c r="M97" s="464" t="str">
        <f t="shared" si="6"/>
        <v/>
      </c>
      <c r="N97" s="432" t="b">
        <f t="shared" si="7"/>
        <v>0</v>
      </c>
      <c r="O97" s="436" t="s">
        <v>1652</v>
      </c>
      <c r="P97" s="293"/>
      <c r="Q97" s="292"/>
    </row>
    <row r="98" spans="1:17" ht="37.5" customHeight="1" x14ac:dyDescent="0.35">
      <c r="A98" s="367">
        <v>9</v>
      </c>
      <c r="B98" s="384" t="str">
        <f>IFERROR(VLOOKUP(A98,'Impact Indicators - Section B'!$A$9:$S$27,19,FALSE),"")</f>
        <v/>
      </c>
      <c r="C98" s="467" t="str">
        <f t="array" ref="C98">IFERROR(IF(INDEX('Disaggregation Records'!$E$3:$E$56,MATCH(LEFT(L98,255),LEFT('Disaggregation Records'!$D$3:$D$56,255),0))=0,"",INDEX('Disaggregation Records'!$E$3:$E$56,MATCH(LEFT(L98,255),LEFT('Disaggregation Records'!$D$3:$D$56,255),0))),"")</f>
        <v/>
      </c>
      <c r="D98" s="467" t="str">
        <f t="array" ref="D98">IFERROR(IF(INDEX('Disaggregation Records'!$F$3:$F$56,MATCH(LEFT(L98,255),LEFT('Disaggregation Records'!$D$3:$D$56,255),0))=0,"",INDEX('Disaggregation Records'!$F$3:$F$56,MATCH(LEFT(L98,255),LEFT('Disaggregation Records'!$D$3:$D$56,255),0))),"")</f>
        <v/>
      </c>
      <c r="E98" s="370" t="str">
        <f t="array" ref="E98">IFERROR(IF(INDEX('Disaggregation Data'!$K$3:$K$154,MATCH(LEFT(M98,255),LEFT('Disaggregation Data'!$J$3:$J$154,255),0))=0,"",INDEX('Disaggregation Data'!$K$3:$K$154,MATCH(LEFT(M98,255),LEFT('Disaggregation Data'!$J$3:$J$154,255),0))),"")</f>
        <v/>
      </c>
      <c r="F98" s="370" t="str">
        <f t="array" ref="F98">IFERROR(IF(INDEX('Disaggregation Data'!$L$3:$L$154,MATCH(LEFT(M98,255),LEFT('Disaggregation Data'!$J$3:$J$154,255),0))=0,"",INDEX('Disaggregation Data'!$L$3:$L$154,MATCH(LEFT(M98,255),LEFT('Disaggregation Data'!$J$3:$J$154,255),0))),"")</f>
        <v/>
      </c>
      <c r="G98" s="370" t="str">
        <f t="array" ref="G98">IFERROR(IF(INDEX('Disaggregation Data'!$M$3:$M$154,MATCH(LEFT(M98,255),LEFT('Disaggregation Data'!$J$3:$J$154,255),0))=0,"",INDEX('Disaggregation Data'!$M$3:$M$154,MATCH(LEFT(M98,255),LEFT('Disaggregation Data'!$J$3:$J$154,255),0))),"")</f>
        <v/>
      </c>
      <c r="H98" s="369" t="str">
        <f t="array" ref="H98">IFERROR(IF(INDEX('Disaggregation Data'!$N$3:$N$154,MATCH(LEFT(M98,255),LEFT('Disaggregation Data'!$J$3:$J$154,255),0))=0,"",INDEX('Disaggregation Data'!$N$3:$N$154,MATCH(LEFT(M98,255),LEFT('Disaggregation Data'!$J$3:$J$154,255),0))),"")</f>
        <v/>
      </c>
      <c r="I98" s="464" t="str">
        <f t="array" ref="I98">IFERROR(IF(INDEX('Disaggregation Records'!$G$3:$G$56,MATCH(LEFT(L98,255),LEFT('Disaggregation Records'!$D$3:$D$56,255),0))=0,"",INDEX('Disaggregation Records'!$G$3:$G$56,MATCH(LEFT(L98,255),LEFT('Disaggregation Records'!$D$3:$D$56,255),0))),"")</f>
        <v/>
      </c>
      <c r="J98" s="464" t="s">
        <v>405</v>
      </c>
      <c r="K98" s="464">
        <f t="shared" si="4"/>
        <v>59</v>
      </c>
      <c r="L98" s="464" t="str">
        <f t="shared" si="5"/>
        <v/>
      </c>
      <c r="M98" s="464" t="str">
        <f t="shared" si="6"/>
        <v/>
      </c>
      <c r="N98" s="432" t="b">
        <f t="shared" si="7"/>
        <v>0</v>
      </c>
      <c r="O98" s="436" t="s">
        <v>1653</v>
      </c>
      <c r="P98" s="293"/>
      <c r="Q98" s="292"/>
    </row>
    <row r="99" spans="1:17" ht="37.5" customHeight="1" x14ac:dyDescent="0.35">
      <c r="A99" s="367">
        <v>10</v>
      </c>
      <c r="B99" s="384" t="str">
        <f>IFERROR(VLOOKUP(A99,'Impact Indicators - Section B'!$A$9:$S$27,19,FALSE),"")</f>
        <v/>
      </c>
      <c r="C99" s="467" t="str">
        <f t="array" ref="C99">IFERROR(IF(INDEX('Disaggregation Records'!$E$3:$E$56,MATCH(LEFT(L99,255),LEFT('Disaggregation Records'!$D$3:$D$56,255),0))=0,"",INDEX('Disaggregation Records'!$E$3:$E$56,MATCH(LEFT(L99,255),LEFT('Disaggregation Records'!$D$3:$D$56,255),0))),"")</f>
        <v/>
      </c>
      <c r="D99" s="467" t="str">
        <f t="array" ref="D99">IFERROR(IF(INDEX('Disaggregation Records'!$F$3:$F$56,MATCH(LEFT(L99,255),LEFT('Disaggregation Records'!$D$3:$D$56,255),0))=0,"",INDEX('Disaggregation Records'!$F$3:$F$56,MATCH(LEFT(L99,255),LEFT('Disaggregation Records'!$D$3:$D$56,255),0))),"")</f>
        <v/>
      </c>
      <c r="E99" s="370" t="str">
        <f t="array" ref="E99">IFERROR(IF(INDEX('Disaggregation Data'!$K$3:$K$154,MATCH(LEFT(M99,255),LEFT('Disaggregation Data'!$J$3:$J$154,255),0))=0,"",INDEX('Disaggregation Data'!$K$3:$K$154,MATCH(LEFT(M99,255),LEFT('Disaggregation Data'!$J$3:$J$154,255),0))),"")</f>
        <v/>
      </c>
      <c r="F99" s="370" t="str">
        <f t="array" ref="F99">IFERROR(IF(INDEX('Disaggregation Data'!$L$3:$L$154,MATCH(LEFT(M99,255),LEFT('Disaggregation Data'!$J$3:$J$154,255),0))=0,"",INDEX('Disaggregation Data'!$L$3:$L$154,MATCH(LEFT(M99,255),LEFT('Disaggregation Data'!$J$3:$J$154,255),0))),"")</f>
        <v/>
      </c>
      <c r="G99" s="370" t="str">
        <f t="array" ref="G99">IFERROR(IF(INDEX('Disaggregation Data'!$M$3:$M$154,MATCH(LEFT(M99,255),LEFT('Disaggregation Data'!$J$3:$J$154,255),0))=0,"",INDEX('Disaggregation Data'!$M$3:$M$154,MATCH(LEFT(M99,255),LEFT('Disaggregation Data'!$J$3:$J$154,255),0))),"")</f>
        <v/>
      </c>
      <c r="H99" s="369" t="str">
        <f t="array" ref="H99">IFERROR(IF(INDEX('Disaggregation Data'!$N$3:$N$154,MATCH(LEFT(M99,255),LEFT('Disaggregation Data'!$J$3:$J$154,255),0))=0,"",INDEX('Disaggregation Data'!$N$3:$N$154,MATCH(LEFT(M99,255),LEFT('Disaggregation Data'!$J$3:$J$154,255),0))),"")</f>
        <v/>
      </c>
      <c r="I99" s="464" t="str">
        <f t="array" ref="I99">IFERROR(IF(INDEX('Disaggregation Records'!$G$3:$G$56,MATCH(LEFT(L99,255),LEFT('Disaggregation Records'!$D$3:$D$56,255),0))=0,"",INDEX('Disaggregation Records'!$G$3:$G$56,MATCH(LEFT(L99,255),LEFT('Disaggregation Records'!$D$3:$D$56,255),0))),"")</f>
        <v/>
      </c>
      <c r="J99" s="464" t="s">
        <v>406</v>
      </c>
      <c r="K99" s="464">
        <f t="shared" si="4"/>
        <v>60</v>
      </c>
      <c r="L99" s="464" t="str">
        <f t="shared" si="5"/>
        <v/>
      </c>
      <c r="M99" s="464" t="str">
        <f t="shared" si="6"/>
        <v/>
      </c>
      <c r="N99" s="432" t="b">
        <f t="shared" si="7"/>
        <v>0</v>
      </c>
      <c r="O99" s="436" t="s">
        <v>1654</v>
      </c>
      <c r="P99" s="293"/>
      <c r="Q99" s="292"/>
    </row>
    <row r="100" spans="1:17" ht="37.5" customHeight="1" x14ac:dyDescent="0.35">
      <c r="A100" s="367">
        <v>10</v>
      </c>
      <c r="B100" s="384" t="str">
        <f>IFERROR(VLOOKUP(A100,'Impact Indicators - Section B'!$A$9:$S$27,19,FALSE),"")</f>
        <v/>
      </c>
      <c r="C100" s="467" t="str">
        <f t="array" ref="C100">IFERROR(IF(INDEX('Disaggregation Records'!$E$3:$E$56,MATCH(LEFT(L100,255),LEFT('Disaggregation Records'!$D$3:$D$56,255),0))=0,"",INDEX('Disaggregation Records'!$E$3:$E$56,MATCH(LEFT(L100,255),LEFT('Disaggregation Records'!$D$3:$D$56,255),0))),"")</f>
        <v/>
      </c>
      <c r="D100" s="467" t="str">
        <f t="array" ref="D100">IFERROR(IF(INDEX('Disaggregation Records'!$F$3:$F$56,MATCH(LEFT(L100,255),LEFT('Disaggregation Records'!$D$3:$D$56,255),0))=0,"",INDEX('Disaggregation Records'!$F$3:$F$56,MATCH(LEFT(L100,255),LEFT('Disaggregation Records'!$D$3:$D$56,255),0))),"")</f>
        <v/>
      </c>
      <c r="E100" s="370" t="str">
        <f t="array" ref="E100">IFERROR(IF(INDEX('Disaggregation Data'!$K$3:$K$154,MATCH(LEFT(M100,255),LEFT('Disaggregation Data'!$J$3:$J$154,255),0))=0,"",INDEX('Disaggregation Data'!$K$3:$K$154,MATCH(LEFT(M100,255),LEFT('Disaggregation Data'!$J$3:$J$154,255),0))),"")</f>
        <v/>
      </c>
      <c r="F100" s="370" t="str">
        <f t="array" ref="F100">IFERROR(IF(INDEX('Disaggregation Data'!$L$3:$L$154,MATCH(LEFT(M100,255),LEFT('Disaggregation Data'!$J$3:$J$154,255),0))=0,"",INDEX('Disaggregation Data'!$L$3:$L$154,MATCH(LEFT(M100,255),LEFT('Disaggregation Data'!$J$3:$J$154,255),0))),"")</f>
        <v/>
      </c>
      <c r="G100" s="370" t="str">
        <f t="array" ref="G100">IFERROR(IF(INDEX('Disaggregation Data'!$M$3:$M$154,MATCH(LEFT(M100,255),LEFT('Disaggregation Data'!$J$3:$J$154,255),0))=0,"",INDEX('Disaggregation Data'!$M$3:$M$154,MATCH(LEFT(M100,255),LEFT('Disaggregation Data'!$J$3:$J$154,255),0))),"")</f>
        <v/>
      </c>
      <c r="H100" s="369" t="str">
        <f t="array" ref="H100">IFERROR(IF(INDEX('Disaggregation Data'!$N$3:$N$154,MATCH(LEFT(M100,255),LEFT('Disaggregation Data'!$J$3:$J$154,255),0))=0,"",INDEX('Disaggregation Data'!$N$3:$N$154,MATCH(LEFT(M100,255),LEFT('Disaggregation Data'!$J$3:$J$154,255),0))),"")</f>
        <v/>
      </c>
      <c r="I100" s="464" t="str">
        <f t="array" ref="I100">IFERROR(IF(INDEX('Disaggregation Records'!$G$3:$G$56,MATCH(LEFT(L100,255),LEFT('Disaggregation Records'!$D$3:$D$56,255),0))=0,"",INDEX('Disaggregation Records'!$G$3:$G$56,MATCH(LEFT(L100,255),LEFT('Disaggregation Records'!$D$3:$D$56,255),0))),"")</f>
        <v/>
      </c>
      <c r="J100" s="464" t="s">
        <v>406</v>
      </c>
      <c r="K100" s="464">
        <f t="shared" si="4"/>
        <v>61</v>
      </c>
      <c r="L100" s="464" t="str">
        <f t="shared" si="5"/>
        <v/>
      </c>
      <c r="M100" s="464" t="str">
        <f t="shared" si="6"/>
        <v/>
      </c>
      <c r="N100" s="432" t="b">
        <f t="shared" si="7"/>
        <v>0</v>
      </c>
      <c r="O100" s="436" t="s">
        <v>1655</v>
      </c>
      <c r="P100" s="293"/>
      <c r="Q100" s="292"/>
    </row>
    <row r="101" spans="1:17" ht="37.5" customHeight="1" x14ac:dyDescent="0.35">
      <c r="A101" s="367">
        <v>10</v>
      </c>
      <c r="B101" s="384" t="str">
        <f>IFERROR(VLOOKUP(A101,'Impact Indicators - Section B'!$A$9:$S$27,19,FALSE),"")</f>
        <v/>
      </c>
      <c r="C101" s="467" t="str">
        <f t="array" ref="C101">IFERROR(IF(INDEX('Disaggregation Records'!$E$3:$E$56,MATCH(LEFT(L101,255),LEFT('Disaggregation Records'!$D$3:$D$56,255),0))=0,"",INDEX('Disaggregation Records'!$E$3:$E$56,MATCH(LEFT(L101,255),LEFT('Disaggregation Records'!$D$3:$D$56,255),0))),"")</f>
        <v/>
      </c>
      <c r="D101" s="467" t="str">
        <f t="array" ref="D101">IFERROR(IF(INDEX('Disaggregation Records'!$F$3:$F$56,MATCH(LEFT(L101,255),LEFT('Disaggregation Records'!$D$3:$D$56,255),0))=0,"",INDEX('Disaggregation Records'!$F$3:$F$56,MATCH(LEFT(L101,255),LEFT('Disaggregation Records'!$D$3:$D$56,255),0))),"")</f>
        <v/>
      </c>
      <c r="E101" s="370" t="str">
        <f t="array" ref="E101">IFERROR(IF(INDEX('Disaggregation Data'!$K$3:$K$154,MATCH(LEFT(M101,255),LEFT('Disaggregation Data'!$J$3:$J$154,255),0))=0,"",INDEX('Disaggregation Data'!$K$3:$K$154,MATCH(LEFT(M101,255),LEFT('Disaggregation Data'!$J$3:$J$154,255),0))),"")</f>
        <v/>
      </c>
      <c r="F101" s="370" t="str">
        <f t="array" ref="F101">IFERROR(IF(INDEX('Disaggregation Data'!$L$3:$L$154,MATCH(LEFT(M101,255),LEFT('Disaggregation Data'!$J$3:$J$154,255),0))=0,"",INDEX('Disaggregation Data'!$L$3:$L$154,MATCH(LEFT(M101,255),LEFT('Disaggregation Data'!$J$3:$J$154,255),0))),"")</f>
        <v/>
      </c>
      <c r="G101" s="370" t="str">
        <f t="array" ref="G101">IFERROR(IF(INDEX('Disaggregation Data'!$M$3:$M$154,MATCH(LEFT(M101,255),LEFT('Disaggregation Data'!$J$3:$J$154,255),0))=0,"",INDEX('Disaggregation Data'!$M$3:$M$154,MATCH(LEFT(M101,255),LEFT('Disaggregation Data'!$J$3:$J$154,255),0))),"")</f>
        <v/>
      </c>
      <c r="H101" s="369" t="str">
        <f t="array" ref="H101">IFERROR(IF(INDEX('Disaggregation Data'!$N$3:$N$154,MATCH(LEFT(M101,255),LEFT('Disaggregation Data'!$J$3:$J$154,255),0))=0,"",INDEX('Disaggregation Data'!$N$3:$N$154,MATCH(LEFT(M101,255),LEFT('Disaggregation Data'!$J$3:$J$154,255),0))),"")</f>
        <v/>
      </c>
      <c r="I101" s="464" t="str">
        <f t="array" ref="I101">IFERROR(IF(INDEX('Disaggregation Records'!$G$3:$G$56,MATCH(LEFT(L101,255),LEFT('Disaggregation Records'!$D$3:$D$56,255),0))=0,"",INDEX('Disaggregation Records'!$G$3:$G$56,MATCH(LEFT(L101,255),LEFT('Disaggregation Records'!$D$3:$D$56,255),0))),"")</f>
        <v/>
      </c>
      <c r="J101" s="464" t="s">
        <v>406</v>
      </c>
      <c r="K101" s="464">
        <f t="shared" si="4"/>
        <v>62</v>
      </c>
      <c r="L101" s="464" t="str">
        <f t="shared" si="5"/>
        <v/>
      </c>
      <c r="M101" s="464" t="str">
        <f t="shared" si="6"/>
        <v/>
      </c>
      <c r="N101" s="432" t="b">
        <f t="shared" si="7"/>
        <v>0</v>
      </c>
      <c r="O101" s="436" t="s">
        <v>1656</v>
      </c>
      <c r="P101" s="293"/>
      <c r="Q101" s="292"/>
    </row>
    <row r="102" spans="1:17" ht="37.5" customHeight="1" x14ac:dyDescent="0.35">
      <c r="A102" s="367">
        <v>10</v>
      </c>
      <c r="B102" s="384" t="str">
        <f>IFERROR(VLOOKUP(A102,'Impact Indicators - Section B'!$A$9:$S$27,19,FALSE),"")</f>
        <v/>
      </c>
      <c r="C102" s="467" t="str">
        <f t="array" ref="C102">IFERROR(IF(INDEX('Disaggregation Records'!$E$3:$E$56,MATCH(LEFT(L102,255),LEFT('Disaggregation Records'!$D$3:$D$56,255),0))=0,"",INDEX('Disaggregation Records'!$E$3:$E$56,MATCH(LEFT(L102,255),LEFT('Disaggregation Records'!$D$3:$D$56,255),0))),"")</f>
        <v/>
      </c>
      <c r="D102" s="467" t="str">
        <f t="array" ref="D102">IFERROR(IF(INDEX('Disaggregation Records'!$F$3:$F$56,MATCH(LEFT(L102,255),LEFT('Disaggregation Records'!$D$3:$D$56,255),0))=0,"",INDEX('Disaggregation Records'!$F$3:$F$56,MATCH(LEFT(L102,255),LEFT('Disaggregation Records'!$D$3:$D$56,255),0))),"")</f>
        <v/>
      </c>
      <c r="E102" s="370" t="str">
        <f t="array" ref="E102">IFERROR(IF(INDEX('Disaggregation Data'!$K$3:$K$154,MATCH(LEFT(M102,255),LEFT('Disaggregation Data'!$J$3:$J$154,255),0))=0,"",INDEX('Disaggregation Data'!$K$3:$K$154,MATCH(LEFT(M102,255),LEFT('Disaggregation Data'!$J$3:$J$154,255),0))),"")</f>
        <v/>
      </c>
      <c r="F102" s="370" t="str">
        <f t="array" ref="F102">IFERROR(IF(INDEX('Disaggregation Data'!$L$3:$L$154,MATCH(LEFT(M102,255),LEFT('Disaggregation Data'!$J$3:$J$154,255),0))=0,"",INDEX('Disaggregation Data'!$L$3:$L$154,MATCH(LEFT(M102,255),LEFT('Disaggregation Data'!$J$3:$J$154,255),0))),"")</f>
        <v/>
      </c>
      <c r="G102" s="370" t="str">
        <f t="array" ref="G102">IFERROR(IF(INDEX('Disaggregation Data'!$M$3:$M$154,MATCH(LEFT(M102,255),LEFT('Disaggregation Data'!$J$3:$J$154,255),0))=0,"",INDEX('Disaggregation Data'!$M$3:$M$154,MATCH(LEFT(M102,255),LEFT('Disaggregation Data'!$J$3:$J$154,255),0))),"")</f>
        <v/>
      </c>
      <c r="H102" s="369" t="str">
        <f t="array" ref="H102">IFERROR(IF(INDEX('Disaggregation Data'!$N$3:$N$154,MATCH(LEFT(M102,255),LEFT('Disaggregation Data'!$J$3:$J$154,255),0))=0,"",INDEX('Disaggregation Data'!$N$3:$N$154,MATCH(LEFT(M102,255),LEFT('Disaggregation Data'!$J$3:$J$154,255),0))),"")</f>
        <v/>
      </c>
      <c r="I102" s="464" t="str">
        <f t="array" ref="I102">IFERROR(IF(INDEX('Disaggregation Records'!$G$3:$G$56,MATCH(LEFT(L102,255),LEFT('Disaggregation Records'!$D$3:$D$56,255),0))=0,"",INDEX('Disaggregation Records'!$G$3:$G$56,MATCH(LEFT(L102,255),LEFT('Disaggregation Records'!$D$3:$D$56,255),0))),"")</f>
        <v/>
      </c>
      <c r="J102" s="464" t="s">
        <v>406</v>
      </c>
      <c r="K102" s="464">
        <f t="shared" si="4"/>
        <v>63</v>
      </c>
      <c r="L102" s="464" t="str">
        <f t="shared" si="5"/>
        <v/>
      </c>
      <c r="M102" s="464" t="str">
        <f t="shared" si="6"/>
        <v/>
      </c>
      <c r="N102" s="432" t="b">
        <f t="shared" si="7"/>
        <v>0</v>
      </c>
      <c r="O102" s="436" t="s">
        <v>1657</v>
      </c>
      <c r="P102" s="293"/>
      <c r="Q102" s="292"/>
    </row>
    <row r="103" spans="1:17" ht="37.5" customHeight="1" x14ac:dyDescent="0.35">
      <c r="A103" s="367">
        <v>10</v>
      </c>
      <c r="B103" s="384" t="str">
        <f>IFERROR(VLOOKUP(A103,'Impact Indicators - Section B'!$A$9:$S$27,19,FALSE),"")</f>
        <v/>
      </c>
      <c r="C103" s="467" t="str">
        <f t="array" ref="C103">IFERROR(IF(INDEX('Disaggregation Records'!$E$3:$E$56,MATCH(LEFT(L103,255),LEFT('Disaggregation Records'!$D$3:$D$56,255),0))=0,"",INDEX('Disaggregation Records'!$E$3:$E$56,MATCH(LEFT(L103,255),LEFT('Disaggregation Records'!$D$3:$D$56,255),0))),"")</f>
        <v/>
      </c>
      <c r="D103" s="467" t="str">
        <f t="array" ref="D103">IFERROR(IF(INDEX('Disaggregation Records'!$F$3:$F$56,MATCH(LEFT(L103,255),LEFT('Disaggregation Records'!$D$3:$D$56,255),0))=0,"",INDEX('Disaggregation Records'!$F$3:$F$56,MATCH(LEFT(L103,255),LEFT('Disaggregation Records'!$D$3:$D$56,255),0))),"")</f>
        <v/>
      </c>
      <c r="E103" s="370" t="str">
        <f t="array" ref="E103">IFERROR(IF(INDEX('Disaggregation Data'!$K$3:$K$154,MATCH(LEFT(M103,255),LEFT('Disaggregation Data'!$J$3:$J$154,255),0))=0,"",INDEX('Disaggregation Data'!$K$3:$K$154,MATCH(LEFT(M103,255),LEFT('Disaggregation Data'!$J$3:$J$154,255),0))),"")</f>
        <v/>
      </c>
      <c r="F103" s="370" t="str">
        <f t="array" ref="F103">IFERROR(IF(INDEX('Disaggregation Data'!$L$3:$L$154,MATCH(LEFT(M103,255),LEFT('Disaggregation Data'!$J$3:$J$154,255),0))=0,"",INDEX('Disaggregation Data'!$L$3:$L$154,MATCH(LEFT(M103,255),LEFT('Disaggregation Data'!$J$3:$J$154,255),0))),"")</f>
        <v/>
      </c>
      <c r="G103" s="370" t="str">
        <f t="array" ref="G103">IFERROR(IF(INDEX('Disaggregation Data'!$M$3:$M$154,MATCH(LEFT(M103,255),LEFT('Disaggregation Data'!$J$3:$J$154,255),0))=0,"",INDEX('Disaggregation Data'!$M$3:$M$154,MATCH(LEFT(M103,255),LEFT('Disaggregation Data'!$J$3:$J$154,255),0))),"")</f>
        <v/>
      </c>
      <c r="H103" s="369" t="str">
        <f t="array" ref="H103">IFERROR(IF(INDEX('Disaggregation Data'!$N$3:$N$154,MATCH(LEFT(M103,255),LEFT('Disaggregation Data'!$J$3:$J$154,255),0))=0,"",INDEX('Disaggregation Data'!$N$3:$N$154,MATCH(LEFT(M103,255),LEFT('Disaggregation Data'!$J$3:$J$154,255),0))),"")</f>
        <v/>
      </c>
      <c r="I103" s="464" t="str">
        <f t="array" ref="I103">IFERROR(IF(INDEX('Disaggregation Records'!$G$3:$G$56,MATCH(LEFT(L103,255),LEFT('Disaggregation Records'!$D$3:$D$56,255),0))=0,"",INDEX('Disaggregation Records'!$G$3:$G$56,MATCH(LEFT(L103,255),LEFT('Disaggregation Records'!$D$3:$D$56,255),0))),"")</f>
        <v/>
      </c>
      <c r="J103" s="464" t="s">
        <v>406</v>
      </c>
      <c r="K103" s="464">
        <f t="shared" si="4"/>
        <v>64</v>
      </c>
      <c r="L103" s="464" t="str">
        <f t="shared" si="5"/>
        <v/>
      </c>
      <c r="M103" s="464" t="str">
        <f t="shared" si="6"/>
        <v/>
      </c>
      <c r="N103" s="432" t="b">
        <f t="shared" si="7"/>
        <v>0</v>
      </c>
      <c r="O103" s="436" t="s">
        <v>1658</v>
      </c>
      <c r="P103" s="293"/>
      <c r="Q103" s="292"/>
    </row>
    <row r="104" spans="1:17" ht="37.5" customHeight="1" x14ac:dyDescent="0.35">
      <c r="A104" s="367">
        <v>10</v>
      </c>
      <c r="B104" s="384" t="str">
        <f>IFERROR(VLOOKUP(A104,'Impact Indicators - Section B'!$A$9:$S$27,19,FALSE),"")</f>
        <v/>
      </c>
      <c r="C104" s="467" t="str">
        <f t="array" ref="C104">IFERROR(IF(INDEX('Disaggregation Records'!$E$3:$E$56,MATCH(LEFT(L104,255),LEFT('Disaggregation Records'!$D$3:$D$56,255),0))=0,"",INDEX('Disaggregation Records'!$E$3:$E$56,MATCH(LEFT(L104,255),LEFT('Disaggregation Records'!$D$3:$D$56,255),0))),"")</f>
        <v/>
      </c>
      <c r="D104" s="467" t="str">
        <f t="array" ref="D104">IFERROR(IF(INDEX('Disaggregation Records'!$F$3:$F$56,MATCH(LEFT(L104,255),LEFT('Disaggregation Records'!$D$3:$D$56,255),0))=0,"",INDEX('Disaggregation Records'!$F$3:$F$56,MATCH(LEFT(L104,255),LEFT('Disaggregation Records'!$D$3:$D$56,255),0))),"")</f>
        <v/>
      </c>
      <c r="E104" s="370" t="str">
        <f t="array" ref="E104">IFERROR(IF(INDEX('Disaggregation Data'!$K$3:$K$154,MATCH(LEFT(M104,255),LEFT('Disaggregation Data'!$J$3:$J$154,255),0))=0,"",INDEX('Disaggregation Data'!$K$3:$K$154,MATCH(LEFT(M104,255),LEFT('Disaggregation Data'!$J$3:$J$154,255),0))),"")</f>
        <v/>
      </c>
      <c r="F104" s="370" t="str">
        <f t="array" ref="F104">IFERROR(IF(INDEX('Disaggregation Data'!$L$3:$L$154,MATCH(LEFT(M104,255),LEFT('Disaggregation Data'!$J$3:$J$154,255),0))=0,"",INDEX('Disaggregation Data'!$L$3:$L$154,MATCH(LEFT(M104,255),LEFT('Disaggregation Data'!$J$3:$J$154,255),0))),"")</f>
        <v/>
      </c>
      <c r="G104" s="370" t="str">
        <f t="array" ref="G104">IFERROR(IF(INDEX('Disaggregation Data'!$M$3:$M$154,MATCH(LEFT(M104,255),LEFT('Disaggregation Data'!$J$3:$J$154,255),0))=0,"",INDEX('Disaggregation Data'!$M$3:$M$154,MATCH(LEFT(M104,255),LEFT('Disaggregation Data'!$J$3:$J$154,255),0))),"")</f>
        <v/>
      </c>
      <c r="H104" s="369" t="str">
        <f t="array" ref="H104">IFERROR(IF(INDEX('Disaggregation Data'!$N$3:$N$154,MATCH(LEFT(M104,255),LEFT('Disaggregation Data'!$J$3:$J$154,255),0))=0,"",INDEX('Disaggregation Data'!$N$3:$N$154,MATCH(LEFT(M104,255),LEFT('Disaggregation Data'!$J$3:$J$154,255),0))),"")</f>
        <v/>
      </c>
      <c r="I104" s="464" t="str">
        <f t="array" ref="I104">IFERROR(IF(INDEX('Disaggregation Records'!$G$3:$G$56,MATCH(LEFT(L104,255),LEFT('Disaggregation Records'!$D$3:$D$56,255),0))=0,"",INDEX('Disaggregation Records'!$G$3:$G$56,MATCH(LEFT(L104,255),LEFT('Disaggregation Records'!$D$3:$D$56,255),0))),"")</f>
        <v/>
      </c>
      <c r="J104" s="464" t="s">
        <v>406</v>
      </c>
      <c r="K104" s="464">
        <f t="shared" si="4"/>
        <v>65</v>
      </c>
      <c r="L104" s="464" t="str">
        <f t="shared" si="5"/>
        <v/>
      </c>
      <c r="M104" s="464" t="str">
        <f t="shared" si="6"/>
        <v/>
      </c>
      <c r="N104" s="432" t="b">
        <f t="shared" si="7"/>
        <v>0</v>
      </c>
      <c r="O104" s="436" t="s">
        <v>1659</v>
      </c>
      <c r="P104" s="293"/>
      <c r="Q104" s="292"/>
    </row>
    <row r="105" spans="1:17" ht="37.5" customHeight="1" x14ac:dyDescent="0.35">
      <c r="A105" s="367">
        <v>10</v>
      </c>
      <c r="B105" s="384" t="str">
        <f>IFERROR(VLOOKUP(A105,'Impact Indicators - Section B'!$A$9:$S$27,19,FALSE),"")</f>
        <v/>
      </c>
      <c r="C105" s="467" t="str">
        <f t="array" ref="C105">IFERROR(IF(INDEX('Disaggregation Records'!$E$3:$E$56,MATCH(LEFT(L105,255),LEFT('Disaggregation Records'!$D$3:$D$56,255),0))=0,"",INDEX('Disaggregation Records'!$E$3:$E$56,MATCH(LEFT(L105,255),LEFT('Disaggregation Records'!$D$3:$D$56,255),0))),"")</f>
        <v/>
      </c>
      <c r="D105" s="467" t="str">
        <f t="array" ref="D105">IFERROR(IF(INDEX('Disaggregation Records'!$F$3:$F$56,MATCH(LEFT(L105,255),LEFT('Disaggregation Records'!$D$3:$D$56,255),0))=0,"",INDEX('Disaggregation Records'!$F$3:$F$56,MATCH(LEFT(L105,255),LEFT('Disaggregation Records'!$D$3:$D$56,255),0))),"")</f>
        <v/>
      </c>
      <c r="E105" s="370" t="str">
        <f t="array" ref="E105">IFERROR(IF(INDEX('Disaggregation Data'!$K$3:$K$154,MATCH(LEFT(M105,255),LEFT('Disaggregation Data'!$J$3:$J$154,255),0))=0,"",INDEX('Disaggregation Data'!$K$3:$K$154,MATCH(LEFT(M105,255),LEFT('Disaggregation Data'!$J$3:$J$154,255),0))),"")</f>
        <v/>
      </c>
      <c r="F105" s="370" t="str">
        <f t="array" ref="F105">IFERROR(IF(INDEX('Disaggregation Data'!$L$3:$L$154,MATCH(LEFT(M105,255),LEFT('Disaggregation Data'!$J$3:$J$154,255),0))=0,"",INDEX('Disaggregation Data'!$L$3:$L$154,MATCH(LEFT(M105,255),LEFT('Disaggregation Data'!$J$3:$J$154,255),0))),"")</f>
        <v/>
      </c>
      <c r="G105" s="370" t="str">
        <f t="array" ref="G105">IFERROR(IF(INDEX('Disaggregation Data'!$M$3:$M$154,MATCH(LEFT(M105,255),LEFT('Disaggregation Data'!$J$3:$J$154,255),0))=0,"",INDEX('Disaggregation Data'!$M$3:$M$154,MATCH(LEFT(M105,255),LEFT('Disaggregation Data'!$J$3:$J$154,255),0))),"")</f>
        <v/>
      </c>
      <c r="H105" s="369" t="str">
        <f t="array" ref="H105">IFERROR(IF(INDEX('Disaggregation Data'!$N$3:$N$154,MATCH(LEFT(M105,255),LEFT('Disaggregation Data'!$J$3:$J$154,255),0))=0,"",INDEX('Disaggregation Data'!$N$3:$N$154,MATCH(LEFT(M105,255),LEFT('Disaggregation Data'!$J$3:$J$154,255),0))),"")</f>
        <v/>
      </c>
      <c r="I105" s="464" t="str">
        <f t="array" ref="I105">IFERROR(IF(INDEX('Disaggregation Records'!$G$3:$G$56,MATCH(LEFT(L105,255),LEFT('Disaggregation Records'!$D$3:$D$56,255),0))=0,"",INDEX('Disaggregation Records'!$G$3:$G$56,MATCH(LEFT(L105,255),LEFT('Disaggregation Records'!$D$3:$D$56,255),0))),"")</f>
        <v/>
      </c>
      <c r="J105" s="464" t="s">
        <v>406</v>
      </c>
      <c r="K105" s="464">
        <f t="shared" si="4"/>
        <v>66</v>
      </c>
      <c r="L105" s="464" t="str">
        <f t="shared" si="5"/>
        <v/>
      </c>
      <c r="M105" s="464" t="str">
        <f t="shared" si="6"/>
        <v/>
      </c>
      <c r="N105" s="432" t="b">
        <f t="shared" si="7"/>
        <v>0</v>
      </c>
      <c r="O105" s="436" t="s">
        <v>1660</v>
      </c>
      <c r="P105" s="293"/>
      <c r="Q105" s="292"/>
    </row>
    <row r="106" spans="1:17" ht="37.5" customHeight="1" x14ac:dyDescent="0.35">
      <c r="A106" s="367">
        <v>10</v>
      </c>
      <c r="B106" s="384" t="str">
        <f>IFERROR(VLOOKUP(A106,'Impact Indicators - Section B'!$A$9:$S$27,19,FALSE),"")</f>
        <v/>
      </c>
      <c r="C106" s="467" t="str">
        <f t="array" ref="C106">IFERROR(IF(INDEX('Disaggregation Records'!$E$3:$E$56,MATCH(LEFT(L106,255),LEFT('Disaggregation Records'!$D$3:$D$56,255),0))=0,"",INDEX('Disaggregation Records'!$E$3:$E$56,MATCH(LEFT(L106,255),LEFT('Disaggregation Records'!$D$3:$D$56,255),0))),"")</f>
        <v/>
      </c>
      <c r="D106" s="467" t="str">
        <f t="array" ref="D106">IFERROR(IF(INDEX('Disaggregation Records'!$F$3:$F$56,MATCH(LEFT(L106,255),LEFT('Disaggregation Records'!$D$3:$D$56,255),0))=0,"",INDEX('Disaggregation Records'!$F$3:$F$56,MATCH(LEFT(L106,255),LEFT('Disaggregation Records'!$D$3:$D$56,255),0))),"")</f>
        <v/>
      </c>
      <c r="E106" s="370" t="str">
        <f t="array" ref="E106">IFERROR(IF(INDEX('Disaggregation Data'!$K$3:$K$154,MATCH(LEFT(M106,255),LEFT('Disaggregation Data'!$J$3:$J$154,255),0))=0,"",INDEX('Disaggregation Data'!$K$3:$K$154,MATCH(LEFT(M106,255),LEFT('Disaggregation Data'!$J$3:$J$154,255),0))),"")</f>
        <v/>
      </c>
      <c r="F106" s="370" t="str">
        <f t="array" ref="F106">IFERROR(IF(INDEX('Disaggregation Data'!$L$3:$L$154,MATCH(LEFT(M106,255),LEFT('Disaggregation Data'!$J$3:$J$154,255),0))=0,"",INDEX('Disaggregation Data'!$L$3:$L$154,MATCH(LEFT(M106,255),LEFT('Disaggregation Data'!$J$3:$J$154,255),0))),"")</f>
        <v/>
      </c>
      <c r="G106" s="370" t="str">
        <f t="array" ref="G106">IFERROR(IF(INDEX('Disaggregation Data'!$M$3:$M$154,MATCH(LEFT(M106,255),LEFT('Disaggregation Data'!$J$3:$J$154,255),0))=0,"",INDEX('Disaggregation Data'!$M$3:$M$154,MATCH(LEFT(M106,255),LEFT('Disaggregation Data'!$J$3:$J$154,255),0))),"")</f>
        <v/>
      </c>
      <c r="H106" s="369" t="str">
        <f t="array" ref="H106">IFERROR(IF(INDEX('Disaggregation Data'!$N$3:$N$154,MATCH(LEFT(M106,255),LEFT('Disaggregation Data'!$J$3:$J$154,255),0))=0,"",INDEX('Disaggregation Data'!$N$3:$N$154,MATCH(LEFT(M106,255),LEFT('Disaggregation Data'!$J$3:$J$154,255),0))),"")</f>
        <v/>
      </c>
      <c r="I106" s="464" t="str">
        <f t="array" ref="I106">IFERROR(IF(INDEX('Disaggregation Records'!$G$3:$G$56,MATCH(LEFT(L106,255),LEFT('Disaggregation Records'!$D$3:$D$56,255),0))=0,"",INDEX('Disaggregation Records'!$G$3:$G$56,MATCH(LEFT(L106,255),LEFT('Disaggregation Records'!$D$3:$D$56,255),0))),"")</f>
        <v/>
      </c>
      <c r="J106" s="464" t="s">
        <v>406</v>
      </c>
      <c r="K106" s="464">
        <f t="shared" si="4"/>
        <v>67</v>
      </c>
      <c r="L106" s="464" t="str">
        <f t="shared" si="5"/>
        <v/>
      </c>
      <c r="M106" s="464" t="str">
        <f t="shared" si="6"/>
        <v/>
      </c>
      <c r="N106" s="432" t="b">
        <f t="shared" si="7"/>
        <v>0</v>
      </c>
      <c r="O106" s="436" t="s">
        <v>1661</v>
      </c>
      <c r="P106" s="293"/>
      <c r="Q106" s="292"/>
    </row>
    <row r="107" spans="1:17" ht="37.5" customHeight="1" x14ac:dyDescent="0.35">
      <c r="A107" s="367">
        <v>10</v>
      </c>
      <c r="B107" s="384" t="str">
        <f>IFERROR(VLOOKUP(A107,'Impact Indicators - Section B'!$A$9:$S$27,19,FALSE),"")</f>
        <v/>
      </c>
      <c r="C107" s="467" t="str">
        <f t="array" ref="C107">IFERROR(IF(INDEX('Disaggregation Records'!$E$3:$E$56,MATCH(LEFT(L107,255),LEFT('Disaggregation Records'!$D$3:$D$56,255),0))=0,"",INDEX('Disaggregation Records'!$E$3:$E$56,MATCH(LEFT(L107,255),LEFT('Disaggregation Records'!$D$3:$D$56,255),0))),"")</f>
        <v/>
      </c>
      <c r="D107" s="467" t="str">
        <f t="array" ref="D107">IFERROR(IF(INDEX('Disaggregation Records'!$F$3:$F$56,MATCH(LEFT(L107,255),LEFT('Disaggregation Records'!$D$3:$D$56,255),0))=0,"",INDEX('Disaggregation Records'!$F$3:$F$56,MATCH(LEFT(L107,255),LEFT('Disaggregation Records'!$D$3:$D$56,255),0))),"")</f>
        <v/>
      </c>
      <c r="E107" s="370" t="str">
        <f t="array" ref="E107">IFERROR(IF(INDEX('Disaggregation Data'!$K$3:$K$154,MATCH(LEFT(M107,255),LEFT('Disaggregation Data'!$J$3:$J$154,255),0))=0,"",INDEX('Disaggregation Data'!$K$3:$K$154,MATCH(LEFT(M107,255),LEFT('Disaggregation Data'!$J$3:$J$154,255),0))),"")</f>
        <v/>
      </c>
      <c r="F107" s="370" t="str">
        <f t="array" ref="F107">IFERROR(IF(INDEX('Disaggregation Data'!$L$3:$L$154,MATCH(LEFT(M107,255),LEFT('Disaggregation Data'!$J$3:$J$154,255),0))=0,"",INDEX('Disaggregation Data'!$L$3:$L$154,MATCH(LEFT(M107,255),LEFT('Disaggregation Data'!$J$3:$J$154,255),0))),"")</f>
        <v/>
      </c>
      <c r="G107" s="370" t="str">
        <f t="array" ref="G107">IFERROR(IF(INDEX('Disaggregation Data'!$M$3:$M$154,MATCH(LEFT(M107,255),LEFT('Disaggregation Data'!$J$3:$J$154,255),0))=0,"",INDEX('Disaggregation Data'!$M$3:$M$154,MATCH(LEFT(M107,255),LEFT('Disaggregation Data'!$J$3:$J$154,255),0))),"")</f>
        <v/>
      </c>
      <c r="H107" s="369" t="str">
        <f t="array" ref="H107">IFERROR(IF(INDEX('Disaggregation Data'!$N$3:$N$154,MATCH(LEFT(M107,255),LEFT('Disaggregation Data'!$J$3:$J$154,255),0))=0,"",INDEX('Disaggregation Data'!$N$3:$N$154,MATCH(LEFT(M107,255),LEFT('Disaggregation Data'!$J$3:$J$154,255),0))),"")</f>
        <v/>
      </c>
      <c r="I107" s="464" t="str">
        <f t="array" ref="I107">IFERROR(IF(INDEX('Disaggregation Records'!$G$3:$G$56,MATCH(LEFT(L107,255),LEFT('Disaggregation Records'!$D$3:$D$56,255),0))=0,"",INDEX('Disaggregation Records'!$G$3:$G$56,MATCH(LEFT(L107,255),LEFT('Disaggregation Records'!$D$3:$D$56,255),0))),"")</f>
        <v/>
      </c>
      <c r="J107" s="464" t="s">
        <v>406</v>
      </c>
      <c r="K107" s="464">
        <f t="shared" si="4"/>
        <v>68</v>
      </c>
      <c r="L107" s="464" t="str">
        <f t="shared" si="5"/>
        <v/>
      </c>
      <c r="M107" s="464" t="str">
        <f t="shared" si="6"/>
        <v/>
      </c>
      <c r="N107" s="432" t="b">
        <f t="shared" si="7"/>
        <v>0</v>
      </c>
      <c r="O107" s="436" t="s">
        <v>1662</v>
      </c>
      <c r="P107" s="293"/>
      <c r="Q107" s="292"/>
    </row>
    <row r="108" spans="1:17" ht="37.5" customHeight="1" x14ac:dyDescent="0.35">
      <c r="A108" s="367">
        <v>10</v>
      </c>
      <c r="B108" s="384" t="str">
        <f>IFERROR(VLOOKUP(A108,'Impact Indicators - Section B'!$A$9:$S$27,19,FALSE),"")</f>
        <v/>
      </c>
      <c r="C108" s="467" t="str">
        <f t="array" ref="C108">IFERROR(IF(INDEX('Disaggregation Records'!$E$3:$E$56,MATCH(LEFT(L108,255),LEFT('Disaggregation Records'!$D$3:$D$56,255),0))=0,"",INDEX('Disaggregation Records'!$E$3:$E$56,MATCH(LEFT(L108,255),LEFT('Disaggregation Records'!$D$3:$D$56,255),0))),"")</f>
        <v/>
      </c>
      <c r="D108" s="467" t="str">
        <f t="array" ref="D108">IFERROR(IF(INDEX('Disaggregation Records'!$F$3:$F$56,MATCH(LEFT(L108,255),LEFT('Disaggregation Records'!$D$3:$D$56,255),0))=0,"",INDEX('Disaggregation Records'!$F$3:$F$56,MATCH(LEFT(L108,255),LEFT('Disaggregation Records'!$D$3:$D$56,255),0))),"")</f>
        <v/>
      </c>
      <c r="E108" s="370" t="str">
        <f t="array" ref="E108">IFERROR(IF(INDEX('Disaggregation Data'!$K$3:$K$154,MATCH(LEFT(M108,255),LEFT('Disaggregation Data'!$J$3:$J$154,255),0))=0,"",INDEX('Disaggregation Data'!$K$3:$K$154,MATCH(LEFT(M108,255),LEFT('Disaggregation Data'!$J$3:$J$154,255),0))),"")</f>
        <v/>
      </c>
      <c r="F108" s="370" t="str">
        <f t="array" ref="F108">IFERROR(IF(INDEX('Disaggregation Data'!$L$3:$L$154,MATCH(LEFT(M108,255),LEFT('Disaggregation Data'!$J$3:$J$154,255),0))=0,"",INDEX('Disaggregation Data'!$L$3:$L$154,MATCH(LEFT(M108,255),LEFT('Disaggregation Data'!$J$3:$J$154,255),0))),"")</f>
        <v/>
      </c>
      <c r="G108" s="370" t="str">
        <f t="array" ref="G108">IFERROR(IF(INDEX('Disaggregation Data'!$M$3:$M$154,MATCH(LEFT(M108,255),LEFT('Disaggregation Data'!$J$3:$J$154,255),0))=0,"",INDEX('Disaggregation Data'!$M$3:$M$154,MATCH(LEFT(M108,255),LEFT('Disaggregation Data'!$J$3:$J$154,255),0))),"")</f>
        <v/>
      </c>
      <c r="H108" s="369" t="str">
        <f t="array" ref="H108">IFERROR(IF(INDEX('Disaggregation Data'!$N$3:$N$154,MATCH(LEFT(M108,255),LEFT('Disaggregation Data'!$J$3:$J$154,255),0))=0,"",INDEX('Disaggregation Data'!$N$3:$N$154,MATCH(LEFT(M108,255),LEFT('Disaggregation Data'!$J$3:$J$154,255),0))),"")</f>
        <v/>
      </c>
      <c r="I108" s="464" t="str">
        <f t="array" ref="I108">IFERROR(IF(INDEX('Disaggregation Records'!$G$3:$G$56,MATCH(LEFT(L108,255),LEFT('Disaggregation Records'!$D$3:$D$56,255),0))=0,"",INDEX('Disaggregation Records'!$G$3:$G$56,MATCH(LEFT(L108,255),LEFT('Disaggregation Records'!$D$3:$D$56,255),0))),"")</f>
        <v/>
      </c>
      <c r="J108" s="464" t="s">
        <v>406</v>
      </c>
      <c r="K108" s="464">
        <f t="shared" si="4"/>
        <v>69</v>
      </c>
      <c r="L108" s="464" t="str">
        <f t="shared" si="5"/>
        <v/>
      </c>
      <c r="M108" s="464" t="str">
        <f t="shared" si="6"/>
        <v/>
      </c>
      <c r="N108" s="432" t="b">
        <f t="shared" si="7"/>
        <v>0</v>
      </c>
      <c r="O108" s="436" t="s">
        <v>1663</v>
      </c>
      <c r="P108" s="293"/>
      <c r="Q108" s="292"/>
    </row>
    <row r="109" spans="1:17" ht="37.5" customHeight="1" x14ac:dyDescent="0.35">
      <c r="A109" s="367">
        <v>11</v>
      </c>
      <c r="B109" s="384" t="str">
        <f>IFERROR(VLOOKUP(A109,'Impact Indicators - Section B'!$A$9:$S$27,19,FALSE),"")</f>
        <v/>
      </c>
      <c r="C109" s="467" t="str">
        <f t="array" ref="C109">IFERROR(IF(INDEX('Disaggregation Records'!$E$3:$E$56,MATCH(LEFT(L109,255),LEFT('Disaggregation Records'!$D$3:$D$56,255),0))=0,"",INDEX('Disaggregation Records'!$E$3:$E$56,MATCH(LEFT(L109,255),LEFT('Disaggregation Records'!$D$3:$D$56,255),0))),"")</f>
        <v/>
      </c>
      <c r="D109" s="467" t="str">
        <f t="array" ref="D109">IFERROR(IF(INDEX('Disaggregation Records'!$F$3:$F$56,MATCH(LEFT(L109,255),LEFT('Disaggregation Records'!$D$3:$D$56,255),0))=0,"",INDEX('Disaggregation Records'!$F$3:$F$56,MATCH(LEFT(L109,255),LEFT('Disaggregation Records'!$D$3:$D$56,255),0))),"")</f>
        <v/>
      </c>
      <c r="E109" s="370" t="str">
        <f t="array" ref="E109">IFERROR(IF(INDEX('Disaggregation Data'!$K$3:$K$154,MATCH(LEFT(M109,255),LEFT('Disaggregation Data'!$J$3:$J$154,255),0))=0,"",INDEX('Disaggregation Data'!$K$3:$K$154,MATCH(LEFT(M109,255),LEFT('Disaggregation Data'!$J$3:$J$154,255),0))),"")</f>
        <v/>
      </c>
      <c r="F109" s="370" t="str">
        <f t="array" ref="F109">IFERROR(IF(INDEX('Disaggregation Data'!$L$3:$L$154,MATCH(LEFT(M109,255),LEFT('Disaggregation Data'!$J$3:$J$154,255),0))=0,"",INDEX('Disaggregation Data'!$L$3:$L$154,MATCH(LEFT(M109,255),LEFT('Disaggregation Data'!$J$3:$J$154,255),0))),"")</f>
        <v/>
      </c>
      <c r="G109" s="370" t="str">
        <f t="array" ref="G109">IFERROR(IF(INDEX('Disaggregation Data'!$M$3:$M$154,MATCH(LEFT(M109,255),LEFT('Disaggregation Data'!$J$3:$J$154,255),0))=0,"",INDEX('Disaggregation Data'!$M$3:$M$154,MATCH(LEFT(M109,255),LEFT('Disaggregation Data'!$J$3:$J$154,255),0))),"")</f>
        <v/>
      </c>
      <c r="H109" s="369" t="str">
        <f t="array" ref="H109">IFERROR(IF(INDEX('Disaggregation Data'!$N$3:$N$154,MATCH(LEFT(M109,255),LEFT('Disaggregation Data'!$J$3:$J$154,255),0))=0,"",INDEX('Disaggregation Data'!$N$3:$N$154,MATCH(LEFT(M109,255),LEFT('Disaggregation Data'!$J$3:$J$154,255),0))),"")</f>
        <v/>
      </c>
      <c r="I109" s="464" t="str">
        <f t="array" ref="I109">IFERROR(IF(INDEX('Disaggregation Records'!$G$3:$G$56,MATCH(LEFT(L109,255),LEFT('Disaggregation Records'!$D$3:$D$56,255),0))=0,"",INDEX('Disaggregation Records'!$G$3:$G$56,MATCH(LEFT(L109,255),LEFT('Disaggregation Records'!$D$3:$D$56,255),0))),"")</f>
        <v/>
      </c>
      <c r="J109" s="464" t="s">
        <v>407</v>
      </c>
      <c r="K109" s="464">
        <f t="shared" si="4"/>
        <v>70</v>
      </c>
      <c r="L109" s="464" t="str">
        <f t="shared" si="5"/>
        <v/>
      </c>
      <c r="M109" s="464" t="str">
        <f t="shared" si="6"/>
        <v/>
      </c>
      <c r="N109" s="432" t="b">
        <f t="shared" si="7"/>
        <v>0</v>
      </c>
      <c r="O109" s="436" t="s">
        <v>1664</v>
      </c>
      <c r="P109" s="293"/>
      <c r="Q109" s="292"/>
    </row>
    <row r="110" spans="1:17" ht="37.5" customHeight="1" x14ac:dyDescent="0.35">
      <c r="A110" s="367">
        <v>11</v>
      </c>
      <c r="B110" s="384" t="str">
        <f>IFERROR(VLOOKUP(A110,'Impact Indicators - Section B'!$A$9:$S$27,19,FALSE),"")</f>
        <v/>
      </c>
      <c r="C110" s="467" t="str">
        <f t="array" ref="C110">IFERROR(IF(INDEX('Disaggregation Records'!$E$3:$E$56,MATCH(LEFT(L110,255),LEFT('Disaggregation Records'!$D$3:$D$56,255),0))=0,"",INDEX('Disaggregation Records'!$E$3:$E$56,MATCH(LEFT(L110,255),LEFT('Disaggregation Records'!$D$3:$D$56,255),0))),"")</f>
        <v/>
      </c>
      <c r="D110" s="467" t="str">
        <f t="array" ref="D110">IFERROR(IF(INDEX('Disaggregation Records'!$F$3:$F$56,MATCH(LEFT(L110,255),LEFT('Disaggregation Records'!$D$3:$D$56,255),0))=0,"",INDEX('Disaggregation Records'!$F$3:$F$56,MATCH(LEFT(L110,255),LEFT('Disaggregation Records'!$D$3:$D$56,255),0))),"")</f>
        <v/>
      </c>
      <c r="E110" s="370" t="str">
        <f t="array" ref="E110">IFERROR(IF(INDEX('Disaggregation Data'!$K$3:$K$154,MATCH(LEFT(M110,255),LEFT('Disaggregation Data'!$J$3:$J$154,255),0))=0,"",INDEX('Disaggregation Data'!$K$3:$K$154,MATCH(LEFT(M110,255),LEFT('Disaggregation Data'!$J$3:$J$154,255),0))),"")</f>
        <v/>
      </c>
      <c r="F110" s="370" t="str">
        <f t="array" ref="F110">IFERROR(IF(INDEX('Disaggregation Data'!$L$3:$L$154,MATCH(LEFT(M110,255),LEFT('Disaggregation Data'!$J$3:$J$154,255),0))=0,"",INDEX('Disaggregation Data'!$L$3:$L$154,MATCH(LEFT(M110,255),LEFT('Disaggregation Data'!$J$3:$J$154,255),0))),"")</f>
        <v/>
      </c>
      <c r="G110" s="370" t="str">
        <f t="array" ref="G110">IFERROR(IF(INDEX('Disaggregation Data'!$M$3:$M$154,MATCH(LEFT(M110,255),LEFT('Disaggregation Data'!$J$3:$J$154,255),0))=0,"",INDEX('Disaggregation Data'!$M$3:$M$154,MATCH(LEFT(M110,255),LEFT('Disaggregation Data'!$J$3:$J$154,255),0))),"")</f>
        <v/>
      </c>
      <c r="H110" s="369" t="str">
        <f t="array" ref="H110">IFERROR(IF(INDEX('Disaggregation Data'!$N$3:$N$154,MATCH(LEFT(M110,255),LEFT('Disaggregation Data'!$J$3:$J$154,255),0))=0,"",INDEX('Disaggregation Data'!$N$3:$N$154,MATCH(LEFT(M110,255),LEFT('Disaggregation Data'!$J$3:$J$154,255),0))),"")</f>
        <v/>
      </c>
      <c r="I110" s="464" t="str">
        <f t="array" ref="I110">IFERROR(IF(INDEX('Disaggregation Records'!$G$3:$G$56,MATCH(LEFT(L110,255),LEFT('Disaggregation Records'!$D$3:$D$56,255),0))=0,"",INDEX('Disaggregation Records'!$G$3:$G$56,MATCH(LEFT(L110,255),LEFT('Disaggregation Records'!$D$3:$D$56,255),0))),"")</f>
        <v/>
      </c>
      <c r="J110" s="464" t="s">
        <v>407</v>
      </c>
      <c r="K110" s="464">
        <f t="shared" si="4"/>
        <v>71</v>
      </c>
      <c r="L110" s="464" t="str">
        <f t="shared" si="5"/>
        <v/>
      </c>
      <c r="M110" s="464" t="str">
        <f t="shared" si="6"/>
        <v/>
      </c>
      <c r="N110" s="432" t="b">
        <f t="shared" si="7"/>
        <v>0</v>
      </c>
      <c r="O110" s="436" t="s">
        <v>1665</v>
      </c>
      <c r="P110" s="293"/>
      <c r="Q110" s="292"/>
    </row>
    <row r="111" spans="1:17" ht="37.5" customHeight="1" x14ac:dyDescent="0.35">
      <c r="A111" s="367">
        <v>11</v>
      </c>
      <c r="B111" s="384" t="str">
        <f>IFERROR(VLOOKUP(A111,'Impact Indicators - Section B'!$A$9:$S$27,19,FALSE),"")</f>
        <v/>
      </c>
      <c r="C111" s="467" t="str">
        <f t="array" ref="C111">IFERROR(IF(INDEX('Disaggregation Records'!$E$3:$E$56,MATCH(LEFT(L111,255),LEFT('Disaggregation Records'!$D$3:$D$56,255),0))=0,"",INDEX('Disaggregation Records'!$E$3:$E$56,MATCH(LEFT(L111,255),LEFT('Disaggregation Records'!$D$3:$D$56,255),0))),"")</f>
        <v/>
      </c>
      <c r="D111" s="467" t="str">
        <f t="array" ref="D111">IFERROR(IF(INDEX('Disaggregation Records'!$F$3:$F$56,MATCH(LEFT(L111,255),LEFT('Disaggregation Records'!$D$3:$D$56,255),0))=0,"",INDEX('Disaggregation Records'!$F$3:$F$56,MATCH(LEFT(L111,255),LEFT('Disaggregation Records'!$D$3:$D$56,255),0))),"")</f>
        <v/>
      </c>
      <c r="E111" s="370" t="str">
        <f t="array" ref="E111">IFERROR(IF(INDEX('Disaggregation Data'!$K$3:$K$154,MATCH(LEFT(M111,255),LEFT('Disaggregation Data'!$J$3:$J$154,255),0))=0,"",INDEX('Disaggregation Data'!$K$3:$K$154,MATCH(LEFT(M111,255),LEFT('Disaggregation Data'!$J$3:$J$154,255),0))),"")</f>
        <v/>
      </c>
      <c r="F111" s="370" t="str">
        <f t="array" ref="F111">IFERROR(IF(INDEX('Disaggregation Data'!$L$3:$L$154,MATCH(LEFT(M111,255),LEFT('Disaggregation Data'!$J$3:$J$154,255),0))=0,"",INDEX('Disaggregation Data'!$L$3:$L$154,MATCH(LEFT(M111,255),LEFT('Disaggregation Data'!$J$3:$J$154,255),0))),"")</f>
        <v/>
      </c>
      <c r="G111" s="370" t="str">
        <f t="array" ref="G111">IFERROR(IF(INDEX('Disaggregation Data'!$M$3:$M$154,MATCH(LEFT(M111,255),LEFT('Disaggregation Data'!$J$3:$J$154,255),0))=0,"",INDEX('Disaggregation Data'!$M$3:$M$154,MATCH(LEFT(M111,255),LEFT('Disaggregation Data'!$J$3:$J$154,255),0))),"")</f>
        <v/>
      </c>
      <c r="H111" s="369" t="str">
        <f t="array" ref="H111">IFERROR(IF(INDEX('Disaggregation Data'!$N$3:$N$154,MATCH(LEFT(M111,255),LEFT('Disaggregation Data'!$J$3:$J$154,255),0))=0,"",INDEX('Disaggregation Data'!$N$3:$N$154,MATCH(LEFT(M111,255),LEFT('Disaggregation Data'!$J$3:$J$154,255),0))),"")</f>
        <v/>
      </c>
      <c r="I111" s="464" t="str">
        <f t="array" ref="I111">IFERROR(IF(INDEX('Disaggregation Records'!$G$3:$G$56,MATCH(LEFT(L111,255),LEFT('Disaggregation Records'!$D$3:$D$56,255),0))=0,"",INDEX('Disaggregation Records'!$G$3:$G$56,MATCH(LEFT(L111,255),LEFT('Disaggregation Records'!$D$3:$D$56,255),0))),"")</f>
        <v/>
      </c>
      <c r="J111" s="464" t="s">
        <v>407</v>
      </c>
      <c r="K111" s="464">
        <f t="shared" si="4"/>
        <v>72</v>
      </c>
      <c r="L111" s="464" t="str">
        <f t="shared" si="5"/>
        <v/>
      </c>
      <c r="M111" s="464" t="str">
        <f t="shared" si="6"/>
        <v/>
      </c>
      <c r="N111" s="432" t="b">
        <f t="shared" si="7"/>
        <v>0</v>
      </c>
      <c r="O111" s="436" t="s">
        <v>1666</v>
      </c>
      <c r="P111" s="293"/>
      <c r="Q111" s="292"/>
    </row>
    <row r="112" spans="1:17" ht="37.5" customHeight="1" x14ac:dyDescent="0.35">
      <c r="A112" s="367">
        <v>11</v>
      </c>
      <c r="B112" s="384" t="str">
        <f>IFERROR(VLOOKUP(A112,'Impact Indicators - Section B'!$A$9:$S$27,19,FALSE),"")</f>
        <v/>
      </c>
      <c r="C112" s="467" t="str">
        <f t="array" ref="C112">IFERROR(IF(INDEX('Disaggregation Records'!$E$3:$E$56,MATCH(LEFT(L112,255),LEFT('Disaggregation Records'!$D$3:$D$56,255),0))=0,"",INDEX('Disaggregation Records'!$E$3:$E$56,MATCH(LEFT(L112,255),LEFT('Disaggregation Records'!$D$3:$D$56,255),0))),"")</f>
        <v/>
      </c>
      <c r="D112" s="467" t="str">
        <f t="array" ref="D112">IFERROR(IF(INDEX('Disaggregation Records'!$F$3:$F$56,MATCH(LEFT(L112,255),LEFT('Disaggregation Records'!$D$3:$D$56,255),0))=0,"",INDEX('Disaggregation Records'!$F$3:$F$56,MATCH(LEFT(L112,255),LEFT('Disaggregation Records'!$D$3:$D$56,255),0))),"")</f>
        <v/>
      </c>
      <c r="E112" s="370" t="str">
        <f t="array" ref="E112">IFERROR(IF(INDEX('Disaggregation Data'!$K$3:$K$154,MATCH(LEFT(M112,255),LEFT('Disaggregation Data'!$J$3:$J$154,255),0))=0,"",INDEX('Disaggregation Data'!$K$3:$K$154,MATCH(LEFT(M112,255),LEFT('Disaggregation Data'!$J$3:$J$154,255),0))),"")</f>
        <v/>
      </c>
      <c r="F112" s="370" t="str">
        <f t="array" ref="F112">IFERROR(IF(INDEX('Disaggregation Data'!$L$3:$L$154,MATCH(LEFT(M112,255),LEFT('Disaggregation Data'!$J$3:$J$154,255),0))=0,"",INDEX('Disaggregation Data'!$L$3:$L$154,MATCH(LEFT(M112,255),LEFT('Disaggregation Data'!$J$3:$J$154,255),0))),"")</f>
        <v/>
      </c>
      <c r="G112" s="370" t="str">
        <f t="array" ref="G112">IFERROR(IF(INDEX('Disaggregation Data'!$M$3:$M$154,MATCH(LEFT(M112,255),LEFT('Disaggregation Data'!$J$3:$J$154,255),0))=0,"",INDEX('Disaggregation Data'!$M$3:$M$154,MATCH(LEFT(M112,255),LEFT('Disaggregation Data'!$J$3:$J$154,255),0))),"")</f>
        <v/>
      </c>
      <c r="H112" s="369" t="str">
        <f t="array" ref="H112">IFERROR(IF(INDEX('Disaggregation Data'!$N$3:$N$154,MATCH(LEFT(M112,255),LEFT('Disaggregation Data'!$J$3:$J$154,255),0))=0,"",INDEX('Disaggregation Data'!$N$3:$N$154,MATCH(LEFT(M112,255),LEFT('Disaggregation Data'!$J$3:$J$154,255),0))),"")</f>
        <v/>
      </c>
      <c r="I112" s="464" t="str">
        <f t="array" ref="I112">IFERROR(IF(INDEX('Disaggregation Records'!$G$3:$G$56,MATCH(LEFT(L112,255),LEFT('Disaggregation Records'!$D$3:$D$56,255),0))=0,"",INDEX('Disaggregation Records'!$G$3:$G$56,MATCH(LEFT(L112,255),LEFT('Disaggregation Records'!$D$3:$D$56,255),0))),"")</f>
        <v/>
      </c>
      <c r="J112" s="464" t="s">
        <v>407</v>
      </c>
      <c r="K112" s="464">
        <f t="shared" si="4"/>
        <v>73</v>
      </c>
      <c r="L112" s="464" t="str">
        <f t="shared" si="5"/>
        <v/>
      </c>
      <c r="M112" s="464" t="str">
        <f t="shared" si="6"/>
        <v/>
      </c>
      <c r="N112" s="432" t="b">
        <f t="shared" si="7"/>
        <v>0</v>
      </c>
      <c r="O112" s="436" t="s">
        <v>1667</v>
      </c>
      <c r="P112" s="293"/>
      <c r="Q112" s="292"/>
    </row>
    <row r="113" spans="1:17" ht="37.5" customHeight="1" x14ac:dyDescent="0.35">
      <c r="A113" s="367">
        <v>11</v>
      </c>
      <c r="B113" s="384" t="str">
        <f>IFERROR(VLOOKUP(A113,'Impact Indicators - Section B'!$A$9:$S$27,19,FALSE),"")</f>
        <v/>
      </c>
      <c r="C113" s="467" t="str">
        <f t="array" ref="C113">IFERROR(IF(INDEX('Disaggregation Records'!$E$3:$E$56,MATCH(LEFT(L113,255),LEFT('Disaggregation Records'!$D$3:$D$56,255),0))=0,"",INDEX('Disaggregation Records'!$E$3:$E$56,MATCH(LEFT(L113,255),LEFT('Disaggregation Records'!$D$3:$D$56,255),0))),"")</f>
        <v/>
      </c>
      <c r="D113" s="467" t="str">
        <f t="array" ref="D113">IFERROR(IF(INDEX('Disaggregation Records'!$F$3:$F$56,MATCH(LEFT(L113,255),LEFT('Disaggregation Records'!$D$3:$D$56,255),0))=0,"",INDEX('Disaggregation Records'!$F$3:$F$56,MATCH(LEFT(L113,255),LEFT('Disaggregation Records'!$D$3:$D$56,255),0))),"")</f>
        <v/>
      </c>
      <c r="E113" s="370" t="str">
        <f t="array" ref="E113">IFERROR(IF(INDEX('Disaggregation Data'!$K$3:$K$154,MATCH(LEFT(M113,255),LEFT('Disaggregation Data'!$J$3:$J$154,255),0))=0,"",INDEX('Disaggregation Data'!$K$3:$K$154,MATCH(LEFT(M113,255),LEFT('Disaggregation Data'!$J$3:$J$154,255),0))),"")</f>
        <v/>
      </c>
      <c r="F113" s="370" t="str">
        <f t="array" ref="F113">IFERROR(IF(INDEX('Disaggregation Data'!$L$3:$L$154,MATCH(LEFT(M113,255),LEFT('Disaggregation Data'!$J$3:$J$154,255),0))=0,"",INDEX('Disaggregation Data'!$L$3:$L$154,MATCH(LEFT(M113,255),LEFT('Disaggregation Data'!$J$3:$J$154,255),0))),"")</f>
        <v/>
      </c>
      <c r="G113" s="370" t="str">
        <f t="array" ref="G113">IFERROR(IF(INDEX('Disaggregation Data'!$M$3:$M$154,MATCH(LEFT(M113,255),LEFT('Disaggregation Data'!$J$3:$J$154,255),0))=0,"",INDEX('Disaggregation Data'!$M$3:$M$154,MATCH(LEFT(M113,255),LEFT('Disaggregation Data'!$J$3:$J$154,255),0))),"")</f>
        <v/>
      </c>
      <c r="H113" s="369" t="str">
        <f t="array" ref="H113">IFERROR(IF(INDEX('Disaggregation Data'!$N$3:$N$154,MATCH(LEFT(M113,255),LEFT('Disaggregation Data'!$J$3:$J$154,255),0))=0,"",INDEX('Disaggregation Data'!$N$3:$N$154,MATCH(LEFT(M113,255),LEFT('Disaggregation Data'!$J$3:$J$154,255),0))),"")</f>
        <v/>
      </c>
      <c r="I113" s="464" t="str">
        <f t="array" ref="I113">IFERROR(IF(INDEX('Disaggregation Records'!$G$3:$G$56,MATCH(LEFT(L113,255),LEFT('Disaggregation Records'!$D$3:$D$56,255),0))=0,"",INDEX('Disaggregation Records'!$G$3:$G$56,MATCH(LEFT(L113,255),LEFT('Disaggregation Records'!$D$3:$D$56,255),0))),"")</f>
        <v/>
      </c>
      <c r="J113" s="464" t="s">
        <v>407</v>
      </c>
      <c r="K113" s="464">
        <f t="shared" si="4"/>
        <v>74</v>
      </c>
      <c r="L113" s="464" t="str">
        <f t="shared" si="5"/>
        <v/>
      </c>
      <c r="M113" s="464" t="str">
        <f t="shared" si="6"/>
        <v/>
      </c>
      <c r="N113" s="432" t="b">
        <f t="shared" si="7"/>
        <v>0</v>
      </c>
      <c r="O113" s="436" t="s">
        <v>1668</v>
      </c>
      <c r="P113" s="293"/>
      <c r="Q113" s="292"/>
    </row>
    <row r="114" spans="1:17" ht="37.5" customHeight="1" x14ac:dyDescent="0.35">
      <c r="A114" s="367">
        <v>11</v>
      </c>
      <c r="B114" s="384" t="str">
        <f>IFERROR(VLOOKUP(A114,'Impact Indicators - Section B'!$A$9:$S$27,19,FALSE),"")</f>
        <v/>
      </c>
      <c r="C114" s="467" t="str">
        <f t="array" ref="C114">IFERROR(IF(INDEX('Disaggregation Records'!$E$3:$E$56,MATCH(LEFT(L114,255),LEFT('Disaggregation Records'!$D$3:$D$56,255),0))=0,"",INDEX('Disaggregation Records'!$E$3:$E$56,MATCH(LEFT(L114,255),LEFT('Disaggregation Records'!$D$3:$D$56,255),0))),"")</f>
        <v/>
      </c>
      <c r="D114" s="467" t="str">
        <f t="array" ref="D114">IFERROR(IF(INDEX('Disaggregation Records'!$F$3:$F$56,MATCH(LEFT(L114,255),LEFT('Disaggregation Records'!$D$3:$D$56,255),0))=0,"",INDEX('Disaggregation Records'!$F$3:$F$56,MATCH(LEFT(L114,255),LEFT('Disaggregation Records'!$D$3:$D$56,255),0))),"")</f>
        <v/>
      </c>
      <c r="E114" s="370" t="str">
        <f t="array" ref="E114">IFERROR(IF(INDEX('Disaggregation Data'!$K$3:$K$154,MATCH(LEFT(M114,255),LEFT('Disaggregation Data'!$J$3:$J$154,255),0))=0,"",INDEX('Disaggregation Data'!$K$3:$K$154,MATCH(LEFT(M114,255),LEFT('Disaggregation Data'!$J$3:$J$154,255),0))),"")</f>
        <v/>
      </c>
      <c r="F114" s="370" t="str">
        <f t="array" ref="F114">IFERROR(IF(INDEX('Disaggregation Data'!$L$3:$L$154,MATCH(LEFT(M114,255),LEFT('Disaggregation Data'!$J$3:$J$154,255),0))=0,"",INDEX('Disaggregation Data'!$L$3:$L$154,MATCH(LEFT(M114,255),LEFT('Disaggregation Data'!$J$3:$J$154,255),0))),"")</f>
        <v/>
      </c>
      <c r="G114" s="370" t="str">
        <f t="array" ref="G114">IFERROR(IF(INDEX('Disaggregation Data'!$M$3:$M$154,MATCH(LEFT(M114,255),LEFT('Disaggregation Data'!$J$3:$J$154,255),0))=0,"",INDEX('Disaggregation Data'!$M$3:$M$154,MATCH(LEFT(M114,255),LEFT('Disaggregation Data'!$J$3:$J$154,255),0))),"")</f>
        <v/>
      </c>
      <c r="H114" s="369" t="str">
        <f t="array" ref="H114">IFERROR(IF(INDEX('Disaggregation Data'!$N$3:$N$154,MATCH(LEFT(M114,255),LEFT('Disaggregation Data'!$J$3:$J$154,255),0))=0,"",INDEX('Disaggregation Data'!$N$3:$N$154,MATCH(LEFT(M114,255),LEFT('Disaggregation Data'!$J$3:$J$154,255),0))),"")</f>
        <v/>
      </c>
      <c r="I114" s="464" t="str">
        <f t="array" ref="I114">IFERROR(IF(INDEX('Disaggregation Records'!$G$3:$G$56,MATCH(LEFT(L114,255),LEFT('Disaggregation Records'!$D$3:$D$56,255),0))=0,"",INDEX('Disaggregation Records'!$G$3:$G$56,MATCH(LEFT(L114,255),LEFT('Disaggregation Records'!$D$3:$D$56,255),0))),"")</f>
        <v/>
      </c>
      <c r="J114" s="464" t="s">
        <v>407</v>
      </c>
      <c r="K114" s="464">
        <f t="shared" si="4"/>
        <v>75</v>
      </c>
      <c r="L114" s="464" t="str">
        <f t="shared" si="5"/>
        <v/>
      </c>
      <c r="M114" s="464" t="str">
        <f t="shared" si="6"/>
        <v/>
      </c>
      <c r="N114" s="432" t="b">
        <f t="shared" si="7"/>
        <v>0</v>
      </c>
      <c r="O114" s="436" t="s">
        <v>1669</v>
      </c>
      <c r="P114" s="293"/>
      <c r="Q114" s="292"/>
    </row>
    <row r="115" spans="1:17" ht="37.5" customHeight="1" x14ac:dyDescent="0.35">
      <c r="A115" s="367">
        <v>11</v>
      </c>
      <c r="B115" s="384" t="str">
        <f>IFERROR(VLOOKUP(A115,'Impact Indicators - Section B'!$A$9:$S$27,19,FALSE),"")</f>
        <v/>
      </c>
      <c r="C115" s="467" t="str">
        <f t="array" ref="C115">IFERROR(IF(INDEX('Disaggregation Records'!$E$3:$E$56,MATCH(LEFT(L115,255),LEFT('Disaggregation Records'!$D$3:$D$56,255),0))=0,"",INDEX('Disaggregation Records'!$E$3:$E$56,MATCH(LEFT(L115,255),LEFT('Disaggregation Records'!$D$3:$D$56,255),0))),"")</f>
        <v/>
      </c>
      <c r="D115" s="467" t="str">
        <f t="array" ref="D115">IFERROR(IF(INDEX('Disaggregation Records'!$F$3:$F$56,MATCH(LEFT(L115,255),LEFT('Disaggregation Records'!$D$3:$D$56,255),0))=0,"",INDEX('Disaggregation Records'!$F$3:$F$56,MATCH(LEFT(L115,255),LEFT('Disaggregation Records'!$D$3:$D$56,255),0))),"")</f>
        <v/>
      </c>
      <c r="E115" s="370" t="str">
        <f t="array" ref="E115">IFERROR(IF(INDEX('Disaggregation Data'!$K$3:$K$154,MATCH(LEFT(M115,255),LEFT('Disaggregation Data'!$J$3:$J$154,255),0))=0,"",INDEX('Disaggregation Data'!$K$3:$K$154,MATCH(LEFT(M115,255),LEFT('Disaggregation Data'!$J$3:$J$154,255),0))),"")</f>
        <v/>
      </c>
      <c r="F115" s="370" t="str">
        <f t="array" ref="F115">IFERROR(IF(INDEX('Disaggregation Data'!$L$3:$L$154,MATCH(LEFT(M115,255),LEFT('Disaggregation Data'!$J$3:$J$154,255),0))=0,"",INDEX('Disaggregation Data'!$L$3:$L$154,MATCH(LEFT(M115,255),LEFT('Disaggregation Data'!$J$3:$J$154,255),0))),"")</f>
        <v/>
      </c>
      <c r="G115" s="370" t="str">
        <f t="array" ref="G115">IFERROR(IF(INDEX('Disaggregation Data'!$M$3:$M$154,MATCH(LEFT(M115,255),LEFT('Disaggregation Data'!$J$3:$J$154,255),0))=0,"",INDEX('Disaggregation Data'!$M$3:$M$154,MATCH(LEFT(M115,255),LEFT('Disaggregation Data'!$J$3:$J$154,255),0))),"")</f>
        <v/>
      </c>
      <c r="H115" s="369" t="str">
        <f t="array" ref="H115">IFERROR(IF(INDEX('Disaggregation Data'!$N$3:$N$154,MATCH(LEFT(M115,255),LEFT('Disaggregation Data'!$J$3:$J$154,255),0))=0,"",INDEX('Disaggregation Data'!$N$3:$N$154,MATCH(LEFT(M115,255),LEFT('Disaggregation Data'!$J$3:$J$154,255),0))),"")</f>
        <v/>
      </c>
      <c r="I115" s="464" t="str">
        <f t="array" ref="I115">IFERROR(IF(INDEX('Disaggregation Records'!$G$3:$G$56,MATCH(LEFT(L115,255),LEFT('Disaggregation Records'!$D$3:$D$56,255),0))=0,"",INDEX('Disaggregation Records'!$G$3:$G$56,MATCH(LEFT(L115,255),LEFT('Disaggregation Records'!$D$3:$D$56,255),0))),"")</f>
        <v/>
      </c>
      <c r="J115" s="464" t="s">
        <v>407</v>
      </c>
      <c r="K115" s="464">
        <f t="shared" si="4"/>
        <v>76</v>
      </c>
      <c r="L115" s="464" t="str">
        <f t="shared" si="5"/>
        <v/>
      </c>
      <c r="M115" s="464" t="str">
        <f t="shared" si="6"/>
        <v/>
      </c>
      <c r="N115" s="432" t="b">
        <f t="shared" si="7"/>
        <v>0</v>
      </c>
      <c r="O115" s="436" t="s">
        <v>1670</v>
      </c>
      <c r="P115" s="293"/>
      <c r="Q115" s="292"/>
    </row>
    <row r="116" spans="1:17" ht="37.5" customHeight="1" x14ac:dyDescent="0.35">
      <c r="A116" s="367">
        <v>11</v>
      </c>
      <c r="B116" s="384" t="str">
        <f>IFERROR(VLOOKUP(A116,'Impact Indicators - Section B'!$A$9:$S$27,19,FALSE),"")</f>
        <v/>
      </c>
      <c r="C116" s="467" t="str">
        <f t="array" ref="C116">IFERROR(IF(INDEX('Disaggregation Records'!$E$3:$E$56,MATCH(LEFT(L116,255),LEFT('Disaggregation Records'!$D$3:$D$56,255),0))=0,"",INDEX('Disaggregation Records'!$E$3:$E$56,MATCH(LEFT(L116,255),LEFT('Disaggregation Records'!$D$3:$D$56,255),0))),"")</f>
        <v/>
      </c>
      <c r="D116" s="467" t="str">
        <f t="array" ref="D116">IFERROR(IF(INDEX('Disaggregation Records'!$F$3:$F$56,MATCH(LEFT(L116,255),LEFT('Disaggregation Records'!$D$3:$D$56,255),0))=0,"",INDEX('Disaggregation Records'!$F$3:$F$56,MATCH(LEFT(L116,255),LEFT('Disaggregation Records'!$D$3:$D$56,255),0))),"")</f>
        <v/>
      </c>
      <c r="E116" s="370" t="str">
        <f t="array" ref="E116">IFERROR(IF(INDEX('Disaggregation Data'!$K$3:$K$154,MATCH(LEFT(M116,255),LEFT('Disaggregation Data'!$J$3:$J$154,255),0))=0,"",INDEX('Disaggregation Data'!$K$3:$K$154,MATCH(LEFT(M116,255),LEFT('Disaggregation Data'!$J$3:$J$154,255),0))),"")</f>
        <v/>
      </c>
      <c r="F116" s="370" t="str">
        <f t="array" ref="F116">IFERROR(IF(INDEX('Disaggregation Data'!$L$3:$L$154,MATCH(LEFT(M116,255),LEFT('Disaggregation Data'!$J$3:$J$154,255),0))=0,"",INDEX('Disaggregation Data'!$L$3:$L$154,MATCH(LEFT(M116,255),LEFT('Disaggregation Data'!$J$3:$J$154,255),0))),"")</f>
        <v/>
      </c>
      <c r="G116" s="370" t="str">
        <f t="array" ref="G116">IFERROR(IF(INDEX('Disaggregation Data'!$M$3:$M$154,MATCH(LEFT(M116,255),LEFT('Disaggregation Data'!$J$3:$J$154,255),0))=0,"",INDEX('Disaggregation Data'!$M$3:$M$154,MATCH(LEFT(M116,255),LEFT('Disaggregation Data'!$J$3:$J$154,255),0))),"")</f>
        <v/>
      </c>
      <c r="H116" s="369" t="str">
        <f t="array" ref="H116">IFERROR(IF(INDEX('Disaggregation Data'!$N$3:$N$154,MATCH(LEFT(M116,255),LEFT('Disaggregation Data'!$J$3:$J$154,255),0))=0,"",INDEX('Disaggregation Data'!$N$3:$N$154,MATCH(LEFT(M116,255),LEFT('Disaggregation Data'!$J$3:$J$154,255),0))),"")</f>
        <v/>
      </c>
      <c r="I116" s="464" t="str">
        <f t="array" ref="I116">IFERROR(IF(INDEX('Disaggregation Records'!$G$3:$G$56,MATCH(LEFT(L116,255),LEFT('Disaggregation Records'!$D$3:$D$56,255),0))=0,"",INDEX('Disaggregation Records'!$G$3:$G$56,MATCH(LEFT(L116,255),LEFT('Disaggregation Records'!$D$3:$D$56,255),0))),"")</f>
        <v/>
      </c>
      <c r="J116" s="464" t="s">
        <v>407</v>
      </c>
      <c r="K116" s="464">
        <f t="shared" si="4"/>
        <v>77</v>
      </c>
      <c r="L116" s="464" t="str">
        <f t="shared" si="5"/>
        <v/>
      </c>
      <c r="M116" s="464" t="str">
        <f t="shared" si="6"/>
        <v/>
      </c>
      <c r="N116" s="432" t="b">
        <f t="shared" si="7"/>
        <v>0</v>
      </c>
      <c r="O116" s="436" t="s">
        <v>1671</v>
      </c>
      <c r="P116" s="293"/>
      <c r="Q116" s="292"/>
    </row>
    <row r="117" spans="1:17" ht="37.5" customHeight="1" x14ac:dyDescent="0.35">
      <c r="A117" s="367">
        <v>11</v>
      </c>
      <c r="B117" s="384" t="str">
        <f>IFERROR(VLOOKUP(A117,'Impact Indicators - Section B'!$A$9:$S$27,19,FALSE),"")</f>
        <v/>
      </c>
      <c r="C117" s="467" t="str">
        <f t="array" ref="C117">IFERROR(IF(INDEX('Disaggregation Records'!$E$3:$E$56,MATCH(LEFT(L117,255),LEFT('Disaggregation Records'!$D$3:$D$56,255),0))=0,"",INDEX('Disaggregation Records'!$E$3:$E$56,MATCH(LEFT(L117,255),LEFT('Disaggregation Records'!$D$3:$D$56,255),0))),"")</f>
        <v/>
      </c>
      <c r="D117" s="467" t="str">
        <f t="array" ref="D117">IFERROR(IF(INDEX('Disaggregation Records'!$F$3:$F$56,MATCH(LEFT(L117,255),LEFT('Disaggregation Records'!$D$3:$D$56,255),0))=0,"",INDEX('Disaggregation Records'!$F$3:$F$56,MATCH(LEFT(L117,255),LEFT('Disaggregation Records'!$D$3:$D$56,255),0))),"")</f>
        <v/>
      </c>
      <c r="E117" s="370" t="str">
        <f t="array" ref="E117">IFERROR(IF(INDEX('Disaggregation Data'!$K$3:$K$154,MATCH(LEFT(M117,255),LEFT('Disaggregation Data'!$J$3:$J$154,255),0))=0,"",INDEX('Disaggregation Data'!$K$3:$K$154,MATCH(LEFT(M117,255),LEFT('Disaggregation Data'!$J$3:$J$154,255),0))),"")</f>
        <v/>
      </c>
      <c r="F117" s="370" t="str">
        <f t="array" ref="F117">IFERROR(IF(INDEX('Disaggregation Data'!$L$3:$L$154,MATCH(LEFT(M117,255),LEFT('Disaggregation Data'!$J$3:$J$154,255),0))=0,"",INDEX('Disaggregation Data'!$L$3:$L$154,MATCH(LEFT(M117,255),LEFT('Disaggregation Data'!$J$3:$J$154,255),0))),"")</f>
        <v/>
      </c>
      <c r="G117" s="370" t="str">
        <f t="array" ref="G117">IFERROR(IF(INDEX('Disaggregation Data'!$M$3:$M$154,MATCH(LEFT(M117,255),LEFT('Disaggregation Data'!$J$3:$J$154,255),0))=0,"",INDEX('Disaggregation Data'!$M$3:$M$154,MATCH(LEFT(M117,255),LEFT('Disaggregation Data'!$J$3:$J$154,255),0))),"")</f>
        <v/>
      </c>
      <c r="H117" s="369" t="str">
        <f t="array" ref="H117">IFERROR(IF(INDEX('Disaggregation Data'!$N$3:$N$154,MATCH(LEFT(M117,255),LEFT('Disaggregation Data'!$J$3:$J$154,255),0))=0,"",INDEX('Disaggregation Data'!$N$3:$N$154,MATCH(LEFT(M117,255),LEFT('Disaggregation Data'!$J$3:$J$154,255),0))),"")</f>
        <v/>
      </c>
      <c r="I117" s="464" t="str">
        <f t="array" ref="I117">IFERROR(IF(INDEX('Disaggregation Records'!$G$3:$G$56,MATCH(LEFT(L117,255),LEFT('Disaggregation Records'!$D$3:$D$56,255),0))=0,"",INDEX('Disaggregation Records'!$G$3:$G$56,MATCH(LEFT(L117,255),LEFT('Disaggregation Records'!$D$3:$D$56,255),0))),"")</f>
        <v/>
      </c>
      <c r="J117" s="464" t="s">
        <v>407</v>
      </c>
      <c r="K117" s="464">
        <f t="shared" si="4"/>
        <v>78</v>
      </c>
      <c r="L117" s="464" t="str">
        <f t="shared" si="5"/>
        <v/>
      </c>
      <c r="M117" s="464" t="str">
        <f t="shared" si="6"/>
        <v/>
      </c>
      <c r="N117" s="432" t="b">
        <f t="shared" si="7"/>
        <v>0</v>
      </c>
      <c r="O117" s="436" t="s">
        <v>1672</v>
      </c>
      <c r="P117" s="293"/>
      <c r="Q117" s="292"/>
    </row>
    <row r="118" spans="1:17" ht="37.5" customHeight="1" x14ac:dyDescent="0.35">
      <c r="A118" s="367">
        <v>11</v>
      </c>
      <c r="B118" s="384" t="str">
        <f>IFERROR(VLOOKUP(A118,'Impact Indicators - Section B'!$A$9:$S$27,19,FALSE),"")</f>
        <v/>
      </c>
      <c r="C118" s="467" t="str">
        <f t="array" ref="C118">IFERROR(IF(INDEX('Disaggregation Records'!$E$3:$E$56,MATCH(LEFT(L118,255),LEFT('Disaggregation Records'!$D$3:$D$56,255),0))=0,"",INDEX('Disaggregation Records'!$E$3:$E$56,MATCH(LEFT(L118,255),LEFT('Disaggregation Records'!$D$3:$D$56,255),0))),"")</f>
        <v/>
      </c>
      <c r="D118" s="467" t="str">
        <f t="array" ref="D118">IFERROR(IF(INDEX('Disaggregation Records'!$F$3:$F$56,MATCH(LEFT(L118,255),LEFT('Disaggregation Records'!$D$3:$D$56,255),0))=0,"",INDEX('Disaggregation Records'!$F$3:$F$56,MATCH(LEFT(L118,255),LEFT('Disaggregation Records'!$D$3:$D$56,255),0))),"")</f>
        <v/>
      </c>
      <c r="E118" s="370" t="str">
        <f t="array" ref="E118">IFERROR(IF(INDEX('Disaggregation Data'!$K$3:$K$154,MATCH(LEFT(M118,255),LEFT('Disaggregation Data'!$J$3:$J$154,255),0))=0,"",INDEX('Disaggregation Data'!$K$3:$K$154,MATCH(LEFT(M118,255),LEFT('Disaggregation Data'!$J$3:$J$154,255),0))),"")</f>
        <v/>
      </c>
      <c r="F118" s="370" t="str">
        <f t="array" ref="F118">IFERROR(IF(INDEX('Disaggregation Data'!$L$3:$L$154,MATCH(LEFT(M118,255),LEFT('Disaggregation Data'!$J$3:$J$154,255),0))=0,"",INDEX('Disaggregation Data'!$L$3:$L$154,MATCH(LEFT(M118,255),LEFT('Disaggregation Data'!$J$3:$J$154,255),0))),"")</f>
        <v/>
      </c>
      <c r="G118" s="370" t="str">
        <f t="array" ref="G118">IFERROR(IF(INDEX('Disaggregation Data'!$M$3:$M$154,MATCH(LEFT(M118,255),LEFT('Disaggregation Data'!$J$3:$J$154,255),0))=0,"",INDEX('Disaggregation Data'!$M$3:$M$154,MATCH(LEFT(M118,255),LEFT('Disaggregation Data'!$J$3:$J$154,255),0))),"")</f>
        <v/>
      </c>
      <c r="H118" s="369" t="str">
        <f t="array" ref="H118">IFERROR(IF(INDEX('Disaggregation Data'!$N$3:$N$154,MATCH(LEFT(M118,255),LEFT('Disaggregation Data'!$J$3:$J$154,255),0))=0,"",INDEX('Disaggregation Data'!$N$3:$N$154,MATCH(LEFT(M118,255),LEFT('Disaggregation Data'!$J$3:$J$154,255),0))),"")</f>
        <v/>
      </c>
      <c r="I118" s="464" t="str">
        <f t="array" ref="I118">IFERROR(IF(INDEX('Disaggregation Records'!$G$3:$G$56,MATCH(LEFT(L118,255),LEFT('Disaggregation Records'!$D$3:$D$56,255),0))=0,"",INDEX('Disaggregation Records'!$G$3:$G$56,MATCH(LEFT(L118,255),LEFT('Disaggregation Records'!$D$3:$D$56,255),0))),"")</f>
        <v/>
      </c>
      <c r="J118" s="464" t="s">
        <v>407</v>
      </c>
      <c r="K118" s="464">
        <f t="shared" si="4"/>
        <v>79</v>
      </c>
      <c r="L118" s="464" t="str">
        <f t="shared" si="5"/>
        <v/>
      </c>
      <c r="M118" s="464" t="str">
        <f t="shared" si="6"/>
        <v/>
      </c>
      <c r="N118" s="432" t="b">
        <f t="shared" si="7"/>
        <v>0</v>
      </c>
      <c r="O118" s="436" t="s">
        <v>1673</v>
      </c>
      <c r="P118" s="293"/>
      <c r="Q118" s="292"/>
    </row>
    <row r="119" spans="1:17" ht="37.5" customHeight="1" x14ac:dyDescent="0.35">
      <c r="A119" s="367">
        <v>12</v>
      </c>
      <c r="B119" s="384" t="str">
        <f>IFERROR(VLOOKUP(A119,'Impact Indicators - Section B'!$A$9:$S$27,19,FALSE),"")</f>
        <v/>
      </c>
      <c r="C119" s="467" t="str">
        <f t="array" ref="C119">IFERROR(IF(INDEX('Disaggregation Records'!$E$3:$E$56,MATCH(LEFT(L119,255),LEFT('Disaggregation Records'!$D$3:$D$56,255),0))=0,"",INDEX('Disaggregation Records'!$E$3:$E$56,MATCH(LEFT(L119,255),LEFT('Disaggregation Records'!$D$3:$D$56,255),0))),"")</f>
        <v/>
      </c>
      <c r="D119" s="467" t="str">
        <f t="array" ref="D119">IFERROR(IF(INDEX('Disaggregation Records'!$F$3:$F$56,MATCH(LEFT(L119,255),LEFT('Disaggregation Records'!$D$3:$D$56,255),0))=0,"",INDEX('Disaggregation Records'!$F$3:$F$56,MATCH(LEFT(L119,255),LEFT('Disaggregation Records'!$D$3:$D$56,255),0))),"")</f>
        <v/>
      </c>
      <c r="E119" s="370" t="str">
        <f t="array" ref="E119">IFERROR(IF(INDEX('Disaggregation Data'!$K$3:$K$154,MATCH(LEFT(M119,255),LEFT('Disaggregation Data'!$J$3:$J$154,255),0))=0,"",INDEX('Disaggregation Data'!$K$3:$K$154,MATCH(LEFT(M119,255),LEFT('Disaggregation Data'!$J$3:$J$154,255),0))),"")</f>
        <v/>
      </c>
      <c r="F119" s="370" t="str">
        <f t="array" ref="F119">IFERROR(IF(INDEX('Disaggregation Data'!$L$3:$L$154,MATCH(LEFT(M119,255),LEFT('Disaggregation Data'!$J$3:$J$154,255),0))=0,"",INDEX('Disaggregation Data'!$L$3:$L$154,MATCH(LEFT(M119,255),LEFT('Disaggregation Data'!$J$3:$J$154,255),0))),"")</f>
        <v/>
      </c>
      <c r="G119" s="370" t="str">
        <f t="array" ref="G119">IFERROR(IF(INDEX('Disaggregation Data'!$M$3:$M$154,MATCH(LEFT(M119,255),LEFT('Disaggregation Data'!$J$3:$J$154,255),0))=0,"",INDEX('Disaggregation Data'!$M$3:$M$154,MATCH(LEFT(M119,255),LEFT('Disaggregation Data'!$J$3:$J$154,255),0))),"")</f>
        <v/>
      </c>
      <c r="H119" s="369" t="str">
        <f t="array" ref="H119">IFERROR(IF(INDEX('Disaggregation Data'!$N$3:$N$154,MATCH(LEFT(M119,255),LEFT('Disaggregation Data'!$J$3:$J$154,255),0))=0,"",INDEX('Disaggregation Data'!$N$3:$N$154,MATCH(LEFT(M119,255),LEFT('Disaggregation Data'!$J$3:$J$154,255),0))),"")</f>
        <v/>
      </c>
      <c r="I119" s="464" t="str">
        <f t="array" ref="I119">IFERROR(IF(INDEX('Disaggregation Records'!$G$3:$G$56,MATCH(LEFT(L119,255),LEFT('Disaggregation Records'!$D$3:$D$56,255),0))=0,"",INDEX('Disaggregation Records'!$G$3:$G$56,MATCH(LEFT(L119,255),LEFT('Disaggregation Records'!$D$3:$D$56,255),0))),"")</f>
        <v/>
      </c>
      <c r="J119" s="464" t="s">
        <v>408</v>
      </c>
      <c r="K119" s="464">
        <f t="shared" si="4"/>
        <v>80</v>
      </c>
      <c r="L119" s="464" t="str">
        <f t="shared" si="5"/>
        <v/>
      </c>
      <c r="M119" s="464" t="str">
        <f t="shared" si="6"/>
        <v/>
      </c>
      <c r="N119" s="432" t="b">
        <f t="shared" si="7"/>
        <v>0</v>
      </c>
      <c r="O119" s="436" t="s">
        <v>1674</v>
      </c>
      <c r="P119" s="293"/>
      <c r="Q119" s="292"/>
    </row>
    <row r="120" spans="1:17" ht="37.5" customHeight="1" x14ac:dyDescent="0.35">
      <c r="A120" s="367">
        <v>12</v>
      </c>
      <c r="B120" s="384" t="str">
        <f>IFERROR(VLOOKUP(A120,'Impact Indicators - Section B'!$A$9:$S$27,19,FALSE),"")</f>
        <v/>
      </c>
      <c r="C120" s="467" t="str">
        <f t="array" ref="C120">IFERROR(IF(INDEX('Disaggregation Records'!$E$3:$E$56,MATCH(LEFT(L120,255),LEFT('Disaggregation Records'!$D$3:$D$56,255),0))=0,"",INDEX('Disaggregation Records'!$E$3:$E$56,MATCH(LEFT(L120,255),LEFT('Disaggregation Records'!$D$3:$D$56,255),0))),"")</f>
        <v/>
      </c>
      <c r="D120" s="467" t="str">
        <f t="array" ref="D120">IFERROR(IF(INDEX('Disaggregation Records'!$F$3:$F$56,MATCH(LEFT(L120,255),LEFT('Disaggregation Records'!$D$3:$D$56,255),0))=0,"",INDEX('Disaggregation Records'!$F$3:$F$56,MATCH(LEFT(L120,255),LEFT('Disaggregation Records'!$D$3:$D$56,255),0))),"")</f>
        <v/>
      </c>
      <c r="E120" s="370" t="str">
        <f t="array" ref="E120">IFERROR(IF(INDEX('Disaggregation Data'!$K$3:$K$154,MATCH(LEFT(M120,255),LEFT('Disaggregation Data'!$J$3:$J$154,255),0))=0,"",INDEX('Disaggregation Data'!$K$3:$K$154,MATCH(LEFT(M120,255),LEFT('Disaggregation Data'!$J$3:$J$154,255),0))),"")</f>
        <v/>
      </c>
      <c r="F120" s="370" t="str">
        <f t="array" ref="F120">IFERROR(IF(INDEX('Disaggregation Data'!$L$3:$L$154,MATCH(LEFT(M120,255),LEFT('Disaggregation Data'!$J$3:$J$154,255),0))=0,"",INDEX('Disaggregation Data'!$L$3:$L$154,MATCH(LEFT(M120,255),LEFT('Disaggregation Data'!$J$3:$J$154,255),0))),"")</f>
        <v/>
      </c>
      <c r="G120" s="370" t="str">
        <f t="array" ref="G120">IFERROR(IF(INDEX('Disaggregation Data'!$M$3:$M$154,MATCH(LEFT(M120,255),LEFT('Disaggregation Data'!$J$3:$J$154,255),0))=0,"",INDEX('Disaggregation Data'!$M$3:$M$154,MATCH(LEFT(M120,255),LEFT('Disaggregation Data'!$J$3:$J$154,255),0))),"")</f>
        <v/>
      </c>
      <c r="H120" s="369" t="str">
        <f t="array" ref="H120">IFERROR(IF(INDEX('Disaggregation Data'!$N$3:$N$154,MATCH(LEFT(M120,255),LEFT('Disaggregation Data'!$J$3:$J$154,255),0))=0,"",INDEX('Disaggregation Data'!$N$3:$N$154,MATCH(LEFT(M120,255),LEFT('Disaggregation Data'!$J$3:$J$154,255),0))),"")</f>
        <v/>
      </c>
      <c r="I120" s="464" t="str">
        <f t="array" ref="I120">IFERROR(IF(INDEX('Disaggregation Records'!$G$3:$G$56,MATCH(LEFT(L120,255),LEFT('Disaggregation Records'!$D$3:$D$56,255),0))=0,"",INDEX('Disaggregation Records'!$G$3:$G$56,MATCH(LEFT(L120,255),LEFT('Disaggregation Records'!$D$3:$D$56,255),0))),"")</f>
        <v/>
      </c>
      <c r="J120" s="464" t="s">
        <v>408</v>
      </c>
      <c r="K120" s="464">
        <f t="shared" si="4"/>
        <v>81</v>
      </c>
      <c r="L120" s="464" t="str">
        <f t="shared" si="5"/>
        <v/>
      </c>
      <c r="M120" s="464" t="str">
        <f t="shared" si="6"/>
        <v/>
      </c>
      <c r="N120" s="432" t="b">
        <f t="shared" si="7"/>
        <v>0</v>
      </c>
      <c r="O120" s="436" t="s">
        <v>1675</v>
      </c>
      <c r="P120" s="293"/>
      <c r="Q120" s="292"/>
    </row>
    <row r="121" spans="1:17" ht="37.5" customHeight="1" x14ac:dyDescent="0.35">
      <c r="A121" s="367">
        <v>12</v>
      </c>
      <c r="B121" s="384" t="str">
        <f>IFERROR(VLOOKUP(A121,'Impact Indicators - Section B'!$A$9:$S$27,19,FALSE),"")</f>
        <v/>
      </c>
      <c r="C121" s="467" t="str">
        <f t="array" ref="C121">IFERROR(IF(INDEX('Disaggregation Records'!$E$3:$E$56,MATCH(LEFT(L121,255),LEFT('Disaggregation Records'!$D$3:$D$56,255),0))=0,"",INDEX('Disaggregation Records'!$E$3:$E$56,MATCH(LEFT(L121,255),LEFT('Disaggregation Records'!$D$3:$D$56,255),0))),"")</f>
        <v/>
      </c>
      <c r="D121" s="467" t="str">
        <f t="array" ref="D121">IFERROR(IF(INDEX('Disaggregation Records'!$F$3:$F$56,MATCH(LEFT(L121,255),LEFT('Disaggregation Records'!$D$3:$D$56,255),0))=0,"",INDEX('Disaggregation Records'!$F$3:$F$56,MATCH(LEFT(L121,255),LEFT('Disaggregation Records'!$D$3:$D$56,255),0))),"")</f>
        <v/>
      </c>
      <c r="E121" s="370" t="str">
        <f t="array" ref="E121">IFERROR(IF(INDEX('Disaggregation Data'!$K$3:$K$154,MATCH(LEFT(M121,255),LEFT('Disaggregation Data'!$J$3:$J$154,255),0))=0,"",INDEX('Disaggregation Data'!$K$3:$K$154,MATCH(LEFT(M121,255),LEFT('Disaggregation Data'!$J$3:$J$154,255),0))),"")</f>
        <v/>
      </c>
      <c r="F121" s="370" t="str">
        <f t="array" ref="F121">IFERROR(IF(INDEX('Disaggregation Data'!$L$3:$L$154,MATCH(LEFT(M121,255),LEFT('Disaggregation Data'!$J$3:$J$154,255),0))=0,"",INDEX('Disaggregation Data'!$L$3:$L$154,MATCH(LEFT(M121,255),LEFT('Disaggregation Data'!$J$3:$J$154,255),0))),"")</f>
        <v/>
      </c>
      <c r="G121" s="370" t="str">
        <f t="array" ref="G121">IFERROR(IF(INDEX('Disaggregation Data'!$M$3:$M$154,MATCH(LEFT(M121,255),LEFT('Disaggregation Data'!$J$3:$J$154,255),0))=0,"",INDEX('Disaggregation Data'!$M$3:$M$154,MATCH(LEFT(M121,255),LEFT('Disaggregation Data'!$J$3:$J$154,255),0))),"")</f>
        <v/>
      </c>
      <c r="H121" s="369" t="str">
        <f t="array" ref="H121">IFERROR(IF(INDEX('Disaggregation Data'!$N$3:$N$154,MATCH(LEFT(M121,255),LEFT('Disaggregation Data'!$J$3:$J$154,255),0))=0,"",INDEX('Disaggregation Data'!$N$3:$N$154,MATCH(LEFT(M121,255),LEFT('Disaggregation Data'!$J$3:$J$154,255),0))),"")</f>
        <v/>
      </c>
      <c r="I121" s="464" t="str">
        <f t="array" ref="I121">IFERROR(IF(INDEX('Disaggregation Records'!$G$3:$G$56,MATCH(LEFT(L121,255),LEFT('Disaggregation Records'!$D$3:$D$56,255),0))=0,"",INDEX('Disaggregation Records'!$G$3:$G$56,MATCH(LEFT(L121,255),LEFT('Disaggregation Records'!$D$3:$D$56,255),0))),"")</f>
        <v/>
      </c>
      <c r="J121" s="464" t="s">
        <v>408</v>
      </c>
      <c r="K121" s="464">
        <f t="shared" si="4"/>
        <v>82</v>
      </c>
      <c r="L121" s="464" t="str">
        <f t="shared" si="5"/>
        <v/>
      </c>
      <c r="M121" s="464" t="str">
        <f t="shared" si="6"/>
        <v/>
      </c>
      <c r="N121" s="432" t="b">
        <f t="shared" si="7"/>
        <v>0</v>
      </c>
      <c r="O121" s="436" t="s">
        <v>1676</v>
      </c>
      <c r="P121" s="293"/>
      <c r="Q121" s="292"/>
    </row>
    <row r="122" spans="1:17" ht="37.5" customHeight="1" x14ac:dyDescent="0.35">
      <c r="A122" s="367">
        <v>12</v>
      </c>
      <c r="B122" s="384" t="str">
        <f>IFERROR(VLOOKUP(A122,'Impact Indicators - Section B'!$A$9:$S$27,19,FALSE),"")</f>
        <v/>
      </c>
      <c r="C122" s="467" t="str">
        <f t="array" ref="C122">IFERROR(IF(INDEX('Disaggregation Records'!$E$3:$E$56,MATCH(LEFT(L122,255),LEFT('Disaggregation Records'!$D$3:$D$56,255),0))=0,"",INDEX('Disaggregation Records'!$E$3:$E$56,MATCH(LEFT(L122,255),LEFT('Disaggregation Records'!$D$3:$D$56,255),0))),"")</f>
        <v/>
      </c>
      <c r="D122" s="467" t="str">
        <f t="array" ref="D122">IFERROR(IF(INDEX('Disaggregation Records'!$F$3:$F$56,MATCH(LEFT(L122,255),LEFT('Disaggregation Records'!$D$3:$D$56,255),0))=0,"",INDEX('Disaggregation Records'!$F$3:$F$56,MATCH(LEFT(L122,255),LEFT('Disaggregation Records'!$D$3:$D$56,255),0))),"")</f>
        <v/>
      </c>
      <c r="E122" s="370" t="str">
        <f t="array" ref="E122">IFERROR(IF(INDEX('Disaggregation Data'!$K$3:$K$154,MATCH(LEFT(M122,255),LEFT('Disaggregation Data'!$J$3:$J$154,255),0))=0,"",INDEX('Disaggregation Data'!$K$3:$K$154,MATCH(LEFT(M122,255),LEFT('Disaggregation Data'!$J$3:$J$154,255),0))),"")</f>
        <v/>
      </c>
      <c r="F122" s="370" t="str">
        <f t="array" ref="F122">IFERROR(IF(INDEX('Disaggregation Data'!$L$3:$L$154,MATCH(LEFT(M122,255),LEFT('Disaggregation Data'!$J$3:$J$154,255),0))=0,"",INDEX('Disaggregation Data'!$L$3:$L$154,MATCH(LEFT(M122,255),LEFT('Disaggregation Data'!$J$3:$J$154,255),0))),"")</f>
        <v/>
      </c>
      <c r="G122" s="370" t="str">
        <f t="array" ref="G122">IFERROR(IF(INDEX('Disaggregation Data'!$M$3:$M$154,MATCH(LEFT(M122,255),LEFT('Disaggregation Data'!$J$3:$J$154,255),0))=0,"",INDEX('Disaggregation Data'!$M$3:$M$154,MATCH(LEFT(M122,255),LEFT('Disaggregation Data'!$J$3:$J$154,255),0))),"")</f>
        <v/>
      </c>
      <c r="H122" s="369" t="str">
        <f t="array" ref="H122">IFERROR(IF(INDEX('Disaggregation Data'!$N$3:$N$154,MATCH(LEFT(M122,255),LEFT('Disaggregation Data'!$J$3:$J$154,255),0))=0,"",INDEX('Disaggregation Data'!$N$3:$N$154,MATCH(LEFT(M122,255),LEFT('Disaggregation Data'!$J$3:$J$154,255),0))),"")</f>
        <v/>
      </c>
      <c r="I122" s="464" t="str">
        <f t="array" ref="I122">IFERROR(IF(INDEX('Disaggregation Records'!$G$3:$G$56,MATCH(LEFT(L122,255),LEFT('Disaggregation Records'!$D$3:$D$56,255),0))=0,"",INDEX('Disaggregation Records'!$G$3:$G$56,MATCH(LEFT(L122,255),LEFT('Disaggregation Records'!$D$3:$D$56,255),0))),"")</f>
        <v/>
      </c>
      <c r="J122" s="464" t="s">
        <v>408</v>
      </c>
      <c r="K122" s="464">
        <f t="shared" si="4"/>
        <v>83</v>
      </c>
      <c r="L122" s="464" t="str">
        <f t="shared" si="5"/>
        <v/>
      </c>
      <c r="M122" s="464" t="str">
        <f t="shared" si="6"/>
        <v/>
      </c>
      <c r="N122" s="432" t="b">
        <f t="shared" si="7"/>
        <v>0</v>
      </c>
      <c r="O122" s="436" t="s">
        <v>1677</v>
      </c>
      <c r="P122" s="293"/>
      <c r="Q122" s="292"/>
    </row>
    <row r="123" spans="1:17" ht="37.5" customHeight="1" x14ac:dyDescent="0.35">
      <c r="A123" s="367">
        <v>12</v>
      </c>
      <c r="B123" s="384" t="str">
        <f>IFERROR(VLOOKUP(A123,'Impact Indicators - Section B'!$A$9:$S$27,19,FALSE),"")</f>
        <v/>
      </c>
      <c r="C123" s="467" t="str">
        <f t="array" ref="C123">IFERROR(IF(INDEX('Disaggregation Records'!$E$3:$E$56,MATCH(LEFT(L123,255),LEFT('Disaggregation Records'!$D$3:$D$56,255),0))=0,"",INDEX('Disaggregation Records'!$E$3:$E$56,MATCH(LEFT(L123,255),LEFT('Disaggregation Records'!$D$3:$D$56,255),0))),"")</f>
        <v/>
      </c>
      <c r="D123" s="467" t="str">
        <f t="array" ref="D123">IFERROR(IF(INDEX('Disaggregation Records'!$F$3:$F$56,MATCH(LEFT(L123,255),LEFT('Disaggregation Records'!$D$3:$D$56,255),0))=0,"",INDEX('Disaggregation Records'!$F$3:$F$56,MATCH(LEFT(L123,255),LEFT('Disaggregation Records'!$D$3:$D$56,255),0))),"")</f>
        <v/>
      </c>
      <c r="E123" s="370" t="str">
        <f t="array" ref="E123">IFERROR(IF(INDEX('Disaggregation Data'!$K$3:$K$154,MATCH(LEFT(M123,255),LEFT('Disaggregation Data'!$J$3:$J$154,255),0))=0,"",INDEX('Disaggregation Data'!$K$3:$K$154,MATCH(LEFT(M123,255),LEFT('Disaggregation Data'!$J$3:$J$154,255),0))),"")</f>
        <v/>
      </c>
      <c r="F123" s="370" t="str">
        <f t="array" ref="F123">IFERROR(IF(INDEX('Disaggregation Data'!$L$3:$L$154,MATCH(LEFT(M123,255),LEFT('Disaggregation Data'!$J$3:$J$154,255),0))=0,"",INDEX('Disaggregation Data'!$L$3:$L$154,MATCH(LEFT(M123,255),LEFT('Disaggregation Data'!$J$3:$J$154,255),0))),"")</f>
        <v/>
      </c>
      <c r="G123" s="370" t="str">
        <f t="array" ref="G123">IFERROR(IF(INDEX('Disaggregation Data'!$M$3:$M$154,MATCH(LEFT(M123,255),LEFT('Disaggregation Data'!$J$3:$J$154,255),0))=0,"",INDEX('Disaggregation Data'!$M$3:$M$154,MATCH(LEFT(M123,255),LEFT('Disaggregation Data'!$J$3:$J$154,255),0))),"")</f>
        <v/>
      </c>
      <c r="H123" s="369" t="str">
        <f t="array" ref="H123">IFERROR(IF(INDEX('Disaggregation Data'!$N$3:$N$154,MATCH(LEFT(M123,255),LEFT('Disaggregation Data'!$J$3:$J$154,255),0))=0,"",INDEX('Disaggregation Data'!$N$3:$N$154,MATCH(LEFT(M123,255),LEFT('Disaggregation Data'!$J$3:$J$154,255),0))),"")</f>
        <v/>
      </c>
      <c r="I123" s="464" t="str">
        <f t="array" ref="I123">IFERROR(IF(INDEX('Disaggregation Records'!$G$3:$G$56,MATCH(LEFT(L123,255),LEFT('Disaggregation Records'!$D$3:$D$56,255),0))=0,"",INDEX('Disaggregation Records'!$G$3:$G$56,MATCH(LEFT(L123,255),LEFT('Disaggregation Records'!$D$3:$D$56,255),0))),"")</f>
        <v/>
      </c>
      <c r="J123" s="464" t="s">
        <v>408</v>
      </c>
      <c r="K123" s="464">
        <f t="shared" si="4"/>
        <v>84</v>
      </c>
      <c r="L123" s="464" t="str">
        <f t="shared" si="5"/>
        <v/>
      </c>
      <c r="M123" s="464" t="str">
        <f t="shared" si="6"/>
        <v/>
      </c>
      <c r="N123" s="432" t="b">
        <f t="shared" si="7"/>
        <v>0</v>
      </c>
      <c r="O123" s="436" t="s">
        <v>1678</v>
      </c>
      <c r="P123" s="293"/>
      <c r="Q123" s="292"/>
    </row>
    <row r="124" spans="1:17" ht="37.5" customHeight="1" x14ac:dyDescent="0.35">
      <c r="A124" s="367">
        <v>12</v>
      </c>
      <c r="B124" s="384" t="str">
        <f>IFERROR(VLOOKUP(A124,'Impact Indicators - Section B'!$A$9:$S$27,19,FALSE),"")</f>
        <v/>
      </c>
      <c r="C124" s="467" t="str">
        <f t="array" ref="C124">IFERROR(IF(INDEX('Disaggregation Records'!$E$3:$E$56,MATCH(LEFT(L124,255),LEFT('Disaggregation Records'!$D$3:$D$56,255),0))=0,"",INDEX('Disaggregation Records'!$E$3:$E$56,MATCH(LEFT(L124,255),LEFT('Disaggregation Records'!$D$3:$D$56,255),0))),"")</f>
        <v/>
      </c>
      <c r="D124" s="467" t="str">
        <f t="array" ref="D124">IFERROR(IF(INDEX('Disaggregation Records'!$F$3:$F$56,MATCH(LEFT(L124,255),LEFT('Disaggregation Records'!$D$3:$D$56,255),0))=0,"",INDEX('Disaggregation Records'!$F$3:$F$56,MATCH(LEFT(L124,255),LEFT('Disaggregation Records'!$D$3:$D$56,255),0))),"")</f>
        <v/>
      </c>
      <c r="E124" s="370" t="str">
        <f t="array" ref="E124">IFERROR(IF(INDEX('Disaggregation Data'!$K$3:$K$154,MATCH(LEFT(M124,255),LEFT('Disaggregation Data'!$J$3:$J$154,255),0))=0,"",INDEX('Disaggregation Data'!$K$3:$K$154,MATCH(LEFT(M124,255),LEFT('Disaggregation Data'!$J$3:$J$154,255),0))),"")</f>
        <v/>
      </c>
      <c r="F124" s="370" t="str">
        <f t="array" ref="F124">IFERROR(IF(INDEX('Disaggregation Data'!$L$3:$L$154,MATCH(LEFT(M124,255),LEFT('Disaggregation Data'!$J$3:$J$154,255),0))=0,"",INDEX('Disaggregation Data'!$L$3:$L$154,MATCH(LEFT(M124,255),LEFT('Disaggregation Data'!$J$3:$J$154,255),0))),"")</f>
        <v/>
      </c>
      <c r="G124" s="370" t="str">
        <f t="array" ref="G124">IFERROR(IF(INDEX('Disaggregation Data'!$M$3:$M$154,MATCH(LEFT(M124,255),LEFT('Disaggregation Data'!$J$3:$J$154,255),0))=0,"",INDEX('Disaggregation Data'!$M$3:$M$154,MATCH(LEFT(M124,255),LEFT('Disaggregation Data'!$J$3:$J$154,255),0))),"")</f>
        <v/>
      </c>
      <c r="H124" s="369" t="str">
        <f t="array" ref="H124">IFERROR(IF(INDEX('Disaggregation Data'!$N$3:$N$154,MATCH(LEFT(M124,255),LEFT('Disaggregation Data'!$J$3:$J$154,255),0))=0,"",INDEX('Disaggregation Data'!$N$3:$N$154,MATCH(LEFT(M124,255),LEFT('Disaggregation Data'!$J$3:$J$154,255),0))),"")</f>
        <v/>
      </c>
      <c r="I124" s="464" t="str">
        <f t="array" ref="I124">IFERROR(IF(INDEX('Disaggregation Records'!$G$3:$G$56,MATCH(LEFT(L124,255),LEFT('Disaggregation Records'!$D$3:$D$56,255),0))=0,"",INDEX('Disaggregation Records'!$G$3:$G$56,MATCH(LEFT(L124,255),LEFT('Disaggregation Records'!$D$3:$D$56,255),0))),"")</f>
        <v/>
      </c>
      <c r="J124" s="464" t="s">
        <v>408</v>
      </c>
      <c r="K124" s="464">
        <f t="shared" si="4"/>
        <v>85</v>
      </c>
      <c r="L124" s="464" t="str">
        <f t="shared" si="5"/>
        <v/>
      </c>
      <c r="M124" s="464" t="str">
        <f t="shared" si="6"/>
        <v/>
      </c>
      <c r="N124" s="432" t="b">
        <f t="shared" si="7"/>
        <v>0</v>
      </c>
      <c r="O124" s="436" t="s">
        <v>1679</v>
      </c>
      <c r="P124" s="293"/>
      <c r="Q124" s="292"/>
    </row>
    <row r="125" spans="1:17" ht="37.5" customHeight="1" x14ac:dyDescent="0.35">
      <c r="A125" s="367">
        <v>12</v>
      </c>
      <c r="B125" s="384" t="str">
        <f>IFERROR(VLOOKUP(A125,'Impact Indicators - Section B'!$A$9:$S$27,19,FALSE),"")</f>
        <v/>
      </c>
      <c r="C125" s="467" t="str">
        <f t="array" ref="C125">IFERROR(IF(INDEX('Disaggregation Records'!$E$3:$E$56,MATCH(LEFT(L125,255),LEFT('Disaggregation Records'!$D$3:$D$56,255),0))=0,"",INDEX('Disaggregation Records'!$E$3:$E$56,MATCH(LEFT(L125,255),LEFT('Disaggregation Records'!$D$3:$D$56,255),0))),"")</f>
        <v/>
      </c>
      <c r="D125" s="467" t="str">
        <f t="array" ref="D125">IFERROR(IF(INDEX('Disaggregation Records'!$F$3:$F$56,MATCH(LEFT(L125,255),LEFT('Disaggregation Records'!$D$3:$D$56,255),0))=0,"",INDEX('Disaggregation Records'!$F$3:$F$56,MATCH(LEFT(L125,255),LEFT('Disaggregation Records'!$D$3:$D$56,255),0))),"")</f>
        <v/>
      </c>
      <c r="E125" s="370" t="str">
        <f t="array" ref="E125">IFERROR(IF(INDEX('Disaggregation Data'!$K$3:$K$154,MATCH(LEFT(M125,255),LEFT('Disaggregation Data'!$J$3:$J$154,255),0))=0,"",INDEX('Disaggregation Data'!$K$3:$K$154,MATCH(LEFT(M125,255),LEFT('Disaggregation Data'!$J$3:$J$154,255),0))),"")</f>
        <v/>
      </c>
      <c r="F125" s="370" t="str">
        <f t="array" ref="F125">IFERROR(IF(INDEX('Disaggregation Data'!$L$3:$L$154,MATCH(LEFT(M125,255),LEFT('Disaggregation Data'!$J$3:$J$154,255),0))=0,"",INDEX('Disaggregation Data'!$L$3:$L$154,MATCH(LEFT(M125,255),LEFT('Disaggregation Data'!$J$3:$J$154,255),0))),"")</f>
        <v/>
      </c>
      <c r="G125" s="370" t="str">
        <f t="array" ref="G125">IFERROR(IF(INDEX('Disaggregation Data'!$M$3:$M$154,MATCH(LEFT(M125,255),LEFT('Disaggregation Data'!$J$3:$J$154,255),0))=0,"",INDEX('Disaggregation Data'!$M$3:$M$154,MATCH(LEFT(M125,255),LEFT('Disaggregation Data'!$J$3:$J$154,255),0))),"")</f>
        <v/>
      </c>
      <c r="H125" s="369" t="str">
        <f t="array" ref="H125">IFERROR(IF(INDEX('Disaggregation Data'!$N$3:$N$154,MATCH(LEFT(M125,255),LEFT('Disaggregation Data'!$J$3:$J$154,255),0))=0,"",INDEX('Disaggregation Data'!$N$3:$N$154,MATCH(LEFT(M125,255),LEFT('Disaggregation Data'!$J$3:$J$154,255),0))),"")</f>
        <v/>
      </c>
      <c r="I125" s="464" t="str">
        <f t="array" ref="I125">IFERROR(IF(INDEX('Disaggregation Records'!$G$3:$G$56,MATCH(LEFT(L125,255),LEFT('Disaggregation Records'!$D$3:$D$56,255),0))=0,"",INDEX('Disaggregation Records'!$G$3:$G$56,MATCH(LEFT(L125,255),LEFT('Disaggregation Records'!$D$3:$D$56,255),0))),"")</f>
        <v/>
      </c>
      <c r="J125" s="464" t="s">
        <v>408</v>
      </c>
      <c r="K125" s="464">
        <f t="shared" si="4"/>
        <v>86</v>
      </c>
      <c r="L125" s="464" t="str">
        <f t="shared" si="5"/>
        <v/>
      </c>
      <c r="M125" s="464" t="str">
        <f t="shared" si="6"/>
        <v/>
      </c>
      <c r="N125" s="432" t="b">
        <f t="shared" si="7"/>
        <v>0</v>
      </c>
      <c r="O125" s="436" t="s">
        <v>1680</v>
      </c>
      <c r="P125" s="293"/>
      <c r="Q125" s="292"/>
    </row>
    <row r="126" spans="1:17" ht="37.5" customHeight="1" x14ac:dyDescent="0.35">
      <c r="A126" s="367">
        <v>12</v>
      </c>
      <c r="B126" s="384" t="str">
        <f>IFERROR(VLOOKUP(A126,'Impact Indicators - Section B'!$A$9:$S$27,19,FALSE),"")</f>
        <v/>
      </c>
      <c r="C126" s="467" t="str">
        <f t="array" ref="C126">IFERROR(IF(INDEX('Disaggregation Records'!$E$3:$E$56,MATCH(LEFT(L126,255),LEFT('Disaggregation Records'!$D$3:$D$56,255),0))=0,"",INDEX('Disaggregation Records'!$E$3:$E$56,MATCH(LEFT(L126,255),LEFT('Disaggregation Records'!$D$3:$D$56,255),0))),"")</f>
        <v/>
      </c>
      <c r="D126" s="467" t="str">
        <f t="array" ref="D126">IFERROR(IF(INDEX('Disaggregation Records'!$F$3:$F$56,MATCH(LEFT(L126,255),LEFT('Disaggregation Records'!$D$3:$D$56,255),0))=0,"",INDEX('Disaggregation Records'!$F$3:$F$56,MATCH(LEFT(L126,255),LEFT('Disaggregation Records'!$D$3:$D$56,255),0))),"")</f>
        <v/>
      </c>
      <c r="E126" s="370" t="str">
        <f t="array" ref="E126">IFERROR(IF(INDEX('Disaggregation Data'!$K$3:$K$154,MATCH(LEFT(M126,255),LEFT('Disaggregation Data'!$J$3:$J$154,255),0))=0,"",INDEX('Disaggregation Data'!$K$3:$K$154,MATCH(LEFT(M126,255),LEFT('Disaggregation Data'!$J$3:$J$154,255),0))),"")</f>
        <v/>
      </c>
      <c r="F126" s="370" t="str">
        <f t="array" ref="F126">IFERROR(IF(INDEX('Disaggregation Data'!$L$3:$L$154,MATCH(LEFT(M126,255),LEFT('Disaggregation Data'!$J$3:$J$154,255),0))=0,"",INDEX('Disaggregation Data'!$L$3:$L$154,MATCH(LEFT(M126,255),LEFT('Disaggregation Data'!$J$3:$J$154,255),0))),"")</f>
        <v/>
      </c>
      <c r="G126" s="370" t="str">
        <f t="array" ref="G126">IFERROR(IF(INDEX('Disaggregation Data'!$M$3:$M$154,MATCH(LEFT(M126,255),LEFT('Disaggregation Data'!$J$3:$J$154,255),0))=0,"",INDEX('Disaggregation Data'!$M$3:$M$154,MATCH(LEFT(M126,255),LEFT('Disaggregation Data'!$J$3:$J$154,255),0))),"")</f>
        <v/>
      </c>
      <c r="H126" s="369" t="str">
        <f t="array" ref="H126">IFERROR(IF(INDEX('Disaggregation Data'!$N$3:$N$154,MATCH(LEFT(M126,255),LEFT('Disaggregation Data'!$J$3:$J$154,255),0))=0,"",INDEX('Disaggregation Data'!$N$3:$N$154,MATCH(LEFT(M126,255),LEFT('Disaggregation Data'!$J$3:$J$154,255),0))),"")</f>
        <v/>
      </c>
      <c r="I126" s="464" t="str">
        <f t="array" ref="I126">IFERROR(IF(INDEX('Disaggregation Records'!$G$3:$G$56,MATCH(LEFT(L126,255),LEFT('Disaggregation Records'!$D$3:$D$56,255),0))=0,"",INDEX('Disaggregation Records'!$G$3:$G$56,MATCH(LEFT(L126,255),LEFT('Disaggregation Records'!$D$3:$D$56,255),0))),"")</f>
        <v/>
      </c>
      <c r="J126" s="464" t="s">
        <v>408</v>
      </c>
      <c r="K126" s="464">
        <f t="shared" si="4"/>
        <v>87</v>
      </c>
      <c r="L126" s="464" t="str">
        <f t="shared" si="5"/>
        <v/>
      </c>
      <c r="M126" s="464" t="str">
        <f t="shared" si="6"/>
        <v/>
      </c>
      <c r="N126" s="432" t="b">
        <f t="shared" si="7"/>
        <v>0</v>
      </c>
      <c r="O126" s="436" t="s">
        <v>1681</v>
      </c>
      <c r="P126" s="293"/>
      <c r="Q126" s="292"/>
    </row>
    <row r="127" spans="1:17" ht="37.5" customHeight="1" x14ac:dyDescent="0.35">
      <c r="A127" s="367">
        <v>12</v>
      </c>
      <c r="B127" s="384" t="str">
        <f>IFERROR(VLOOKUP(A127,'Impact Indicators - Section B'!$A$9:$S$27,19,FALSE),"")</f>
        <v/>
      </c>
      <c r="C127" s="467" t="str">
        <f t="array" ref="C127">IFERROR(IF(INDEX('Disaggregation Records'!$E$3:$E$56,MATCH(LEFT(L127,255),LEFT('Disaggregation Records'!$D$3:$D$56,255),0))=0,"",INDEX('Disaggregation Records'!$E$3:$E$56,MATCH(LEFT(L127,255),LEFT('Disaggregation Records'!$D$3:$D$56,255),0))),"")</f>
        <v/>
      </c>
      <c r="D127" s="467" t="str">
        <f t="array" ref="D127">IFERROR(IF(INDEX('Disaggregation Records'!$F$3:$F$56,MATCH(LEFT(L127,255),LEFT('Disaggregation Records'!$D$3:$D$56,255),0))=0,"",INDEX('Disaggregation Records'!$F$3:$F$56,MATCH(LEFT(L127,255),LEFT('Disaggregation Records'!$D$3:$D$56,255),0))),"")</f>
        <v/>
      </c>
      <c r="E127" s="370" t="str">
        <f t="array" ref="E127">IFERROR(IF(INDEX('Disaggregation Data'!$K$3:$K$154,MATCH(LEFT(M127,255),LEFT('Disaggregation Data'!$J$3:$J$154,255),0))=0,"",INDEX('Disaggregation Data'!$K$3:$K$154,MATCH(LEFT(M127,255),LEFT('Disaggregation Data'!$J$3:$J$154,255),0))),"")</f>
        <v/>
      </c>
      <c r="F127" s="370" t="str">
        <f t="array" ref="F127">IFERROR(IF(INDEX('Disaggregation Data'!$L$3:$L$154,MATCH(LEFT(M127,255),LEFT('Disaggregation Data'!$J$3:$J$154,255),0))=0,"",INDEX('Disaggregation Data'!$L$3:$L$154,MATCH(LEFT(M127,255),LEFT('Disaggregation Data'!$J$3:$J$154,255),0))),"")</f>
        <v/>
      </c>
      <c r="G127" s="370" t="str">
        <f t="array" ref="G127">IFERROR(IF(INDEX('Disaggregation Data'!$M$3:$M$154,MATCH(LEFT(M127,255),LEFT('Disaggregation Data'!$J$3:$J$154,255),0))=0,"",INDEX('Disaggregation Data'!$M$3:$M$154,MATCH(LEFT(M127,255),LEFT('Disaggregation Data'!$J$3:$J$154,255),0))),"")</f>
        <v/>
      </c>
      <c r="H127" s="369" t="str">
        <f t="array" ref="H127">IFERROR(IF(INDEX('Disaggregation Data'!$N$3:$N$154,MATCH(LEFT(M127,255),LEFT('Disaggregation Data'!$J$3:$J$154,255),0))=0,"",INDEX('Disaggregation Data'!$N$3:$N$154,MATCH(LEFT(M127,255),LEFT('Disaggregation Data'!$J$3:$J$154,255),0))),"")</f>
        <v/>
      </c>
      <c r="I127" s="464" t="str">
        <f t="array" ref="I127">IFERROR(IF(INDEX('Disaggregation Records'!$G$3:$G$56,MATCH(LEFT(L127,255),LEFT('Disaggregation Records'!$D$3:$D$56,255),0))=0,"",INDEX('Disaggregation Records'!$G$3:$G$56,MATCH(LEFT(L127,255),LEFT('Disaggregation Records'!$D$3:$D$56,255),0))),"")</f>
        <v/>
      </c>
      <c r="J127" s="464" t="s">
        <v>408</v>
      </c>
      <c r="K127" s="464">
        <f t="shared" si="4"/>
        <v>88</v>
      </c>
      <c r="L127" s="464" t="str">
        <f t="shared" si="5"/>
        <v/>
      </c>
      <c r="M127" s="464" t="str">
        <f t="shared" si="6"/>
        <v/>
      </c>
      <c r="N127" s="432" t="b">
        <f t="shared" si="7"/>
        <v>0</v>
      </c>
      <c r="O127" s="436" t="s">
        <v>1682</v>
      </c>
      <c r="P127" s="293"/>
      <c r="Q127" s="292"/>
    </row>
    <row r="128" spans="1:17" ht="37.5" customHeight="1" x14ac:dyDescent="0.35">
      <c r="A128" s="367">
        <v>12</v>
      </c>
      <c r="B128" s="384" t="str">
        <f>IFERROR(VLOOKUP(A128,'Impact Indicators - Section B'!$A$9:$S$27,19,FALSE),"")</f>
        <v/>
      </c>
      <c r="C128" s="467" t="str">
        <f t="array" ref="C128">IFERROR(IF(INDEX('Disaggregation Records'!$E$3:$E$56,MATCH(LEFT(L128,255),LEFT('Disaggregation Records'!$D$3:$D$56,255),0))=0,"",INDEX('Disaggregation Records'!$E$3:$E$56,MATCH(LEFT(L128,255),LEFT('Disaggregation Records'!$D$3:$D$56,255),0))),"")</f>
        <v/>
      </c>
      <c r="D128" s="467" t="str">
        <f t="array" ref="D128">IFERROR(IF(INDEX('Disaggregation Records'!$F$3:$F$56,MATCH(LEFT(L128,255),LEFT('Disaggregation Records'!$D$3:$D$56,255),0))=0,"",INDEX('Disaggregation Records'!$F$3:$F$56,MATCH(LEFT(L128,255),LEFT('Disaggregation Records'!$D$3:$D$56,255),0))),"")</f>
        <v/>
      </c>
      <c r="E128" s="370" t="str">
        <f t="array" ref="E128">IFERROR(IF(INDEX('Disaggregation Data'!$K$3:$K$154,MATCH(LEFT(M128,255),LEFT('Disaggregation Data'!$J$3:$J$154,255),0))=0,"",INDEX('Disaggregation Data'!$K$3:$K$154,MATCH(LEFT(M128,255),LEFT('Disaggregation Data'!$J$3:$J$154,255),0))),"")</f>
        <v/>
      </c>
      <c r="F128" s="370" t="str">
        <f t="array" ref="F128">IFERROR(IF(INDEX('Disaggregation Data'!$L$3:$L$154,MATCH(LEFT(M128,255),LEFT('Disaggregation Data'!$J$3:$J$154,255),0))=0,"",INDEX('Disaggregation Data'!$L$3:$L$154,MATCH(LEFT(M128,255),LEFT('Disaggregation Data'!$J$3:$J$154,255),0))),"")</f>
        <v/>
      </c>
      <c r="G128" s="370" t="str">
        <f t="array" ref="G128">IFERROR(IF(INDEX('Disaggregation Data'!$M$3:$M$154,MATCH(LEFT(M128,255),LEFT('Disaggregation Data'!$J$3:$J$154,255),0))=0,"",INDEX('Disaggregation Data'!$M$3:$M$154,MATCH(LEFT(M128,255),LEFT('Disaggregation Data'!$J$3:$J$154,255),0))),"")</f>
        <v/>
      </c>
      <c r="H128" s="369" t="str">
        <f t="array" ref="H128">IFERROR(IF(INDEX('Disaggregation Data'!$N$3:$N$154,MATCH(LEFT(M128,255),LEFT('Disaggregation Data'!$J$3:$J$154,255),0))=0,"",INDEX('Disaggregation Data'!$N$3:$N$154,MATCH(LEFT(M128,255),LEFT('Disaggregation Data'!$J$3:$J$154,255),0))),"")</f>
        <v/>
      </c>
      <c r="I128" s="464" t="str">
        <f t="array" ref="I128">IFERROR(IF(INDEX('Disaggregation Records'!$G$3:$G$56,MATCH(LEFT(L128,255),LEFT('Disaggregation Records'!$D$3:$D$56,255),0))=0,"",INDEX('Disaggregation Records'!$G$3:$G$56,MATCH(LEFT(L128,255),LEFT('Disaggregation Records'!$D$3:$D$56,255),0))),"")</f>
        <v/>
      </c>
      <c r="J128" s="464" t="s">
        <v>408</v>
      </c>
      <c r="K128" s="464">
        <f t="shared" si="4"/>
        <v>89</v>
      </c>
      <c r="L128" s="464" t="str">
        <f t="shared" si="5"/>
        <v/>
      </c>
      <c r="M128" s="464" t="str">
        <f t="shared" si="6"/>
        <v/>
      </c>
      <c r="N128" s="432" t="b">
        <f t="shared" si="7"/>
        <v>0</v>
      </c>
      <c r="O128" s="436" t="s">
        <v>1683</v>
      </c>
      <c r="P128" s="293"/>
      <c r="Q128" s="292"/>
    </row>
    <row r="129" spans="1:17" ht="37.5" customHeight="1" x14ac:dyDescent="0.35">
      <c r="A129" s="367">
        <v>13</v>
      </c>
      <c r="B129" s="384" t="str">
        <f>IFERROR(VLOOKUP(A129,'Impact Indicators - Section B'!$A$9:$S$27,19,FALSE),"")</f>
        <v/>
      </c>
      <c r="C129" s="467" t="str">
        <f t="array" ref="C129">IFERROR(IF(INDEX('Disaggregation Records'!$E$3:$E$56,MATCH(LEFT(L129,255),LEFT('Disaggregation Records'!$D$3:$D$56,255),0))=0,"",INDEX('Disaggregation Records'!$E$3:$E$56,MATCH(LEFT(L129,255),LEFT('Disaggregation Records'!$D$3:$D$56,255),0))),"")</f>
        <v/>
      </c>
      <c r="D129" s="467" t="str">
        <f t="array" ref="D129">IFERROR(IF(INDEX('Disaggregation Records'!$F$3:$F$56,MATCH(LEFT(L129,255),LEFT('Disaggregation Records'!$D$3:$D$56,255),0))=0,"",INDEX('Disaggregation Records'!$F$3:$F$56,MATCH(LEFT(L129,255),LEFT('Disaggregation Records'!$D$3:$D$56,255),0))),"")</f>
        <v/>
      </c>
      <c r="E129" s="370" t="str">
        <f t="array" ref="E129">IFERROR(IF(INDEX('Disaggregation Data'!$K$3:$K$154,MATCH(LEFT(M129,255),LEFT('Disaggregation Data'!$J$3:$J$154,255),0))=0,"",INDEX('Disaggregation Data'!$K$3:$K$154,MATCH(LEFT(M129,255),LEFT('Disaggregation Data'!$J$3:$J$154,255),0))),"")</f>
        <v/>
      </c>
      <c r="F129" s="370" t="str">
        <f t="array" ref="F129">IFERROR(IF(INDEX('Disaggregation Data'!$L$3:$L$154,MATCH(LEFT(M129,255),LEFT('Disaggregation Data'!$J$3:$J$154,255),0))=0,"",INDEX('Disaggregation Data'!$L$3:$L$154,MATCH(LEFT(M129,255),LEFT('Disaggregation Data'!$J$3:$J$154,255),0))),"")</f>
        <v/>
      </c>
      <c r="G129" s="370" t="str">
        <f t="array" ref="G129">IFERROR(IF(INDEX('Disaggregation Data'!$M$3:$M$154,MATCH(LEFT(M129,255),LEFT('Disaggregation Data'!$J$3:$J$154,255),0))=0,"",INDEX('Disaggregation Data'!$M$3:$M$154,MATCH(LEFT(M129,255),LEFT('Disaggregation Data'!$J$3:$J$154,255),0))),"")</f>
        <v/>
      </c>
      <c r="H129" s="369" t="str">
        <f t="array" ref="H129">IFERROR(IF(INDEX('Disaggregation Data'!$N$3:$N$154,MATCH(LEFT(M129,255),LEFT('Disaggregation Data'!$J$3:$J$154,255),0))=0,"",INDEX('Disaggregation Data'!$N$3:$N$154,MATCH(LEFT(M129,255),LEFT('Disaggregation Data'!$J$3:$J$154,255),0))),"")</f>
        <v/>
      </c>
      <c r="I129" s="464" t="str">
        <f t="array" ref="I129">IFERROR(IF(INDEX('Disaggregation Records'!$G$3:$G$56,MATCH(LEFT(L129,255),LEFT('Disaggregation Records'!$D$3:$D$56,255),0))=0,"",INDEX('Disaggregation Records'!$G$3:$G$56,MATCH(LEFT(L129,255),LEFT('Disaggregation Records'!$D$3:$D$56,255),0))),"")</f>
        <v/>
      </c>
      <c r="J129" s="464" t="s">
        <v>409</v>
      </c>
      <c r="K129" s="464">
        <f t="shared" si="4"/>
        <v>90</v>
      </c>
      <c r="L129" s="464" t="str">
        <f t="shared" si="5"/>
        <v/>
      </c>
      <c r="M129" s="464" t="str">
        <f t="shared" si="6"/>
        <v/>
      </c>
      <c r="N129" s="432" t="b">
        <f t="shared" si="7"/>
        <v>0</v>
      </c>
      <c r="O129" s="436" t="s">
        <v>1684</v>
      </c>
      <c r="P129" s="293"/>
      <c r="Q129" s="292"/>
    </row>
    <row r="130" spans="1:17" ht="37.5" customHeight="1" x14ac:dyDescent="0.35">
      <c r="A130" s="367">
        <v>13</v>
      </c>
      <c r="B130" s="384" t="str">
        <f>IFERROR(VLOOKUP(A130,'Impact Indicators - Section B'!$A$9:$S$27,19,FALSE),"")</f>
        <v/>
      </c>
      <c r="C130" s="467" t="str">
        <f t="array" ref="C130">IFERROR(IF(INDEX('Disaggregation Records'!$E$3:$E$56,MATCH(LEFT(L130,255),LEFT('Disaggregation Records'!$D$3:$D$56,255),0))=0,"",INDEX('Disaggregation Records'!$E$3:$E$56,MATCH(LEFT(L130,255),LEFT('Disaggregation Records'!$D$3:$D$56,255),0))),"")</f>
        <v/>
      </c>
      <c r="D130" s="467" t="str">
        <f t="array" ref="D130">IFERROR(IF(INDEX('Disaggregation Records'!$F$3:$F$56,MATCH(LEFT(L130,255),LEFT('Disaggregation Records'!$D$3:$D$56,255),0))=0,"",INDEX('Disaggregation Records'!$F$3:$F$56,MATCH(LEFT(L130,255),LEFT('Disaggregation Records'!$D$3:$D$56,255),0))),"")</f>
        <v/>
      </c>
      <c r="E130" s="370" t="str">
        <f t="array" ref="E130">IFERROR(IF(INDEX('Disaggregation Data'!$K$3:$K$154,MATCH(LEFT(M130,255),LEFT('Disaggregation Data'!$J$3:$J$154,255),0))=0,"",INDEX('Disaggregation Data'!$K$3:$K$154,MATCH(LEFT(M130,255),LEFT('Disaggregation Data'!$J$3:$J$154,255),0))),"")</f>
        <v/>
      </c>
      <c r="F130" s="370" t="str">
        <f t="array" ref="F130">IFERROR(IF(INDEX('Disaggregation Data'!$L$3:$L$154,MATCH(LEFT(M130,255),LEFT('Disaggregation Data'!$J$3:$J$154,255),0))=0,"",INDEX('Disaggregation Data'!$L$3:$L$154,MATCH(LEFT(M130,255),LEFT('Disaggregation Data'!$J$3:$J$154,255),0))),"")</f>
        <v/>
      </c>
      <c r="G130" s="370" t="str">
        <f t="array" ref="G130">IFERROR(IF(INDEX('Disaggregation Data'!$M$3:$M$154,MATCH(LEFT(M130,255),LEFT('Disaggregation Data'!$J$3:$J$154,255),0))=0,"",INDEX('Disaggregation Data'!$M$3:$M$154,MATCH(LEFT(M130,255),LEFT('Disaggregation Data'!$J$3:$J$154,255),0))),"")</f>
        <v/>
      </c>
      <c r="H130" s="369" t="str">
        <f t="array" ref="H130">IFERROR(IF(INDEX('Disaggregation Data'!$N$3:$N$154,MATCH(LEFT(M130,255),LEFT('Disaggregation Data'!$J$3:$J$154,255),0))=0,"",INDEX('Disaggregation Data'!$N$3:$N$154,MATCH(LEFT(M130,255),LEFT('Disaggregation Data'!$J$3:$J$154,255),0))),"")</f>
        <v/>
      </c>
      <c r="I130" s="464" t="str">
        <f t="array" ref="I130">IFERROR(IF(INDEX('Disaggregation Records'!$G$3:$G$56,MATCH(LEFT(L130,255),LEFT('Disaggregation Records'!$D$3:$D$56,255),0))=0,"",INDEX('Disaggregation Records'!$G$3:$G$56,MATCH(LEFT(L130,255),LEFT('Disaggregation Records'!$D$3:$D$56,255),0))),"")</f>
        <v/>
      </c>
      <c r="J130" s="464" t="s">
        <v>409</v>
      </c>
      <c r="K130" s="464">
        <f t="shared" si="4"/>
        <v>91</v>
      </c>
      <c r="L130" s="464" t="str">
        <f t="shared" si="5"/>
        <v/>
      </c>
      <c r="M130" s="464" t="str">
        <f t="shared" si="6"/>
        <v/>
      </c>
      <c r="N130" s="432" t="b">
        <f t="shared" si="7"/>
        <v>0</v>
      </c>
      <c r="O130" s="436" t="s">
        <v>1685</v>
      </c>
      <c r="P130" s="293"/>
      <c r="Q130" s="292"/>
    </row>
    <row r="131" spans="1:17" ht="37.5" customHeight="1" x14ac:dyDescent="0.35">
      <c r="A131" s="367">
        <v>13</v>
      </c>
      <c r="B131" s="384" t="str">
        <f>IFERROR(VLOOKUP(A131,'Impact Indicators - Section B'!$A$9:$S$27,19,FALSE),"")</f>
        <v/>
      </c>
      <c r="C131" s="467" t="str">
        <f t="array" ref="C131">IFERROR(IF(INDEX('Disaggregation Records'!$E$3:$E$56,MATCH(LEFT(L131,255),LEFT('Disaggregation Records'!$D$3:$D$56,255),0))=0,"",INDEX('Disaggregation Records'!$E$3:$E$56,MATCH(LEFT(L131,255),LEFT('Disaggregation Records'!$D$3:$D$56,255),0))),"")</f>
        <v/>
      </c>
      <c r="D131" s="467" t="str">
        <f t="array" ref="D131">IFERROR(IF(INDEX('Disaggregation Records'!$F$3:$F$56,MATCH(LEFT(L131,255),LEFT('Disaggregation Records'!$D$3:$D$56,255),0))=0,"",INDEX('Disaggregation Records'!$F$3:$F$56,MATCH(LEFT(L131,255),LEFT('Disaggregation Records'!$D$3:$D$56,255),0))),"")</f>
        <v/>
      </c>
      <c r="E131" s="370" t="str">
        <f t="array" ref="E131">IFERROR(IF(INDEX('Disaggregation Data'!$K$3:$K$154,MATCH(LEFT(M131,255),LEFT('Disaggregation Data'!$J$3:$J$154,255),0))=0,"",INDEX('Disaggregation Data'!$K$3:$K$154,MATCH(LEFT(M131,255),LEFT('Disaggregation Data'!$J$3:$J$154,255),0))),"")</f>
        <v/>
      </c>
      <c r="F131" s="370" t="str">
        <f t="array" ref="F131">IFERROR(IF(INDEX('Disaggregation Data'!$L$3:$L$154,MATCH(LEFT(M131,255),LEFT('Disaggregation Data'!$J$3:$J$154,255),0))=0,"",INDEX('Disaggregation Data'!$L$3:$L$154,MATCH(LEFT(M131,255),LEFT('Disaggregation Data'!$J$3:$J$154,255),0))),"")</f>
        <v/>
      </c>
      <c r="G131" s="370" t="str">
        <f t="array" ref="G131">IFERROR(IF(INDEX('Disaggregation Data'!$M$3:$M$154,MATCH(LEFT(M131,255),LEFT('Disaggregation Data'!$J$3:$J$154,255),0))=0,"",INDEX('Disaggregation Data'!$M$3:$M$154,MATCH(LEFT(M131,255),LEFT('Disaggregation Data'!$J$3:$J$154,255),0))),"")</f>
        <v/>
      </c>
      <c r="H131" s="369" t="str">
        <f t="array" ref="H131">IFERROR(IF(INDEX('Disaggregation Data'!$N$3:$N$154,MATCH(LEFT(M131,255),LEFT('Disaggregation Data'!$J$3:$J$154,255),0))=0,"",INDEX('Disaggregation Data'!$N$3:$N$154,MATCH(LEFT(M131,255),LEFT('Disaggregation Data'!$J$3:$J$154,255),0))),"")</f>
        <v/>
      </c>
      <c r="I131" s="464" t="str">
        <f t="array" ref="I131">IFERROR(IF(INDEX('Disaggregation Records'!$G$3:$G$56,MATCH(LEFT(L131,255),LEFT('Disaggregation Records'!$D$3:$D$56,255),0))=0,"",INDEX('Disaggregation Records'!$G$3:$G$56,MATCH(LEFT(L131,255),LEFT('Disaggregation Records'!$D$3:$D$56,255),0))),"")</f>
        <v/>
      </c>
      <c r="J131" s="464" t="s">
        <v>409</v>
      </c>
      <c r="K131" s="464">
        <f t="shared" si="4"/>
        <v>92</v>
      </c>
      <c r="L131" s="464" t="str">
        <f t="shared" si="5"/>
        <v/>
      </c>
      <c r="M131" s="464" t="str">
        <f t="shared" si="6"/>
        <v/>
      </c>
      <c r="N131" s="432" t="b">
        <f t="shared" si="7"/>
        <v>0</v>
      </c>
      <c r="O131" s="436" t="s">
        <v>1686</v>
      </c>
      <c r="P131" s="293"/>
      <c r="Q131" s="292"/>
    </row>
    <row r="132" spans="1:17" ht="37.5" customHeight="1" x14ac:dyDescent="0.35">
      <c r="A132" s="367">
        <v>13</v>
      </c>
      <c r="B132" s="384" t="str">
        <f>IFERROR(VLOOKUP(A132,'Impact Indicators - Section B'!$A$9:$S$27,19,FALSE),"")</f>
        <v/>
      </c>
      <c r="C132" s="467" t="str">
        <f t="array" ref="C132">IFERROR(IF(INDEX('Disaggregation Records'!$E$3:$E$56,MATCH(LEFT(L132,255),LEFT('Disaggregation Records'!$D$3:$D$56,255),0))=0,"",INDEX('Disaggregation Records'!$E$3:$E$56,MATCH(LEFT(L132,255),LEFT('Disaggregation Records'!$D$3:$D$56,255),0))),"")</f>
        <v/>
      </c>
      <c r="D132" s="467" t="str">
        <f t="array" ref="D132">IFERROR(IF(INDEX('Disaggregation Records'!$F$3:$F$56,MATCH(LEFT(L132,255),LEFT('Disaggregation Records'!$D$3:$D$56,255),0))=0,"",INDEX('Disaggregation Records'!$F$3:$F$56,MATCH(LEFT(L132,255),LEFT('Disaggregation Records'!$D$3:$D$56,255),0))),"")</f>
        <v/>
      </c>
      <c r="E132" s="370" t="str">
        <f t="array" ref="E132">IFERROR(IF(INDEX('Disaggregation Data'!$K$3:$K$154,MATCH(LEFT(M132,255),LEFT('Disaggregation Data'!$J$3:$J$154,255),0))=0,"",INDEX('Disaggregation Data'!$K$3:$K$154,MATCH(LEFT(M132,255),LEFT('Disaggregation Data'!$J$3:$J$154,255),0))),"")</f>
        <v/>
      </c>
      <c r="F132" s="370" t="str">
        <f t="array" ref="F132">IFERROR(IF(INDEX('Disaggregation Data'!$L$3:$L$154,MATCH(LEFT(M132,255),LEFT('Disaggregation Data'!$J$3:$J$154,255),0))=0,"",INDEX('Disaggregation Data'!$L$3:$L$154,MATCH(LEFT(M132,255),LEFT('Disaggregation Data'!$J$3:$J$154,255),0))),"")</f>
        <v/>
      </c>
      <c r="G132" s="370" t="str">
        <f t="array" ref="G132">IFERROR(IF(INDEX('Disaggregation Data'!$M$3:$M$154,MATCH(LEFT(M132,255),LEFT('Disaggregation Data'!$J$3:$J$154,255),0))=0,"",INDEX('Disaggregation Data'!$M$3:$M$154,MATCH(LEFT(M132,255),LEFT('Disaggregation Data'!$J$3:$J$154,255),0))),"")</f>
        <v/>
      </c>
      <c r="H132" s="369" t="str">
        <f t="array" ref="H132">IFERROR(IF(INDEX('Disaggregation Data'!$N$3:$N$154,MATCH(LEFT(M132,255),LEFT('Disaggregation Data'!$J$3:$J$154,255),0))=0,"",INDEX('Disaggregation Data'!$N$3:$N$154,MATCH(LEFT(M132,255),LEFT('Disaggregation Data'!$J$3:$J$154,255),0))),"")</f>
        <v/>
      </c>
      <c r="I132" s="464" t="str">
        <f t="array" ref="I132">IFERROR(IF(INDEX('Disaggregation Records'!$G$3:$G$56,MATCH(LEFT(L132,255),LEFT('Disaggregation Records'!$D$3:$D$56,255),0))=0,"",INDEX('Disaggregation Records'!$G$3:$G$56,MATCH(LEFT(L132,255),LEFT('Disaggregation Records'!$D$3:$D$56,255),0))),"")</f>
        <v/>
      </c>
      <c r="J132" s="464" t="s">
        <v>409</v>
      </c>
      <c r="K132" s="464">
        <f t="shared" si="4"/>
        <v>93</v>
      </c>
      <c r="L132" s="464" t="str">
        <f t="shared" si="5"/>
        <v/>
      </c>
      <c r="M132" s="464" t="str">
        <f t="shared" si="6"/>
        <v/>
      </c>
      <c r="N132" s="432" t="b">
        <f t="shared" si="7"/>
        <v>0</v>
      </c>
      <c r="O132" s="436" t="s">
        <v>1687</v>
      </c>
      <c r="P132" s="293"/>
      <c r="Q132" s="292"/>
    </row>
    <row r="133" spans="1:17" ht="37.5" customHeight="1" x14ac:dyDescent="0.35">
      <c r="A133" s="367">
        <v>13</v>
      </c>
      <c r="B133" s="384" t="str">
        <f>IFERROR(VLOOKUP(A133,'Impact Indicators - Section B'!$A$9:$S$27,19,FALSE),"")</f>
        <v/>
      </c>
      <c r="C133" s="467" t="str">
        <f t="array" ref="C133">IFERROR(IF(INDEX('Disaggregation Records'!$E$3:$E$56,MATCH(LEFT(L133,255),LEFT('Disaggregation Records'!$D$3:$D$56,255),0))=0,"",INDEX('Disaggregation Records'!$E$3:$E$56,MATCH(LEFT(L133,255),LEFT('Disaggregation Records'!$D$3:$D$56,255),0))),"")</f>
        <v/>
      </c>
      <c r="D133" s="467" t="str">
        <f t="array" ref="D133">IFERROR(IF(INDEX('Disaggregation Records'!$F$3:$F$56,MATCH(LEFT(L133,255),LEFT('Disaggregation Records'!$D$3:$D$56,255),0))=0,"",INDEX('Disaggregation Records'!$F$3:$F$56,MATCH(LEFT(L133,255),LEFT('Disaggregation Records'!$D$3:$D$56,255),0))),"")</f>
        <v/>
      </c>
      <c r="E133" s="370" t="str">
        <f t="array" ref="E133">IFERROR(IF(INDEX('Disaggregation Data'!$K$3:$K$154,MATCH(LEFT(M133,255),LEFT('Disaggregation Data'!$J$3:$J$154,255),0))=0,"",INDEX('Disaggregation Data'!$K$3:$K$154,MATCH(LEFT(M133,255),LEFT('Disaggregation Data'!$J$3:$J$154,255),0))),"")</f>
        <v/>
      </c>
      <c r="F133" s="370" t="str">
        <f t="array" ref="F133">IFERROR(IF(INDEX('Disaggregation Data'!$L$3:$L$154,MATCH(LEFT(M133,255),LEFT('Disaggregation Data'!$J$3:$J$154,255),0))=0,"",INDEX('Disaggregation Data'!$L$3:$L$154,MATCH(LEFT(M133,255),LEFT('Disaggregation Data'!$J$3:$J$154,255),0))),"")</f>
        <v/>
      </c>
      <c r="G133" s="370" t="str">
        <f t="array" ref="G133">IFERROR(IF(INDEX('Disaggregation Data'!$M$3:$M$154,MATCH(LEFT(M133,255),LEFT('Disaggregation Data'!$J$3:$J$154,255),0))=0,"",INDEX('Disaggregation Data'!$M$3:$M$154,MATCH(LEFT(M133,255),LEFT('Disaggregation Data'!$J$3:$J$154,255),0))),"")</f>
        <v/>
      </c>
      <c r="H133" s="369" t="str">
        <f t="array" ref="H133">IFERROR(IF(INDEX('Disaggregation Data'!$N$3:$N$154,MATCH(LEFT(M133,255),LEFT('Disaggregation Data'!$J$3:$J$154,255),0))=0,"",INDEX('Disaggregation Data'!$N$3:$N$154,MATCH(LEFT(M133,255),LEFT('Disaggregation Data'!$J$3:$J$154,255),0))),"")</f>
        <v/>
      </c>
      <c r="I133" s="464" t="str">
        <f t="array" ref="I133">IFERROR(IF(INDEX('Disaggregation Records'!$G$3:$G$56,MATCH(LEFT(L133,255),LEFT('Disaggregation Records'!$D$3:$D$56,255),0))=0,"",INDEX('Disaggregation Records'!$G$3:$G$56,MATCH(LEFT(L133,255),LEFT('Disaggregation Records'!$D$3:$D$56,255),0))),"")</f>
        <v/>
      </c>
      <c r="J133" s="464" t="s">
        <v>409</v>
      </c>
      <c r="K133" s="464">
        <f t="shared" si="4"/>
        <v>94</v>
      </c>
      <c r="L133" s="464" t="str">
        <f t="shared" si="5"/>
        <v/>
      </c>
      <c r="M133" s="464" t="str">
        <f t="shared" si="6"/>
        <v/>
      </c>
      <c r="N133" s="432" t="b">
        <f t="shared" si="7"/>
        <v>0</v>
      </c>
      <c r="O133" s="436" t="s">
        <v>1688</v>
      </c>
      <c r="P133" s="293"/>
      <c r="Q133" s="292"/>
    </row>
    <row r="134" spans="1:17" ht="37.5" customHeight="1" x14ac:dyDescent="0.35">
      <c r="A134" s="367">
        <v>13</v>
      </c>
      <c r="B134" s="384" t="str">
        <f>IFERROR(VLOOKUP(A134,'Impact Indicators - Section B'!$A$9:$S$27,19,FALSE),"")</f>
        <v/>
      </c>
      <c r="C134" s="467" t="str">
        <f t="array" ref="C134">IFERROR(IF(INDEX('Disaggregation Records'!$E$3:$E$56,MATCH(LEFT(L134,255),LEFT('Disaggregation Records'!$D$3:$D$56,255),0))=0,"",INDEX('Disaggregation Records'!$E$3:$E$56,MATCH(LEFT(L134,255),LEFT('Disaggregation Records'!$D$3:$D$56,255),0))),"")</f>
        <v/>
      </c>
      <c r="D134" s="467" t="str">
        <f t="array" ref="D134">IFERROR(IF(INDEX('Disaggregation Records'!$F$3:$F$56,MATCH(LEFT(L134,255),LEFT('Disaggregation Records'!$D$3:$D$56,255),0))=0,"",INDEX('Disaggregation Records'!$F$3:$F$56,MATCH(LEFT(L134,255),LEFT('Disaggregation Records'!$D$3:$D$56,255),0))),"")</f>
        <v/>
      </c>
      <c r="E134" s="370" t="str">
        <f t="array" ref="E134">IFERROR(IF(INDEX('Disaggregation Data'!$K$3:$K$154,MATCH(LEFT(M134,255),LEFT('Disaggregation Data'!$J$3:$J$154,255),0))=0,"",INDEX('Disaggregation Data'!$K$3:$K$154,MATCH(LEFT(M134,255),LEFT('Disaggregation Data'!$J$3:$J$154,255),0))),"")</f>
        <v/>
      </c>
      <c r="F134" s="370" t="str">
        <f t="array" ref="F134">IFERROR(IF(INDEX('Disaggregation Data'!$L$3:$L$154,MATCH(LEFT(M134,255),LEFT('Disaggregation Data'!$J$3:$J$154,255),0))=0,"",INDEX('Disaggregation Data'!$L$3:$L$154,MATCH(LEFT(M134,255),LEFT('Disaggregation Data'!$J$3:$J$154,255),0))),"")</f>
        <v/>
      </c>
      <c r="G134" s="370" t="str">
        <f t="array" ref="G134">IFERROR(IF(INDEX('Disaggregation Data'!$M$3:$M$154,MATCH(LEFT(M134,255),LEFT('Disaggregation Data'!$J$3:$J$154,255),0))=0,"",INDEX('Disaggregation Data'!$M$3:$M$154,MATCH(LEFT(M134,255),LEFT('Disaggregation Data'!$J$3:$J$154,255),0))),"")</f>
        <v/>
      </c>
      <c r="H134" s="369" t="str">
        <f t="array" ref="H134">IFERROR(IF(INDEX('Disaggregation Data'!$N$3:$N$154,MATCH(LEFT(M134,255),LEFT('Disaggregation Data'!$J$3:$J$154,255),0))=0,"",INDEX('Disaggregation Data'!$N$3:$N$154,MATCH(LEFT(M134,255),LEFT('Disaggregation Data'!$J$3:$J$154,255),0))),"")</f>
        <v/>
      </c>
      <c r="I134" s="464" t="str">
        <f t="array" ref="I134">IFERROR(IF(INDEX('Disaggregation Records'!$G$3:$G$56,MATCH(LEFT(L134,255),LEFT('Disaggregation Records'!$D$3:$D$56,255),0))=0,"",INDEX('Disaggregation Records'!$G$3:$G$56,MATCH(LEFT(L134,255),LEFT('Disaggregation Records'!$D$3:$D$56,255),0))),"")</f>
        <v/>
      </c>
      <c r="J134" s="464" t="s">
        <v>409</v>
      </c>
      <c r="K134" s="464">
        <f t="shared" si="4"/>
        <v>95</v>
      </c>
      <c r="L134" s="464" t="str">
        <f t="shared" si="5"/>
        <v/>
      </c>
      <c r="M134" s="464" t="str">
        <f t="shared" si="6"/>
        <v/>
      </c>
      <c r="N134" s="432" t="b">
        <f t="shared" si="7"/>
        <v>0</v>
      </c>
      <c r="O134" s="436" t="s">
        <v>1689</v>
      </c>
      <c r="P134" s="293"/>
      <c r="Q134" s="292"/>
    </row>
    <row r="135" spans="1:17" ht="37.5" customHeight="1" x14ac:dyDescent="0.35">
      <c r="A135" s="367">
        <v>13</v>
      </c>
      <c r="B135" s="384" t="str">
        <f>IFERROR(VLOOKUP(A135,'Impact Indicators - Section B'!$A$9:$S$27,19,FALSE),"")</f>
        <v/>
      </c>
      <c r="C135" s="467" t="str">
        <f t="array" ref="C135">IFERROR(IF(INDEX('Disaggregation Records'!$E$3:$E$56,MATCH(LEFT(L135,255),LEFT('Disaggregation Records'!$D$3:$D$56,255),0))=0,"",INDEX('Disaggregation Records'!$E$3:$E$56,MATCH(LEFT(L135,255),LEFT('Disaggregation Records'!$D$3:$D$56,255),0))),"")</f>
        <v/>
      </c>
      <c r="D135" s="467" t="str">
        <f t="array" ref="D135">IFERROR(IF(INDEX('Disaggregation Records'!$F$3:$F$56,MATCH(LEFT(L135,255),LEFT('Disaggregation Records'!$D$3:$D$56,255),0))=0,"",INDEX('Disaggregation Records'!$F$3:$F$56,MATCH(LEFT(L135,255),LEFT('Disaggregation Records'!$D$3:$D$56,255),0))),"")</f>
        <v/>
      </c>
      <c r="E135" s="370" t="str">
        <f t="array" ref="E135">IFERROR(IF(INDEX('Disaggregation Data'!$K$3:$K$154,MATCH(LEFT(M135,255),LEFT('Disaggregation Data'!$J$3:$J$154,255),0))=0,"",INDEX('Disaggregation Data'!$K$3:$K$154,MATCH(LEFT(M135,255),LEFT('Disaggregation Data'!$J$3:$J$154,255),0))),"")</f>
        <v/>
      </c>
      <c r="F135" s="370" t="str">
        <f t="array" ref="F135">IFERROR(IF(INDEX('Disaggregation Data'!$L$3:$L$154,MATCH(LEFT(M135,255),LEFT('Disaggregation Data'!$J$3:$J$154,255),0))=0,"",INDEX('Disaggregation Data'!$L$3:$L$154,MATCH(LEFT(M135,255),LEFT('Disaggregation Data'!$J$3:$J$154,255),0))),"")</f>
        <v/>
      </c>
      <c r="G135" s="370" t="str">
        <f t="array" ref="G135">IFERROR(IF(INDEX('Disaggregation Data'!$M$3:$M$154,MATCH(LEFT(M135,255),LEFT('Disaggregation Data'!$J$3:$J$154,255),0))=0,"",INDEX('Disaggregation Data'!$M$3:$M$154,MATCH(LEFT(M135,255),LEFT('Disaggregation Data'!$J$3:$J$154,255),0))),"")</f>
        <v/>
      </c>
      <c r="H135" s="369" t="str">
        <f t="array" ref="H135">IFERROR(IF(INDEX('Disaggregation Data'!$N$3:$N$154,MATCH(LEFT(M135,255),LEFT('Disaggregation Data'!$J$3:$J$154,255),0))=0,"",INDEX('Disaggregation Data'!$N$3:$N$154,MATCH(LEFT(M135,255),LEFT('Disaggregation Data'!$J$3:$J$154,255),0))),"")</f>
        <v/>
      </c>
      <c r="I135" s="464" t="str">
        <f t="array" ref="I135">IFERROR(IF(INDEX('Disaggregation Records'!$G$3:$G$56,MATCH(LEFT(L135,255),LEFT('Disaggregation Records'!$D$3:$D$56,255),0))=0,"",INDEX('Disaggregation Records'!$G$3:$G$56,MATCH(LEFT(L135,255),LEFT('Disaggregation Records'!$D$3:$D$56,255),0))),"")</f>
        <v/>
      </c>
      <c r="J135" s="464" t="s">
        <v>409</v>
      </c>
      <c r="K135" s="464">
        <f t="shared" si="4"/>
        <v>96</v>
      </c>
      <c r="L135" s="464" t="str">
        <f t="shared" si="5"/>
        <v/>
      </c>
      <c r="M135" s="464" t="str">
        <f t="shared" si="6"/>
        <v/>
      </c>
      <c r="N135" s="432" t="b">
        <f t="shared" si="7"/>
        <v>0</v>
      </c>
      <c r="O135" s="436" t="s">
        <v>1690</v>
      </c>
      <c r="P135" s="293"/>
      <c r="Q135" s="292"/>
    </row>
    <row r="136" spans="1:17" ht="37.5" customHeight="1" x14ac:dyDescent="0.35">
      <c r="A136" s="367">
        <v>13</v>
      </c>
      <c r="B136" s="384" t="str">
        <f>IFERROR(VLOOKUP(A136,'Impact Indicators - Section B'!$A$9:$S$27,19,FALSE),"")</f>
        <v/>
      </c>
      <c r="C136" s="467" t="str">
        <f t="array" ref="C136">IFERROR(IF(INDEX('Disaggregation Records'!$E$3:$E$56,MATCH(LEFT(L136,255),LEFT('Disaggregation Records'!$D$3:$D$56,255),0))=0,"",INDEX('Disaggregation Records'!$E$3:$E$56,MATCH(LEFT(L136,255),LEFT('Disaggregation Records'!$D$3:$D$56,255),0))),"")</f>
        <v/>
      </c>
      <c r="D136" s="467" t="str">
        <f t="array" ref="D136">IFERROR(IF(INDEX('Disaggregation Records'!$F$3:$F$56,MATCH(LEFT(L136,255),LEFT('Disaggregation Records'!$D$3:$D$56,255),0))=0,"",INDEX('Disaggregation Records'!$F$3:$F$56,MATCH(LEFT(L136,255),LEFT('Disaggregation Records'!$D$3:$D$56,255),0))),"")</f>
        <v/>
      </c>
      <c r="E136" s="370" t="str">
        <f t="array" ref="E136">IFERROR(IF(INDEX('Disaggregation Data'!$K$3:$K$154,MATCH(LEFT(M136,255),LEFT('Disaggregation Data'!$J$3:$J$154,255),0))=0,"",INDEX('Disaggregation Data'!$K$3:$K$154,MATCH(LEFT(M136,255),LEFT('Disaggregation Data'!$J$3:$J$154,255),0))),"")</f>
        <v/>
      </c>
      <c r="F136" s="370" t="str">
        <f t="array" ref="F136">IFERROR(IF(INDEX('Disaggregation Data'!$L$3:$L$154,MATCH(LEFT(M136,255),LEFT('Disaggregation Data'!$J$3:$J$154,255),0))=0,"",INDEX('Disaggregation Data'!$L$3:$L$154,MATCH(LEFT(M136,255),LEFT('Disaggregation Data'!$J$3:$J$154,255),0))),"")</f>
        <v/>
      </c>
      <c r="G136" s="370" t="str">
        <f t="array" ref="G136">IFERROR(IF(INDEX('Disaggregation Data'!$M$3:$M$154,MATCH(LEFT(M136,255),LEFT('Disaggregation Data'!$J$3:$J$154,255),0))=0,"",INDEX('Disaggregation Data'!$M$3:$M$154,MATCH(LEFT(M136,255),LEFT('Disaggregation Data'!$J$3:$J$154,255),0))),"")</f>
        <v/>
      </c>
      <c r="H136" s="369" t="str">
        <f t="array" ref="H136">IFERROR(IF(INDEX('Disaggregation Data'!$N$3:$N$154,MATCH(LEFT(M136,255),LEFT('Disaggregation Data'!$J$3:$J$154,255),0))=0,"",INDEX('Disaggregation Data'!$N$3:$N$154,MATCH(LEFT(M136,255),LEFT('Disaggregation Data'!$J$3:$J$154,255),0))),"")</f>
        <v/>
      </c>
      <c r="I136" s="464" t="str">
        <f t="array" ref="I136">IFERROR(IF(INDEX('Disaggregation Records'!$G$3:$G$56,MATCH(LEFT(L136,255),LEFT('Disaggregation Records'!$D$3:$D$56,255),0))=0,"",INDEX('Disaggregation Records'!$G$3:$G$56,MATCH(LEFT(L136,255),LEFT('Disaggregation Records'!$D$3:$D$56,255),0))),"")</f>
        <v/>
      </c>
      <c r="J136" s="464" t="s">
        <v>409</v>
      </c>
      <c r="K136" s="464">
        <f t="shared" si="4"/>
        <v>97</v>
      </c>
      <c r="L136" s="464" t="str">
        <f t="shared" si="5"/>
        <v/>
      </c>
      <c r="M136" s="464" t="str">
        <f t="shared" si="6"/>
        <v/>
      </c>
      <c r="N136" s="432" t="b">
        <f t="shared" si="7"/>
        <v>0</v>
      </c>
      <c r="O136" s="436" t="s">
        <v>1691</v>
      </c>
      <c r="P136" s="293"/>
      <c r="Q136" s="292"/>
    </row>
    <row r="137" spans="1:17" ht="37.5" customHeight="1" x14ac:dyDescent="0.35">
      <c r="A137" s="367">
        <v>13</v>
      </c>
      <c r="B137" s="384" t="str">
        <f>IFERROR(VLOOKUP(A137,'Impact Indicators - Section B'!$A$9:$S$27,19,FALSE),"")</f>
        <v/>
      </c>
      <c r="C137" s="467" t="str">
        <f t="array" ref="C137">IFERROR(IF(INDEX('Disaggregation Records'!$E$3:$E$56,MATCH(LEFT(L137,255),LEFT('Disaggregation Records'!$D$3:$D$56,255),0))=0,"",INDEX('Disaggregation Records'!$E$3:$E$56,MATCH(LEFT(L137,255),LEFT('Disaggregation Records'!$D$3:$D$56,255),0))),"")</f>
        <v/>
      </c>
      <c r="D137" s="467" t="str">
        <f t="array" ref="D137">IFERROR(IF(INDEX('Disaggregation Records'!$F$3:$F$56,MATCH(LEFT(L137,255),LEFT('Disaggregation Records'!$D$3:$D$56,255),0))=0,"",INDEX('Disaggregation Records'!$F$3:$F$56,MATCH(LEFT(L137,255),LEFT('Disaggregation Records'!$D$3:$D$56,255),0))),"")</f>
        <v/>
      </c>
      <c r="E137" s="370" t="str">
        <f t="array" ref="E137">IFERROR(IF(INDEX('Disaggregation Data'!$K$3:$K$154,MATCH(LEFT(M137,255),LEFT('Disaggregation Data'!$J$3:$J$154,255),0))=0,"",INDEX('Disaggregation Data'!$K$3:$K$154,MATCH(LEFT(M137,255),LEFT('Disaggregation Data'!$J$3:$J$154,255),0))),"")</f>
        <v/>
      </c>
      <c r="F137" s="370" t="str">
        <f t="array" ref="F137">IFERROR(IF(INDEX('Disaggregation Data'!$L$3:$L$154,MATCH(LEFT(M137,255),LEFT('Disaggregation Data'!$J$3:$J$154,255),0))=0,"",INDEX('Disaggregation Data'!$L$3:$L$154,MATCH(LEFT(M137,255),LEFT('Disaggregation Data'!$J$3:$J$154,255),0))),"")</f>
        <v/>
      </c>
      <c r="G137" s="370" t="str">
        <f t="array" ref="G137">IFERROR(IF(INDEX('Disaggregation Data'!$M$3:$M$154,MATCH(LEFT(M137,255),LEFT('Disaggregation Data'!$J$3:$J$154,255),0))=0,"",INDEX('Disaggregation Data'!$M$3:$M$154,MATCH(LEFT(M137,255),LEFT('Disaggregation Data'!$J$3:$J$154,255),0))),"")</f>
        <v/>
      </c>
      <c r="H137" s="369" t="str">
        <f t="array" ref="H137">IFERROR(IF(INDEX('Disaggregation Data'!$N$3:$N$154,MATCH(LEFT(M137,255),LEFT('Disaggregation Data'!$J$3:$J$154,255),0))=0,"",INDEX('Disaggregation Data'!$N$3:$N$154,MATCH(LEFT(M137,255),LEFT('Disaggregation Data'!$J$3:$J$154,255),0))),"")</f>
        <v/>
      </c>
      <c r="I137" s="464" t="str">
        <f t="array" ref="I137">IFERROR(IF(INDEX('Disaggregation Records'!$G$3:$G$56,MATCH(LEFT(L137,255),LEFT('Disaggregation Records'!$D$3:$D$56,255),0))=0,"",INDEX('Disaggregation Records'!$G$3:$G$56,MATCH(LEFT(L137,255),LEFT('Disaggregation Records'!$D$3:$D$56,255),0))),"")</f>
        <v/>
      </c>
      <c r="J137" s="464" t="s">
        <v>409</v>
      </c>
      <c r="K137" s="464">
        <f t="shared" ref="K137:K158" si="8">IF(B137=B136,K136+1,0)</f>
        <v>98</v>
      </c>
      <c r="L137" s="464" t="str">
        <f t="shared" ref="L137:L158" si="9">IF(B137&lt;&gt;"",B137&amp;"-"&amp;K137,"")</f>
        <v/>
      </c>
      <c r="M137" s="464" t="str">
        <f t="shared" ref="M137:M158" si="10">IF(B137&lt;&gt;"",B137&amp;C137&amp;D137,"")</f>
        <v/>
      </c>
      <c r="N137" s="432" t="b">
        <f t="shared" ref="N137:N158" si="11">IFERROR(IF(B137&lt;&gt;"",TRUE,FALSE),"")</f>
        <v>0</v>
      </c>
      <c r="O137" s="436" t="s">
        <v>1692</v>
      </c>
      <c r="P137" s="293"/>
      <c r="Q137" s="292"/>
    </row>
    <row r="138" spans="1:17" ht="37.5" customHeight="1" x14ac:dyDescent="0.35">
      <c r="A138" s="367">
        <v>13</v>
      </c>
      <c r="B138" s="384" t="str">
        <f>IFERROR(VLOOKUP(A138,'Impact Indicators - Section B'!$A$9:$S$27,19,FALSE),"")</f>
        <v/>
      </c>
      <c r="C138" s="467" t="str">
        <f t="array" ref="C138">IFERROR(IF(INDEX('Disaggregation Records'!$E$3:$E$56,MATCH(LEFT(L138,255),LEFT('Disaggregation Records'!$D$3:$D$56,255),0))=0,"",INDEX('Disaggregation Records'!$E$3:$E$56,MATCH(LEFT(L138,255),LEFT('Disaggregation Records'!$D$3:$D$56,255),0))),"")</f>
        <v/>
      </c>
      <c r="D138" s="467" t="str">
        <f t="array" ref="D138">IFERROR(IF(INDEX('Disaggregation Records'!$F$3:$F$56,MATCH(LEFT(L138,255),LEFT('Disaggregation Records'!$D$3:$D$56,255),0))=0,"",INDEX('Disaggregation Records'!$F$3:$F$56,MATCH(LEFT(L138,255),LEFT('Disaggregation Records'!$D$3:$D$56,255),0))),"")</f>
        <v/>
      </c>
      <c r="E138" s="370" t="str">
        <f t="array" ref="E138">IFERROR(IF(INDEX('Disaggregation Data'!$K$3:$K$154,MATCH(LEFT(M138,255),LEFT('Disaggregation Data'!$J$3:$J$154,255),0))=0,"",INDEX('Disaggregation Data'!$K$3:$K$154,MATCH(LEFT(M138,255),LEFT('Disaggregation Data'!$J$3:$J$154,255),0))),"")</f>
        <v/>
      </c>
      <c r="F138" s="370" t="str">
        <f t="array" ref="F138">IFERROR(IF(INDEX('Disaggregation Data'!$L$3:$L$154,MATCH(LEFT(M138,255),LEFT('Disaggregation Data'!$J$3:$J$154,255),0))=0,"",INDEX('Disaggregation Data'!$L$3:$L$154,MATCH(LEFT(M138,255),LEFT('Disaggregation Data'!$J$3:$J$154,255),0))),"")</f>
        <v/>
      </c>
      <c r="G138" s="370" t="str">
        <f t="array" ref="G138">IFERROR(IF(INDEX('Disaggregation Data'!$M$3:$M$154,MATCH(LEFT(M138,255),LEFT('Disaggregation Data'!$J$3:$J$154,255),0))=0,"",INDEX('Disaggregation Data'!$M$3:$M$154,MATCH(LEFT(M138,255),LEFT('Disaggregation Data'!$J$3:$J$154,255),0))),"")</f>
        <v/>
      </c>
      <c r="H138" s="369" t="str">
        <f t="array" ref="H138">IFERROR(IF(INDEX('Disaggregation Data'!$N$3:$N$154,MATCH(LEFT(M138,255),LEFT('Disaggregation Data'!$J$3:$J$154,255),0))=0,"",INDEX('Disaggregation Data'!$N$3:$N$154,MATCH(LEFT(M138,255),LEFT('Disaggregation Data'!$J$3:$J$154,255),0))),"")</f>
        <v/>
      </c>
      <c r="I138" s="464" t="str">
        <f t="array" ref="I138">IFERROR(IF(INDEX('Disaggregation Records'!$G$3:$G$56,MATCH(LEFT(L138,255),LEFT('Disaggregation Records'!$D$3:$D$56,255),0))=0,"",INDEX('Disaggregation Records'!$G$3:$G$56,MATCH(LEFT(L138,255),LEFT('Disaggregation Records'!$D$3:$D$56,255),0))),"")</f>
        <v/>
      </c>
      <c r="J138" s="464" t="s">
        <v>409</v>
      </c>
      <c r="K138" s="464">
        <f t="shared" si="8"/>
        <v>99</v>
      </c>
      <c r="L138" s="464" t="str">
        <f t="shared" si="9"/>
        <v/>
      </c>
      <c r="M138" s="464" t="str">
        <f t="shared" si="10"/>
        <v/>
      </c>
      <c r="N138" s="432" t="b">
        <f t="shared" si="11"/>
        <v>0</v>
      </c>
      <c r="O138" s="436" t="s">
        <v>1693</v>
      </c>
      <c r="P138" s="293"/>
      <c r="Q138" s="292"/>
    </row>
    <row r="139" spans="1:17" ht="37.5" customHeight="1" x14ac:dyDescent="0.35">
      <c r="A139" s="367">
        <v>14</v>
      </c>
      <c r="B139" s="384" t="str">
        <f>IFERROR(VLOOKUP(A139,'Impact Indicators - Section B'!$A$9:$S$27,19,FALSE),"")</f>
        <v/>
      </c>
      <c r="C139" s="467" t="str">
        <f t="array" ref="C139">IFERROR(IF(INDEX('Disaggregation Records'!$E$3:$E$56,MATCH(LEFT(L139,255),LEFT('Disaggregation Records'!$D$3:$D$56,255),0))=0,"",INDEX('Disaggregation Records'!$E$3:$E$56,MATCH(LEFT(L139,255),LEFT('Disaggregation Records'!$D$3:$D$56,255),0))),"")</f>
        <v/>
      </c>
      <c r="D139" s="467" t="str">
        <f t="array" ref="D139">IFERROR(IF(INDEX('Disaggregation Records'!$F$3:$F$56,MATCH(LEFT(L139,255),LEFT('Disaggregation Records'!$D$3:$D$56,255),0))=0,"",INDEX('Disaggregation Records'!$F$3:$F$56,MATCH(LEFT(L139,255),LEFT('Disaggregation Records'!$D$3:$D$56,255),0))),"")</f>
        <v/>
      </c>
      <c r="E139" s="370" t="str">
        <f t="array" ref="E139">IFERROR(IF(INDEX('Disaggregation Data'!$K$3:$K$154,MATCH(LEFT(M139,255),LEFT('Disaggregation Data'!$J$3:$J$154,255),0))=0,"",INDEX('Disaggregation Data'!$K$3:$K$154,MATCH(LEFT(M139,255),LEFT('Disaggregation Data'!$J$3:$J$154,255),0))),"")</f>
        <v/>
      </c>
      <c r="F139" s="370" t="str">
        <f t="array" ref="F139">IFERROR(IF(INDEX('Disaggregation Data'!$L$3:$L$154,MATCH(LEFT(M139,255),LEFT('Disaggregation Data'!$J$3:$J$154,255),0))=0,"",INDEX('Disaggregation Data'!$L$3:$L$154,MATCH(LEFT(M139,255),LEFT('Disaggregation Data'!$J$3:$J$154,255),0))),"")</f>
        <v/>
      </c>
      <c r="G139" s="370" t="str">
        <f t="array" ref="G139">IFERROR(IF(INDEX('Disaggregation Data'!$M$3:$M$154,MATCH(LEFT(M139,255),LEFT('Disaggregation Data'!$J$3:$J$154,255),0))=0,"",INDEX('Disaggregation Data'!$M$3:$M$154,MATCH(LEFT(M139,255),LEFT('Disaggregation Data'!$J$3:$J$154,255),0))),"")</f>
        <v/>
      </c>
      <c r="H139" s="369" t="str">
        <f t="array" ref="H139">IFERROR(IF(INDEX('Disaggregation Data'!$N$3:$N$154,MATCH(LEFT(M139,255),LEFT('Disaggregation Data'!$J$3:$J$154,255),0))=0,"",INDEX('Disaggregation Data'!$N$3:$N$154,MATCH(LEFT(M139,255),LEFT('Disaggregation Data'!$J$3:$J$154,255),0))),"")</f>
        <v/>
      </c>
      <c r="I139" s="464" t="str">
        <f t="array" ref="I139">IFERROR(IF(INDEX('Disaggregation Records'!$G$3:$G$56,MATCH(LEFT(L139,255),LEFT('Disaggregation Records'!$D$3:$D$56,255),0))=0,"",INDEX('Disaggregation Records'!$G$3:$G$56,MATCH(LEFT(L139,255),LEFT('Disaggregation Records'!$D$3:$D$56,255),0))),"")</f>
        <v/>
      </c>
      <c r="J139" s="464" t="s">
        <v>410</v>
      </c>
      <c r="K139" s="464">
        <f t="shared" si="8"/>
        <v>100</v>
      </c>
      <c r="L139" s="464" t="str">
        <f t="shared" si="9"/>
        <v/>
      </c>
      <c r="M139" s="464" t="str">
        <f t="shared" si="10"/>
        <v/>
      </c>
      <c r="N139" s="432" t="b">
        <f t="shared" si="11"/>
        <v>0</v>
      </c>
      <c r="O139" s="436" t="s">
        <v>1694</v>
      </c>
      <c r="P139" s="293"/>
      <c r="Q139" s="292"/>
    </row>
    <row r="140" spans="1:17" ht="37.5" customHeight="1" x14ac:dyDescent="0.35">
      <c r="A140" s="367">
        <v>14</v>
      </c>
      <c r="B140" s="384" t="str">
        <f>IFERROR(VLOOKUP(A140,'Impact Indicators - Section B'!$A$9:$S$27,19,FALSE),"")</f>
        <v/>
      </c>
      <c r="C140" s="467" t="str">
        <f t="array" ref="C140">IFERROR(IF(INDEX('Disaggregation Records'!$E$3:$E$56,MATCH(LEFT(L140,255),LEFT('Disaggregation Records'!$D$3:$D$56,255),0))=0,"",INDEX('Disaggregation Records'!$E$3:$E$56,MATCH(LEFT(L140,255),LEFT('Disaggregation Records'!$D$3:$D$56,255),0))),"")</f>
        <v/>
      </c>
      <c r="D140" s="467" t="str">
        <f t="array" ref="D140">IFERROR(IF(INDEX('Disaggregation Records'!$F$3:$F$56,MATCH(LEFT(L140,255),LEFT('Disaggregation Records'!$D$3:$D$56,255),0))=0,"",INDEX('Disaggregation Records'!$F$3:$F$56,MATCH(LEFT(L140,255),LEFT('Disaggregation Records'!$D$3:$D$56,255),0))),"")</f>
        <v/>
      </c>
      <c r="E140" s="370" t="str">
        <f t="array" ref="E140">IFERROR(IF(INDEX('Disaggregation Data'!$K$3:$K$154,MATCH(LEFT(M140,255),LEFT('Disaggregation Data'!$J$3:$J$154,255),0))=0,"",INDEX('Disaggregation Data'!$K$3:$K$154,MATCH(LEFT(M140,255),LEFT('Disaggregation Data'!$J$3:$J$154,255),0))),"")</f>
        <v/>
      </c>
      <c r="F140" s="370" t="str">
        <f t="array" ref="F140">IFERROR(IF(INDEX('Disaggregation Data'!$L$3:$L$154,MATCH(LEFT(M140,255),LEFT('Disaggregation Data'!$J$3:$J$154,255),0))=0,"",INDEX('Disaggregation Data'!$L$3:$L$154,MATCH(LEFT(M140,255),LEFT('Disaggregation Data'!$J$3:$J$154,255),0))),"")</f>
        <v/>
      </c>
      <c r="G140" s="370" t="str">
        <f t="array" ref="G140">IFERROR(IF(INDEX('Disaggregation Data'!$M$3:$M$154,MATCH(LEFT(M140,255),LEFT('Disaggregation Data'!$J$3:$J$154,255),0))=0,"",INDEX('Disaggregation Data'!$M$3:$M$154,MATCH(LEFT(M140,255),LEFT('Disaggregation Data'!$J$3:$J$154,255),0))),"")</f>
        <v/>
      </c>
      <c r="H140" s="369" t="str">
        <f t="array" ref="H140">IFERROR(IF(INDEX('Disaggregation Data'!$N$3:$N$154,MATCH(LEFT(M140,255),LEFT('Disaggregation Data'!$J$3:$J$154,255),0))=0,"",INDEX('Disaggregation Data'!$N$3:$N$154,MATCH(LEFT(M140,255),LEFT('Disaggregation Data'!$J$3:$J$154,255),0))),"")</f>
        <v/>
      </c>
      <c r="I140" s="464" t="str">
        <f t="array" ref="I140">IFERROR(IF(INDEX('Disaggregation Records'!$G$3:$G$56,MATCH(LEFT(L140,255),LEFT('Disaggregation Records'!$D$3:$D$56,255),0))=0,"",INDEX('Disaggregation Records'!$G$3:$G$56,MATCH(LEFT(L140,255),LEFT('Disaggregation Records'!$D$3:$D$56,255),0))),"")</f>
        <v/>
      </c>
      <c r="J140" s="464" t="s">
        <v>410</v>
      </c>
      <c r="K140" s="464">
        <f t="shared" si="8"/>
        <v>101</v>
      </c>
      <c r="L140" s="464" t="str">
        <f t="shared" si="9"/>
        <v/>
      </c>
      <c r="M140" s="464" t="str">
        <f t="shared" si="10"/>
        <v/>
      </c>
      <c r="N140" s="432" t="b">
        <f t="shared" si="11"/>
        <v>0</v>
      </c>
      <c r="O140" s="436" t="s">
        <v>1695</v>
      </c>
      <c r="P140" s="293"/>
      <c r="Q140" s="292"/>
    </row>
    <row r="141" spans="1:17" ht="37.5" customHeight="1" x14ac:dyDescent="0.35">
      <c r="A141" s="367">
        <v>14</v>
      </c>
      <c r="B141" s="384" t="str">
        <f>IFERROR(VLOOKUP(A141,'Impact Indicators - Section B'!$A$9:$S$27,19,FALSE),"")</f>
        <v/>
      </c>
      <c r="C141" s="467" t="str">
        <f t="array" ref="C141">IFERROR(IF(INDEX('Disaggregation Records'!$E$3:$E$56,MATCH(LEFT(L141,255),LEFT('Disaggregation Records'!$D$3:$D$56,255),0))=0,"",INDEX('Disaggregation Records'!$E$3:$E$56,MATCH(LEFT(L141,255),LEFT('Disaggregation Records'!$D$3:$D$56,255),0))),"")</f>
        <v/>
      </c>
      <c r="D141" s="467" t="str">
        <f t="array" ref="D141">IFERROR(IF(INDEX('Disaggregation Records'!$F$3:$F$56,MATCH(LEFT(L141,255),LEFT('Disaggregation Records'!$D$3:$D$56,255),0))=0,"",INDEX('Disaggregation Records'!$F$3:$F$56,MATCH(LEFT(L141,255),LEFT('Disaggregation Records'!$D$3:$D$56,255),0))),"")</f>
        <v/>
      </c>
      <c r="E141" s="370" t="str">
        <f t="array" ref="E141">IFERROR(IF(INDEX('Disaggregation Data'!$K$3:$K$154,MATCH(LEFT(M141,255),LEFT('Disaggregation Data'!$J$3:$J$154,255),0))=0,"",INDEX('Disaggregation Data'!$K$3:$K$154,MATCH(LEFT(M141,255),LEFT('Disaggregation Data'!$J$3:$J$154,255),0))),"")</f>
        <v/>
      </c>
      <c r="F141" s="370" t="str">
        <f t="array" ref="F141">IFERROR(IF(INDEX('Disaggregation Data'!$L$3:$L$154,MATCH(LEFT(M141,255),LEFT('Disaggregation Data'!$J$3:$J$154,255),0))=0,"",INDEX('Disaggregation Data'!$L$3:$L$154,MATCH(LEFT(M141,255),LEFT('Disaggregation Data'!$J$3:$J$154,255),0))),"")</f>
        <v/>
      </c>
      <c r="G141" s="370" t="str">
        <f t="array" ref="G141">IFERROR(IF(INDEX('Disaggregation Data'!$M$3:$M$154,MATCH(LEFT(M141,255),LEFT('Disaggregation Data'!$J$3:$J$154,255),0))=0,"",INDEX('Disaggregation Data'!$M$3:$M$154,MATCH(LEFT(M141,255),LEFT('Disaggregation Data'!$J$3:$J$154,255),0))),"")</f>
        <v/>
      </c>
      <c r="H141" s="369" t="str">
        <f t="array" ref="H141">IFERROR(IF(INDEX('Disaggregation Data'!$N$3:$N$154,MATCH(LEFT(M141,255),LEFT('Disaggregation Data'!$J$3:$J$154,255),0))=0,"",INDEX('Disaggregation Data'!$N$3:$N$154,MATCH(LEFT(M141,255),LEFT('Disaggregation Data'!$J$3:$J$154,255),0))),"")</f>
        <v/>
      </c>
      <c r="I141" s="464" t="str">
        <f t="array" ref="I141">IFERROR(IF(INDEX('Disaggregation Records'!$G$3:$G$56,MATCH(LEFT(L141,255),LEFT('Disaggregation Records'!$D$3:$D$56,255),0))=0,"",INDEX('Disaggregation Records'!$G$3:$G$56,MATCH(LEFT(L141,255),LEFT('Disaggregation Records'!$D$3:$D$56,255),0))),"")</f>
        <v/>
      </c>
      <c r="J141" s="464" t="s">
        <v>410</v>
      </c>
      <c r="K141" s="464">
        <f t="shared" si="8"/>
        <v>102</v>
      </c>
      <c r="L141" s="464" t="str">
        <f t="shared" si="9"/>
        <v/>
      </c>
      <c r="M141" s="464" t="str">
        <f t="shared" si="10"/>
        <v/>
      </c>
      <c r="N141" s="432" t="b">
        <f t="shared" si="11"/>
        <v>0</v>
      </c>
      <c r="O141" s="436" t="s">
        <v>1696</v>
      </c>
      <c r="P141" s="293"/>
      <c r="Q141" s="292"/>
    </row>
    <row r="142" spans="1:17" ht="37.5" customHeight="1" x14ac:dyDescent="0.35">
      <c r="A142" s="367">
        <v>14</v>
      </c>
      <c r="B142" s="384" t="str">
        <f>IFERROR(VLOOKUP(A142,'Impact Indicators - Section B'!$A$9:$S$27,19,FALSE),"")</f>
        <v/>
      </c>
      <c r="C142" s="467" t="str">
        <f t="array" ref="C142">IFERROR(IF(INDEX('Disaggregation Records'!$E$3:$E$56,MATCH(LEFT(L142,255),LEFT('Disaggregation Records'!$D$3:$D$56,255),0))=0,"",INDEX('Disaggregation Records'!$E$3:$E$56,MATCH(LEFT(L142,255),LEFT('Disaggregation Records'!$D$3:$D$56,255),0))),"")</f>
        <v/>
      </c>
      <c r="D142" s="467" t="str">
        <f t="array" ref="D142">IFERROR(IF(INDEX('Disaggregation Records'!$F$3:$F$56,MATCH(LEFT(L142,255),LEFT('Disaggregation Records'!$D$3:$D$56,255),0))=0,"",INDEX('Disaggregation Records'!$F$3:$F$56,MATCH(LEFT(L142,255),LEFT('Disaggregation Records'!$D$3:$D$56,255),0))),"")</f>
        <v/>
      </c>
      <c r="E142" s="370" t="str">
        <f t="array" ref="E142">IFERROR(IF(INDEX('Disaggregation Data'!$K$3:$K$154,MATCH(LEFT(M142,255),LEFT('Disaggregation Data'!$J$3:$J$154,255),0))=0,"",INDEX('Disaggregation Data'!$K$3:$K$154,MATCH(LEFT(M142,255),LEFT('Disaggregation Data'!$J$3:$J$154,255),0))),"")</f>
        <v/>
      </c>
      <c r="F142" s="370" t="str">
        <f t="array" ref="F142">IFERROR(IF(INDEX('Disaggregation Data'!$L$3:$L$154,MATCH(LEFT(M142,255),LEFT('Disaggregation Data'!$J$3:$J$154,255),0))=0,"",INDEX('Disaggregation Data'!$L$3:$L$154,MATCH(LEFT(M142,255),LEFT('Disaggregation Data'!$J$3:$J$154,255),0))),"")</f>
        <v/>
      </c>
      <c r="G142" s="370" t="str">
        <f t="array" ref="G142">IFERROR(IF(INDEX('Disaggregation Data'!$M$3:$M$154,MATCH(LEFT(M142,255),LEFT('Disaggregation Data'!$J$3:$J$154,255),0))=0,"",INDEX('Disaggregation Data'!$M$3:$M$154,MATCH(LEFT(M142,255),LEFT('Disaggregation Data'!$J$3:$J$154,255),0))),"")</f>
        <v/>
      </c>
      <c r="H142" s="369" t="str">
        <f t="array" ref="H142">IFERROR(IF(INDEX('Disaggregation Data'!$N$3:$N$154,MATCH(LEFT(M142,255),LEFT('Disaggregation Data'!$J$3:$J$154,255),0))=0,"",INDEX('Disaggregation Data'!$N$3:$N$154,MATCH(LEFT(M142,255),LEFT('Disaggregation Data'!$J$3:$J$154,255),0))),"")</f>
        <v/>
      </c>
      <c r="I142" s="464" t="str">
        <f t="array" ref="I142">IFERROR(IF(INDEX('Disaggregation Records'!$G$3:$G$56,MATCH(LEFT(L142,255),LEFT('Disaggregation Records'!$D$3:$D$56,255),0))=0,"",INDEX('Disaggregation Records'!$G$3:$G$56,MATCH(LEFT(L142,255),LEFT('Disaggregation Records'!$D$3:$D$56,255),0))),"")</f>
        <v/>
      </c>
      <c r="J142" s="464" t="s">
        <v>410</v>
      </c>
      <c r="K142" s="464">
        <f t="shared" si="8"/>
        <v>103</v>
      </c>
      <c r="L142" s="464" t="str">
        <f t="shared" si="9"/>
        <v/>
      </c>
      <c r="M142" s="464" t="str">
        <f t="shared" si="10"/>
        <v/>
      </c>
      <c r="N142" s="432" t="b">
        <f t="shared" si="11"/>
        <v>0</v>
      </c>
      <c r="O142" s="436" t="s">
        <v>1697</v>
      </c>
      <c r="P142" s="293"/>
      <c r="Q142" s="292"/>
    </row>
    <row r="143" spans="1:17" ht="37.5" customHeight="1" x14ac:dyDescent="0.35">
      <c r="A143" s="367">
        <v>14</v>
      </c>
      <c r="B143" s="384" t="str">
        <f>IFERROR(VLOOKUP(A143,'Impact Indicators - Section B'!$A$9:$S$27,19,FALSE),"")</f>
        <v/>
      </c>
      <c r="C143" s="467" t="str">
        <f t="array" ref="C143">IFERROR(IF(INDEX('Disaggregation Records'!$E$3:$E$56,MATCH(LEFT(L143,255),LEFT('Disaggregation Records'!$D$3:$D$56,255),0))=0,"",INDEX('Disaggregation Records'!$E$3:$E$56,MATCH(LEFT(L143,255),LEFT('Disaggregation Records'!$D$3:$D$56,255),0))),"")</f>
        <v/>
      </c>
      <c r="D143" s="467" t="str">
        <f t="array" ref="D143">IFERROR(IF(INDEX('Disaggregation Records'!$F$3:$F$56,MATCH(LEFT(L143,255),LEFT('Disaggregation Records'!$D$3:$D$56,255),0))=0,"",INDEX('Disaggregation Records'!$F$3:$F$56,MATCH(LEFT(L143,255),LEFT('Disaggregation Records'!$D$3:$D$56,255),0))),"")</f>
        <v/>
      </c>
      <c r="E143" s="370" t="str">
        <f t="array" ref="E143">IFERROR(IF(INDEX('Disaggregation Data'!$K$3:$K$154,MATCH(LEFT(M143,255),LEFT('Disaggregation Data'!$J$3:$J$154,255),0))=0,"",INDEX('Disaggregation Data'!$K$3:$K$154,MATCH(LEFT(M143,255),LEFT('Disaggregation Data'!$J$3:$J$154,255),0))),"")</f>
        <v/>
      </c>
      <c r="F143" s="370" t="str">
        <f t="array" ref="F143">IFERROR(IF(INDEX('Disaggregation Data'!$L$3:$L$154,MATCH(LEFT(M143,255),LEFT('Disaggregation Data'!$J$3:$J$154,255),0))=0,"",INDEX('Disaggregation Data'!$L$3:$L$154,MATCH(LEFT(M143,255),LEFT('Disaggregation Data'!$J$3:$J$154,255),0))),"")</f>
        <v/>
      </c>
      <c r="G143" s="370" t="str">
        <f t="array" ref="G143">IFERROR(IF(INDEX('Disaggregation Data'!$M$3:$M$154,MATCH(LEFT(M143,255),LEFT('Disaggregation Data'!$J$3:$J$154,255),0))=0,"",INDEX('Disaggregation Data'!$M$3:$M$154,MATCH(LEFT(M143,255),LEFT('Disaggregation Data'!$J$3:$J$154,255),0))),"")</f>
        <v/>
      </c>
      <c r="H143" s="369" t="str">
        <f t="array" ref="H143">IFERROR(IF(INDEX('Disaggregation Data'!$N$3:$N$154,MATCH(LEFT(M143,255),LEFT('Disaggregation Data'!$J$3:$J$154,255),0))=0,"",INDEX('Disaggregation Data'!$N$3:$N$154,MATCH(LEFT(M143,255),LEFT('Disaggregation Data'!$J$3:$J$154,255),0))),"")</f>
        <v/>
      </c>
      <c r="I143" s="464" t="str">
        <f t="array" ref="I143">IFERROR(IF(INDEX('Disaggregation Records'!$G$3:$G$56,MATCH(LEFT(L143,255),LEFT('Disaggregation Records'!$D$3:$D$56,255),0))=0,"",INDEX('Disaggregation Records'!$G$3:$G$56,MATCH(LEFT(L143,255),LEFT('Disaggregation Records'!$D$3:$D$56,255),0))),"")</f>
        <v/>
      </c>
      <c r="J143" s="464" t="s">
        <v>410</v>
      </c>
      <c r="K143" s="464">
        <f t="shared" si="8"/>
        <v>104</v>
      </c>
      <c r="L143" s="464" t="str">
        <f t="shared" si="9"/>
        <v/>
      </c>
      <c r="M143" s="464" t="str">
        <f t="shared" si="10"/>
        <v/>
      </c>
      <c r="N143" s="432" t="b">
        <f t="shared" si="11"/>
        <v>0</v>
      </c>
      <c r="O143" s="436" t="s">
        <v>1698</v>
      </c>
      <c r="P143" s="293"/>
      <c r="Q143" s="292"/>
    </row>
    <row r="144" spans="1:17" ht="37.5" customHeight="1" x14ac:dyDescent="0.35">
      <c r="A144" s="367">
        <v>14</v>
      </c>
      <c r="B144" s="384" t="str">
        <f>IFERROR(VLOOKUP(A144,'Impact Indicators - Section B'!$A$9:$S$27,19,FALSE),"")</f>
        <v/>
      </c>
      <c r="C144" s="467" t="str">
        <f t="array" ref="C144">IFERROR(IF(INDEX('Disaggregation Records'!$E$3:$E$56,MATCH(LEFT(L144,255),LEFT('Disaggregation Records'!$D$3:$D$56,255),0))=0,"",INDEX('Disaggregation Records'!$E$3:$E$56,MATCH(LEFT(L144,255),LEFT('Disaggregation Records'!$D$3:$D$56,255),0))),"")</f>
        <v/>
      </c>
      <c r="D144" s="467" t="str">
        <f t="array" ref="D144">IFERROR(IF(INDEX('Disaggregation Records'!$F$3:$F$56,MATCH(LEFT(L144,255),LEFT('Disaggregation Records'!$D$3:$D$56,255),0))=0,"",INDEX('Disaggregation Records'!$F$3:$F$56,MATCH(LEFT(L144,255),LEFT('Disaggregation Records'!$D$3:$D$56,255),0))),"")</f>
        <v/>
      </c>
      <c r="E144" s="370" t="str">
        <f t="array" ref="E144">IFERROR(IF(INDEX('Disaggregation Data'!$K$3:$K$154,MATCH(LEFT(M144,255),LEFT('Disaggregation Data'!$J$3:$J$154,255),0))=0,"",INDEX('Disaggregation Data'!$K$3:$K$154,MATCH(LEFT(M144,255),LEFT('Disaggregation Data'!$J$3:$J$154,255),0))),"")</f>
        <v/>
      </c>
      <c r="F144" s="370" t="str">
        <f t="array" ref="F144">IFERROR(IF(INDEX('Disaggregation Data'!$L$3:$L$154,MATCH(LEFT(M144,255),LEFT('Disaggregation Data'!$J$3:$J$154,255),0))=0,"",INDEX('Disaggregation Data'!$L$3:$L$154,MATCH(LEFT(M144,255),LEFT('Disaggregation Data'!$J$3:$J$154,255),0))),"")</f>
        <v/>
      </c>
      <c r="G144" s="370" t="str">
        <f t="array" ref="G144">IFERROR(IF(INDEX('Disaggregation Data'!$M$3:$M$154,MATCH(LEFT(M144,255),LEFT('Disaggregation Data'!$J$3:$J$154,255),0))=0,"",INDEX('Disaggregation Data'!$M$3:$M$154,MATCH(LEFT(M144,255),LEFT('Disaggregation Data'!$J$3:$J$154,255),0))),"")</f>
        <v/>
      </c>
      <c r="H144" s="369" t="str">
        <f t="array" ref="H144">IFERROR(IF(INDEX('Disaggregation Data'!$N$3:$N$154,MATCH(LEFT(M144,255),LEFT('Disaggregation Data'!$J$3:$J$154,255),0))=0,"",INDEX('Disaggregation Data'!$N$3:$N$154,MATCH(LEFT(M144,255),LEFT('Disaggregation Data'!$J$3:$J$154,255),0))),"")</f>
        <v/>
      </c>
      <c r="I144" s="464" t="str">
        <f t="array" ref="I144">IFERROR(IF(INDEX('Disaggregation Records'!$G$3:$G$56,MATCH(LEFT(L144,255),LEFT('Disaggregation Records'!$D$3:$D$56,255),0))=0,"",INDEX('Disaggregation Records'!$G$3:$G$56,MATCH(LEFT(L144,255),LEFT('Disaggregation Records'!$D$3:$D$56,255),0))),"")</f>
        <v/>
      </c>
      <c r="J144" s="464" t="s">
        <v>410</v>
      </c>
      <c r="K144" s="464">
        <f t="shared" si="8"/>
        <v>105</v>
      </c>
      <c r="L144" s="464" t="str">
        <f t="shared" si="9"/>
        <v/>
      </c>
      <c r="M144" s="464" t="str">
        <f t="shared" si="10"/>
        <v/>
      </c>
      <c r="N144" s="432" t="b">
        <f t="shared" si="11"/>
        <v>0</v>
      </c>
      <c r="O144" s="436" t="s">
        <v>1699</v>
      </c>
      <c r="P144" s="293"/>
      <c r="Q144" s="292"/>
    </row>
    <row r="145" spans="1:17" ht="37.5" customHeight="1" x14ac:dyDescent="0.35">
      <c r="A145" s="367">
        <v>14</v>
      </c>
      <c r="B145" s="384" t="str">
        <f>IFERROR(VLOOKUP(A145,'Impact Indicators - Section B'!$A$9:$S$27,19,FALSE),"")</f>
        <v/>
      </c>
      <c r="C145" s="467" t="str">
        <f t="array" ref="C145">IFERROR(IF(INDEX('Disaggregation Records'!$E$3:$E$56,MATCH(LEFT(L145,255),LEFT('Disaggregation Records'!$D$3:$D$56,255),0))=0,"",INDEX('Disaggregation Records'!$E$3:$E$56,MATCH(LEFT(L145,255),LEFT('Disaggregation Records'!$D$3:$D$56,255),0))),"")</f>
        <v/>
      </c>
      <c r="D145" s="467" t="str">
        <f t="array" ref="D145">IFERROR(IF(INDEX('Disaggregation Records'!$F$3:$F$56,MATCH(LEFT(L145,255),LEFT('Disaggregation Records'!$D$3:$D$56,255),0))=0,"",INDEX('Disaggregation Records'!$F$3:$F$56,MATCH(LEFT(L145,255),LEFT('Disaggregation Records'!$D$3:$D$56,255),0))),"")</f>
        <v/>
      </c>
      <c r="E145" s="370" t="str">
        <f t="array" ref="E145">IFERROR(IF(INDEX('Disaggregation Data'!$K$3:$K$154,MATCH(LEFT(M145,255),LEFT('Disaggregation Data'!$J$3:$J$154,255),0))=0,"",INDEX('Disaggregation Data'!$K$3:$K$154,MATCH(LEFT(M145,255),LEFT('Disaggregation Data'!$J$3:$J$154,255),0))),"")</f>
        <v/>
      </c>
      <c r="F145" s="370" t="str">
        <f t="array" ref="F145">IFERROR(IF(INDEX('Disaggregation Data'!$L$3:$L$154,MATCH(LEFT(M145,255),LEFT('Disaggregation Data'!$J$3:$J$154,255),0))=0,"",INDEX('Disaggregation Data'!$L$3:$L$154,MATCH(LEFT(M145,255),LEFT('Disaggregation Data'!$J$3:$J$154,255),0))),"")</f>
        <v/>
      </c>
      <c r="G145" s="370" t="str">
        <f t="array" ref="G145">IFERROR(IF(INDEX('Disaggregation Data'!$M$3:$M$154,MATCH(LEFT(M145,255),LEFT('Disaggregation Data'!$J$3:$J$154,255),0))=0,"",INDEX('Disaggregation Data'!$M$3:$M$154,MATCH(LEFT(M145,255),LEFT('Disaggregation Data'!$J$3:$J$154,255),0))),"")</f>
        <v/>
      </c>
      <c r="H145" s="369" t="str">
        <f t="array" ref="H145">IFERROR(IF(INDEX('Disaggregation Data'!$N$3:$N$154,MATCH(LEFT(M145,255),LEFT('Disaggregation Data'!$J$3:$J$154,255),0))=0,"",INDEX('Disaggregation Data'!$N$3:$N$154,MATCH(LEFT(M145,255),LEFT('Disaggregation Data'!$J$3:$J$154,255),0))),"")</f>
        <v/>
      </c>
      <c r="I145" s="464" t="str">
        <f t="array" ref="I145">IFERROR(IF(INDEX('Disaggregation Records'!$G$3:$G$56,MATCH(LEFT(L145,255),LEFT('Disaggregation Records'!$D$3:$D$56,255),0))=0,"",INDEX('Disaggregation Records'!$G$3:$G$56,MATCH(LEFT(L145,255),LEFT('Disaggregation Records'!$D$3:$D$56,255),0))),"")</f>
        <v/>
      </c>
      <c r="J145" s="464" t="s">
        <v>410</v>
      </c>
      <c r="K145" s="464">
        <f t="shared" si="8"/>
        <v>106</v>
      </c>
      <c r="L145" s="464" t="str">
        <f t="shared" si="9"/>
        <v/>
      </c>
      <c r="M145" s="464" t="str">
        <f t="shared" si="10"/>
        <v/>
      </c>
      <c r="N145" s="432" t="b">
        <f t="shared" si="11"/>
        <v>0</v>
      </c>
      <c r="O145" s="436" t="s">
        <v>1700</v>
      </c>
      <c r="P145" s="293"/>
      <c r="Q145" s="292"/>
    </row>
    <row r="146" spans="1:17" ht="37.5" customHeight="1" x14ac:dyDescent="0.35">
      <c r="A146" s="367">
        <v>14</v>
      </c>
      <c r="B146" s="384" t="str">
        <f>IFERROR(VLOOKUP(A146,'Impact Indicators - Section B'!$A$9:$S$27,19,FALSE),"")</f>
        <v/>
      </c>
      <c r="C146" s="467" t="str">
        <f t="array" ref="C146">IFERROR(IF(INDEX('Disaggregation Records'!$E$3:$E$56,MATCH(LEFT(L146,255),LEFT('Disaggregation Records'!$D$3:$D$56,255),0))=0,"",INDEX('Disaggregation Records'!$E$3:$E$56,MATCH(LEFT(L146,255),LEFT('Disaggregation Records'!$D$3:$D$56,255),0))),"")</f>
        <v/>
      </c>
      <c r="D146" s="467" t="str">
        <f t="array" ref="D146">IFERROR(IF(INDEX('Disaggregation Records'!$F$3:$F$56,MATCH(LEFT(L146,255),LEFT('Disaggregation Records'!$D$3:$D$56,255),0))=0,"",INDEX('Disaggregation Records'!$F$3:$F$56,MATCH(LEFT(L146,255),LEFT('Disaggregation Records'!$D$3:$D$56,255),0))),"")</f>
        <v/>
      </c>
      <c r="E146" s="370" t="str">
        <f t="array" ref="E146">IFERROR(IF(INDEX('Disaggregation Data'!$K$3:$K$154,MATCH(LEFT(M146,255),LEFT('Disaggregation Data'!$J$3:$J$154,255),0))=0,"",INDEX('Disaggregation Data'!$K$3:$K$154,MATCH(LEFT(M146,255),LEFT('Disaggregation Data'!$J$3:$J$154,255),0))),"")</f>
        <v/>
      </c>
      <c r="F146" s="370" t="str">
        <f t="array" ref="F146">IFERROR(IF(INDEX('Disaggregation Data'!$L$3:$L$154,MATCH(LEFT(M146,255),LEFT('Disaggregation Data'!$J$3:$J$154,255),0))=0,"",INDEX('Disaggregation Data'!$L$3:$L$154,MATCH(LEFT(M146,255),LEFT('Disaggregation Data'!$J$3:$J$154,255),0))),"")</f>
        <v/>
      </c>
      <c r="G146" s="370" t="str">
        <f t="array" ref="G146">IFERROR(IF(INDEX('Disaggregation Data'!$M$3:$M$154,MATCH(LEFT(M146,255),LEFT('Disaggregation Data'!$J$3:$J$154,255),0))=0,"",INDEX('Disaggregation Data'!$M$3:$M$154,MATCH(LEFT(M146,255),LEFT('Disaggregation Data'!$J$3:$J$154,255),0))),"")</f>
        <v/>
      </c>
      <c r="H146" s="369" t="str">
        <f t="array" ref="H146">IFERROR(IF(INDEX('Disaggregation Data'!$N$3:$N$154,MATCH(LEFT(M146,255),LEFT('Disaggregation Data'!$J$3:$J$154,255),0))=0,"",INDEX('Disaggregation Data'!$N$3:$N$154,MATCH(LEFT(M146,255),LEFT('Disaggregation Data'!$J$3:$J$154,255),0))),"")</f>
        <v/>
      </c>
      <c r="I146" s="464" t="str">
        <f t="array" ref="I146">IFERROR(IF(INDEX('Disaggregation Records'!$G$3:$G$56,MATCH(LEFT(L146,255),LEFT('Disaggregation Records'!$D$3:$D$56,255),0))=0,"",INDEX('Disaggregation Records'!$G$3:$G$56,MATCH(LEFT(L146,255),LEFT('Disaggregation Records'!$D$3:$D$56,255),0))),"")</f>
        <v/>
      </c>
      <c r="J146" s="464" t="s">
        <v>410</v>
      </c>
      <c r="K146" s="464">
        <f t="shared" si="8"/>
        <v>107</v>
      </c>
      <c r="L146" s="464" t="str">
        <f t="shared" si="9"/>
        <v/>
      </c>
      <c r="M146" s="464" t="str">
        <f t="shared" si="10"/>
        <v/>
      </c>
      <c r="N146" s="432" t="b">
        <f t="shared" si="11"/>
        <v>0</v>
      </c>
      <c r="O146" s="436" t="s">
        <v>1701</v>
      </c>
      <c r="P146" s="293"/>
      <c r="Q146" s="292"/>
    </row>
    <row r="147" spans="1:17" ht="37.5" customHeight="1" x14ac:dyDescent="0.35">
      <c r="A147" s="367">
        <v>14</v>
      </c>
      <c r="B147" s="384" t="str">
        <f>IFERROR(VLOOKUP(A147,'Impact Indicators - Section B'!$A$9:$S$27,19,FALSE),"")</f>
        <v/>
      </c>
      <c r="C147" s="467" t="str">
        <f t="array" ref="C147">IFERROR(IF(INDEX('Disaggregation Records'!$E$3:$E$56,MATCH(LEFT(L147,255),LEFT('Disaggregation Records'!$D$3:$D$56,255),0))=0,"",INDEX('Disaggregation Records'!$E$3:$E$56,MATCH(LEFT(L147,255),LEFT('Disaggregation Records'!$D$3:$D$56,255),0))),"")</f>
        <v/>
      </c>
      <c r="D147" s="467" t="str">
        <f t="array" ref="D147">IFERROR(IF(INDEX('Disaggregation Records'!$F$3:$F$56,MATCH(LEFT(L147,255),LEFT('Disaggregation Records'!$D$3:$D$56,255),0))=0,"",INDEX('Disaggregation Records'!$F$3:$F$56,MATCH(LEFT(L147,255),LEFT('Disaggregation Records'!$D$3:$D$56,255),0))),"")</f>
        <v/>
      </c>
      <c r="E147" s="370" t="str">
        <f t="array" ref="E147">IFERROR(IF(INDEX('Disaggregation Data'!$K$3:$K$154,MATCH(LEFT(M147,255),LEFT('Disaggregation Data'!$J$3:$J$154,255),0))=0,"",INDEX('Disaggregation Data'!$K$3:$K$154,MATCH(LEFT(M147,255),LEFT('Disaggregation Data'!$J$3:$J$154,255),0))),"")</f>
        <v/>
      </c>
      <c r="F147" s="370" t="str">
        <f t="array" ref="F147">IFERROR(IF(INDEX('Disaggregation Data'!$L$3:$L$154,MATCH(LEFT(M147,255),LEFT('Disaggregation Data'!$J$3:$J$154,255),0))=0,"",INDEX('Disaggregation Data'!$L$3:$L$154,MATCH(LEFT(M147,255),LEFT('Disaggregation Data'!$J$3:$J$154,255),0))),"")</f>
        <v/>
      </c>
      <c r="G147" s="370" t="str">
        <f t="array" ref="G147">IFERROR(IF(INDEX('Disaggregation Data'!$M$3:$M$154,MATCH(LEFT(M147,255),LEFT('Disaggregation Data'!$J$3:$J$154,255),0))=0,"",INDEX('Disaggregation Data'!$M$3:$M$154,MATCH(LEFT(M147,255),LEFT('Disaggregation Data'!$J$3:$J$154,255),0))),"")</f>
        <v/>
      </c>
      <c r="H147" s="369" t="str">
        <f t="array" ref="H147">IFERROR(IF(INDEX('Disaggregation Data'!$N$3:$N$154,MATCH(LEFT(M147,255),LEFT('Disaggregation Data'!$J$3:$J$154,255),0))=0,"",INDEX('Disaggregation Data'!$N$3:$N$154,MATCH(LEFT(M147,255),LEFT('Disaggregation Data'!$J$3:$J$154,255),0))),"")</f>
        <v/>
      </c>
      <c r="I147" s="464" t="str">
        <f t="array" ref="I147">IFERROR(IF(INDEX('Disaggregation Records'!$G$3:$G$56,MATCH(LEFT(L147,255),LEFT('Disaggregation Records'!$D$3:$D$56,255),0))=0,"",INDEX('Disaggregation Records'!$G$3:$G$56,MATCH(LEFT(L147,255),LEFT('Disaggregation Records'!$D$3:$D$56,255),0))),"")</f>
        <v/>
      </c>
      <c r="J147" s="464" t="s">
        <v>410</v>
      </c>
      <c r="K147" s="464">
        <f t="shared" si="8"/>
        <v>108</v>
      </c>
      <c r="L147" s="464" t="str">
        <f t="shared" si="9"/>
        <v/>
      </c>
      <c r="M147" s="464" t="str">
        <f t="shared" si="10"/>
        <v/>
      </c>
      <c r="N147" s="432" t="b">
        <f t="shared" si="11"/>
        <v>0</v>
      </c>
      <c r="O147" s="436" t="s">
        <v>1702</v>
      </c>
      <c r="P147" s="293"/>
      <c r="Q147" s="292"/>
    </row>
    <row r="148" spans="1:17" ht="37.5" customHeight="1" x14ac:dyDescent="0.35">
      <c r="A148" s="367">
        <v>14</v>
      </c>
      <c r="B148" s="384" t="str">
        <f>IFERROR(VLOOKUP(A148,'Impact Indicators - Section B'!$A$9:$S$27,19,FALSE),"")</f>
        <v/>
      </c>
      <c r="C148" s="467" t="str">
        <f t="array" ref="C148">IFERROR(IF(INDEX('Disaggregation Records'!$E$3:$E$56,MATCH(LEFT(L148,255),LEFT('Disaggregation Records'!$D$3:$D$56,255),0))=0,"",INDEX('Disaggregation Records'!$E$3:$E$56,MATCH(LEFT(L148,255),LEFT('Disaggregation Records'!$D$3:$D$56,255),0))),"")</f>
        <v/>
      </c>
      <c r="D148" s="467" t="str">
        <f t="array" ref="D148">IFERROR(IF(INDEX('Disaggregation Records'!$F$3:$F$56,MATCH(LEFT(L148,255),LEFT('Disaggregation Records'!$D$3:$D$56,255),0))=0,"",INDEX('Disaggregation Records'!$F$3:$F$56,MATCH(LEFT(L148,255),LEFT('Disaggregation Records'!$D$3:$D$56,255),0))),"")</f>
        <v/>
      </c>
      <c r="E148" s="370" t="str">
        <f t="array" ref="E148">IFERROR(IF(INDEX('Disaggregation Data'!$K$3:$K$154,MATCH(LEFT(M148,255),LEFT('Disaggregation Data'!$J$3:$J$154,255),0))=0,"",INDEX('Disaggregation Data'!$K$3:$K$154,MATCH(LEFT(M148,255),LEFT('Disaggregation Data'!$J$3:$J$154,255),0))),"")</f>
        <v/>
      </c>
      <c r="F148" s="370" t="str">
        <f t="array" ref="F148">IFERROR(IF(INDEX('Disaggregation Data'!$L$3:$L$154,MATCH(LEFT(M148,255),LEFT('Disaggregation Data'!$J$3:$J$154,255),0))=0,"",INDEX('Disaggregation Data'!$L$3:$L$154,MATCH(LEFT(M148,255),LEFT('Disaggregation Data'!$J$3:$J$154,255),0))),"")</f>
        <v/>
      </c>
      <c r="G148" s="370" t="str">
        <f t="array" ref="G148">IFERROR(IF(INDEX('Disaggregation Data'!$M$3:$M$154,MATCH(LEFT(M148,255),LEFT('Disaggregation Data'!$J$3:$J$154,255),0))=0,"",INDEX('Disaggregation Data'!$M$3:$M$154,MATCH(LEFT(M148,255),LEFT('Disaggregation Data'!$J$3:$J$154,255),0))),"")</f>
        <v/>
      </c>
      <c r="H148" s="369" t="str">
        <f t="array" ref="H148">IFERROR(IF(INDEX('Disaggregation Data'!$N$3:$N$154,MATCH(LEFT(M148,255),LEFT('Disaggregation Data'!$J$3:$J$154,255),0))=0,"",INDEX('Disaggregation Data'!$N$3:$N$154,MATCH(LEFT(M148,255),LEFT('Disaggregation Data'!$J$3:$J$154,255),0))),"")</f>
        <v/>
      </c>
      <c r="I148" s="464" t="str">
        <f t="array" ref="I148">IFERROR(IF(INDEX('Disaggregation Records'!$G$3:$G$56,MATCH(LEFT(L148,255),LEFT('Disaggregation Records'!$D$3:$D$56,255),0))=0,"",INDEX('Disaggregation Records'!$G$3:$G$56,MATCH(LEFT(L148,255),LEFT('Disaggregation Records'!$D$3:$D$56,255),0))),"")</f>
        <v/>
      </c>
      <c r="J148" s="464" t="s">
        <v>410</v>
      </c>
      <c r="K148" s="464">
        <f t="shared" si="8"/>
        <v>109</v>
      </c>
      <c r="L148" s="464" t="str">
        <f t="shared" si="9"/>
        <v/>
      </c>
      <c r="M148" s="464" t="str">
        <f t="shared" si="10"/>
        <v/>
      </c>
      <c r="N148" s="432" t="b">
        <f t="shared" si="11"/>
        <v>0</v>
      </c>
      <c r="O148" s="436" t="s">
        <v>1703</v>
      </c>
      <c r="P148" s="293"/>
      <c r="Q148" s="292"/>
    </row>
    <row r="149" spans="1:17" ht="37.5" customHeight="1" x14ac:dyDescent="0.35">
      <c r="A149" s="367">
        <v>15</v>
      </c>
      <c r="B149" s="384" t="str">
        <f>IFERROR(VLOOKUP(A149,'Impact Indicators - Section B'!$A$9:$S$27,19,FALSE),"")</f>
        <v/>
      </c>
      <c r="C149" s="467" t="str">
        <f t="array" ref="C149">IFERROR(IF(INDEX('Disaggregation Records'!$E$3:$E$56,MATCH(LEFT(L149,255),LEFT('Disaggregation Records'!$D$3:$D$56,255),0))=0,"",INDEX('Disaggregation Records'!$E$3:$E$56,MATCH(LEFT(L149,255),LEFT('Disaggregation Records'!$D$3:$D$56,255),0))),"")</f>
        <v/>
      </c>
      <c r="D149" s="467" t="str">
        <f t="array" ref="D149">IFERROR(IF(INDEX('Disaggregation Records'!$F$3:$F$56,MATCH(LEFT(L149,255),LEFT('Disaggregation Records'!$D$3:$D$56,255),0))=0,"",INDEX('Disaggregation Records'!$F$3:$F$56,MATCH(LEFT(L149,255),LEFT('Disaggregation Records'!$D$3:$D$56,255),0))),"")</f>
        <v/>
      </c>
      <c r="E149" s="370" t="str">
        <f t="array" ref="E149">IFERROR(IF(INDEX('Disaggregation Data'!$K$3:$K$154,MATCH(LEFT(M149,255),LEFT('Disaggregation Data'!$J$3:$J$154,255),0))=0,"",INDEX('Disaggregation Data'!$K$3:$K$154,MATCH(LEFT(M149,255),LEFT('Disaggregation Data'!$J$3:$J$154,255),0))),"")</f>
        <v/>
      </c>
      <c r="F149" s="370" t="str">
        <f t="array" ref="F149">IFERROR(IF(INDEX('Disaggregation Data'!$L$3:$L$154,MATCH(LEFT(M149,255),LEFT('Disaggregation Data'!$J$3:$J$154,255),0))=0,"",INDEX('Disaggregation Data'!$L$3:$L$154,MATCH(LEFT(M149,255),LEFT('Disaggregation Data'!$J$3:$J$154,255),0))),"")</f>
        <v/>
      </c>
      <c r="G149" s="370" t="str">
        <f t="array" ref="G149">IFERROR(IF(INDEX('Disaggregation Data'!$M$3:$M$154,MATCH(LEFT(M149,255),LEFT('Disaggregation Data'!$J$3:$J$154,255),0))=0,"",INDEX('Disaggregation Data'!$M$3:$M$154,MATCH(LEFT(M149,255),LEFT('Disaggregation Data'!$J$3:$J$154,255),0))),"")</f>
        <v/>
      </c>
      <c r="H149" s="369" t="str">
        <f t="array" ref="H149">IFERROR(IF(INDEX('Disaggregation Data'!$N$3:$N$154,MATCH(LEFT(M149,255),LEFT('Disaggregation Data'!$J$3:$J$154,255),0))=0,"",INDEX('Disaggregation Data'!$N$3:$N$154,MATCH(LEFT(M149,255),LEFT('Disaggregation Data'!$J$3:$J$154,255),0))),"")</f>
        <v/>
      </c>
      <c r="I149" s="464" t="str">
        <f t="array" ref="I149">IFERROR(IF(INDEX('Disaggregation Records'!$G$3:$G$56,MATCH(LEFT(L149,255),LEFT('Disaggregation Records'!$D$3:$D$56,255),0))=0,"",INDEX('Disaggregation Records'!$G$3:$G$56,MATCH(LEFT(L149,255),LEFT('Disaggregation Records'!$D$3:$D$56,255),0))),"")</f>
        <v/>
      </c>
      <c r="J149" s="464" t="s">
        <v>411</v>
      </c>
      <c r="K149" s="464">
        <f t="shared" si="8"/>
        <v>110</v>
      </c>
      <c r="L149" s="464" t="str">
        <f t="shared" si="9"/>
        <v/>
      </c>
      <c r="M149" s="464" t="str">
        <f t="shared" si="10"/>
        <v/>
      </c>
      <c r="N149" s="432" t="b">
        <f t="shared" si="11"/>
        <v>0</v>
      </c>
      <c r="O149" s="436" t="s">
        <v>1704</v>
      </c>
      <c r="P149" s="293"/>
      <c r="Q149" s="292"/>
    </row>
    <row r="150" spans="1:17" ht="37.5" customHeight="1" x14ac:dyDescent="0.35">
      <c r="A150" s="367">
        <v>15</v>
      </c>
      <c r="B150" s="384" t="str">
        <f>IFERROR(VLOOKUP(A150,'Impact Indicators - Section B'!$A$9:$S$27,19,FALSE),"")</f>
        <v/>
      </c>
      <c r="C150" s="467" t="str">
        <f t="array" ref="C150">IFERROR(IF(INDEX('Disaggregation Records'!$E$3:$E$56,MATCH(LEFT(L150,255),LEFT('Disaggregation Records'!$D$3:$D$56,255),0))=0,"",INDEX('Disaggregation Records'!$E$3:$E$56,MATCH(LEFT(L150,255),LEFT('Disaggregation Records'!$D$3:$D$56,255),0))),"")</f>
        <v/>
      </c>
      <c r="D150" s="467" t="str">
        <f t="array" ref="D150">IFERROR(IF(INDEX('Disaggregation Records'!$F$3:$F$56,MATCH(LEFT(L150,255),LEFT('Disaggregation Records'!$D$3:$D$56,255),0))=0,"",INDEX('Disaggregation Records'!$F$3:$F$56,MATCH(LEFT(L150,255),LEFT('Disaggregation Records'!$D$3:$D$56,255),0))),"")</f>
        <v/>
      </c>
      <c r="E150" s="370" t="str">
        <f t="array" ref="E150">IFERROR(IF(INDEX('Disaggregation Data'!$K$3:$K$154,MATCH(LEFT(M150,255),LEFT('Disaggregation Data'!$J$3:$J$154,255),0))=0,"",INDEX('Disaggregation Data'!$K$3:$K$154,MATCH(LEFT(M150,255),LEFT('Disaggregation Data'!$J$3:$J$154,255),0))),"")</f>
        <v/>
      </c>
      <c r="F150" s="370" t="str">
        <f t="array" ref="F150">IFERROR(IF(INDEX('Disaggregation Data'!$L$3:$L$154,MATCH(LEFT(M150,255),LEFT('Disaggregation Data'!$J$3:$J$154,255),0))=0,"",INDEX('Disaggregation Data'!$L$3:$L$154,MATCH(LEFT(M150,255),LEFT('Disaggregation Data'!$J$3:$J$154,255),0))),"")</f>
        <v/>
      </c>
      <c r="G150" s="370" t="str">
        <f t="array" ref="G150">IFERROR(IF(INDEX('Disaggregation Data'!$M$3:$M$154,MATCH(LEFT(M150,255),LEFT('Disaggregation Data'!$J$3:$J$154,255),0))=0,"",INDEX('Disaggregation Data'!$M$3:$M$154,MATCH(LEFT(M150,255),LEFT('Disaggregation Data'!$J$3:$J$154,255),0))),"")</f>
        <v/>
      </c>
      <c r="H150" s="369" t="str">
        <f t="array" ref="H150">IFERROR(IF(INDEX('Disaggregation Data'!$N$3:$N$154,MATCH(LEFT(M150,255),LEFT('Disaggregation Data'!$J$3:$J$154,255),0))=0,"",INDEX('Disaggregation Data'!$N$3:$N$154,MATCH(LEFT(M150,255),LEFT('Disaggregation Data'!$J$3:$J$154,255),0))),"")</f>
        <v/>
      </c>
      <c r="I150" s="464" t="str">
        <f t="array" ref="I150">IFERROR(IF(INDEX('Disaggregation Records'!$G$3:$G$56,MATCH(LEFT(L150,255),LEFT('Disaggregation Records'!$D$3:$D$56,255),0))=0,"",INDEX('Disaggregation Records'!$G$3:$G$56,MATCH(LEFT(L150,255),LEFT('Disaggregation Records'!$D$3:$D$56,255),0))),"")</f>
        <v/>
      </c>
      <c r="J150" s="464" t="s">
        <v>411</v>
      </c>
      <c r="K150" s="464">
        <f t="shared" si="8"/>
        <v>111</v>
      </c>
      <c r="L150" s="464" t="str">
        <f t="shared" si="9"/>
        <v/>
      </c>
      <c r="M150" s="464" t="str">
        <f t="shared" si="10"/>
        <v/>
      </c>
      <c r="N150" s="432" t="b">
        <f t="shared" si="11"/>
        <v>0</v>
      </c>
      <c r="O150" s="436" t="s">
        <v>1705</v>
      </c>
      <c r="P150" s="293"/>
      <c r="Q150" s="292"/>
    </row>
    <row r="151" spans="1:17" ht="37.5" customHeight="1" x14ac:dyDescent="0.35">
      <c r="A151" s="367">
        <v>15</v>
      </c>
      <c r="B151" s="384" t="str">
        <f>IFERROR(VLOOKUP(A151,'Impact Indicators - Section B'!$A$9:$S$27,19,FALSE),"")</f>
        <v/>
      </c>
      <c r="C151" s="467" t="str">
        <f t="array" ref="C151">IFERROR(IF(INDEX('Disaggregation Records'!$E$3:$E$56,MATCH(LEFT(L151,255),LEFT('Disaggregation Records'!$D$3:$D$56,255),0))=0,"",INDEX('Disaggregation Records'!$E$3:$E$56,MATCH(LEFT(L151,255),LEFT('Disaggregation Records'!$D$3:$D$56,255),0))),"")</f>
        <v/>
      </c>
      <c r="D151" s="467" t="str">
        <f t="array" ref="D151">IFERROR(IF(INDEX('Disaggregation Records'!$F$3:$F$56,MATCH(LEFT(L151,255),LEFT('Disaggregation Records'!$D$3:$D$56,255),0))=0,"",INDEX('Disaggregation Records'!$F$3:$F$56,MATCH(LEFT(L151,255),LEFT('Disaggregation Records'!$D$3:$D$56,255),0))),"")</f>
        <v/>
      </c>
      <c r="E151" s="370" t="str">
        <f t="array" ref="E151">IFERROR(IF(INDEX('Disaggregation Data'!$K$3:$K$154,MATCH(LEFT(M151,255),LEFT('Disaggregation Data'!$J$3:$J$154,255),0))=0,"",INDEX('Disaggregation Data'!$K$3:$K$154,MATCH(LEFT(M151,255),LEFT('Disaggregation Data'!$J$3:$J$154,255),0))),"")</f>
        <v/>
      </c>
      <c r="F151" s="370" t="str">
        <f t="array" ref="F151">IFERROR(IF(INDEX('Disaggregation Data'!$L$3:$L$154,MATCH(LEFT(M151,255),LEFT('Disaggregation Data'!$J$3:$J$154,255),0))=0,"",INDEX('Disaggregation Data'!$L$3:$L$154,MATCH(LEFT(M151,255),LEFT('Disaggregation Data'!$J$3:$J$154,255),0))),"")</f>
        <v/>
      </c>
      <c r="G151" s="370" t="str">
        <f t="array" ref="G151">IFERROR(IF(INDEX('Disaggregation Data'!$M$3:$M$154,MATCH(LEFT(M151,255),LEFT('Disaggregation Data'!$J$3:$J$154,255),0))=0,"",INDEX('Disaggregation Data'!$M$3:$M$154,MATCH(LEFT(M151,255),LEFT('Disaggregation Data'!$J$3:$J$154,255),0))),"")</f>
        <v/>
      </c>
      <c r="H151" s="369" t="str">
        <f t="array" ref="H151">IFERROR(IF(INDEX('Disaggregation Data'!$N$3:$N$154,MATCH(LEFT(M151,255),LEFT('Disaggregation Data'!$J$3:$J$154,255),0))=0,"",INDEX('Disaggregation Data'!$N$3:$N$154,MATCH(LEFT(M151,255),LEFT('Disaggregation Data'!$J$3:$J$154,255),0))),"")</f>
        <v/>
      </c>
      <c r="I151" s="464" t="str">
        <f t="array" ref="I151">IFERROR(IF(INDEX('Disaggregation Records'!$G$3:$G$56,MATCH(LEFT(L151,255),LEFT('Disaggregation Records'!$D$3:$D$56,255),0))=0,"",INDEX('Disaggregation Records'!$G$3:$G$56,MATCH(LEFT(L151,255),LEFT('Disaggregation Records'!$D$3:$D$56,255),0))),"")</f>
        <v/>
      </c>
      <c r="J151" s="464" t="s">
        <v>411</v>
      </c>
      <c r="K151" s="464">
        <f t="shared" si="8"/>
        <v>112</v>
      </c>
      <c r="L151" s="464" t="str">
        <f t="shared" si="9"/>
        <v/>
      </c>
      <c r="M151" s="464" t="str">
        <f t="shared" si="10"/>
        <v/>
      </c>
      <c r="N151" s="432" t="b">
        <f t="shared" si="11"/>
        <v>0</v>
      </c>
      <c r="O151" s="436" t="s">
        <v>1706</v>
      </c>
      <c r="P151" s="293"/>
      <c r="Q151" s="292"/>
    </row>
    <row r="152" spans="1:17" ht="37.5" customHeight="1" x14ac:dyDescent="0.35">
      <c r="A152" s="367">
        <v>15</v>
      </c>
      <c r="B152" s="384" t="str">
        <f>IFERROR(VLOOKUP(A152,'Impact Indicators - Section B'!$A$9:$S$27,19,FALSE),"")</f>
        <v/>
      </c>
      <c r="C152" s="467" t="str">
        <f t="array" ref="C152">IFERROR(IF(INDEX('Disaggregation Records'!$E$3:$E$56,MATCH(LEFT(L152,255),LEFT('Disaggregation Records'!$D$3:$D$56,255),0))=0,"",INDEX('Disaggregation Records'!$E$3:$E$56,MATCH(LEFT(L152,255),LEFT('Disaggregation Records'!$D$3:$D$56,255),0))),"")</f>
        <v/>
      </c>
      <c r="D152" s="467" t="str">
        <f t="array" ref="D152">IFERROR(IF(INDEX('Disaggregation Records'!$F$3:$F$56,MATCH(LEFT(L152,255),LEFT('Disaggregation Records'!$D$3:$D$56,255),0))=0,"",INDEX('Disaggregation Records'!$F$3:$F$56,MATCH(LEFT(L152,255),LEFT('Disaggregation Records'!$D$3:$D$56,255),0))),"")</f>
        <v/>
      </c>
      <c r="E152" s="370" t="str">
        <f t="array" ref="E152">IFERROR(IF(INDEX('Disaggregation Data'!$K$3:$K$154,MATCH(LEFT(M152,255),LEFT('Disaggregation Data'!$J$3:$J$154,255),0))=0,"",INDEX('Disaggregation Data'!$K$3:$K$154,MATCH(LEFT(M152,255),LEFT('Disaggregation Data'!$J$3:$J$154,255),0))),"")</f>
        <v/>
      </c>
      <c r="F152" s="370" t="str">
        <f t="array" ref="F152">IFERROR(IF(INDEX('Disaggregation Data'!$L$3:$L$154,MATCH(LEFT(M152,255),LEFT('Disaggregation Data'!$J$3:$J$154,255),0))=0,"",INDEX('Disaggregation Data'!$L$3:$L$154,MATCH(LEFT(M152,255),LEFT('Disaggregation Data'!$J$3:$J$154,255),0))),"")</f>
        <v/>
      </c>
      <c r="G152" s="370" t="str">
        <f t="array" ref="G152">IFERROR(IF(INDEX('Disaggregation Data'!$M$3:$M$154,MATCH(LEFT(M152,255),LEFT('Disaggregation Data'!$J$3:$J$154,255),0))=0,"",INDEX('Disaggregation Data'!$M$3:$M$154,MATCH(LEFT(M152,255),LEFT('Disaggregation Data'!$J$3:$J$154,255),0))),"")</f>
        <v/>
      </c>
      <c r="H152" s="369" t="str">
        <f t="array" ref="H152">IFERROR(IF(INDEX('Disaggregation Data'!$N$3:$N$154,MATCH(LEFT(M152,255),LEFT('Disaggregation Data'!$J$3:$J$154,255),0))=0,"",INDEX('Disaggregation Data'!$N$3:$N$154,MATCH(LEFT(M152,255),LEFT('Disaggregation Data'!$J$3:$J$154,255),0))),"")</f>
        <v/>
      </c>
      <c r="I152" s="464" t="str">
        <f t="array" ref="I152">IFERROR(IF(INDEX('Disaggregation Records'!$G$3:$G$56,MATCH(LEFT(L152,255),LEFT('Disaggregation Records'!$D$3:$D$56,255),0))=0,"",INDEX('Disaggregation Records'!$G$3:$G$56,MATCH(LEFT(L152,255),LEFT('Disaggregation Records'!$D$3:$D$56,255),0))),"")</f>
        <v/>
      </c>
      <c r="J152" s="464" t="s">
        <v>411</v>
      </c>
      <c r="K152" s="464">
        <f t="shared" si="8"/>
        <v>113</v>
      </c>
      <c r="L152" s="464" t="str">
        <f t="shared" si="9"/>
        <v/>
      </c>
      <c r="M152" s="464" t="str">
        <f t="shared" si="10"/>
        <v/>
      </c>
      <c r="N152" s="432" t="b">
        <f t="shared" si="11"/>
        <v>0</v>
      </c>
      <c r="O152" s="436" t="s">
        <v>1707</v>
      </c>
      <c r="P152" s="293"/>
      <c r="Q152" s="292"/>
    </row>
    <row r="153" spans="1:17" ht="37.5" customHeight="1" x14ac:dyDescent="0.35">
      <c r="A153" s="367">
        <v>15</v>
      </c>
      <c r="B153" s="384" t="str">
        <f>IFERROR(VLOOKUP(A153,'Impact Indicators - Section B'!$A$9:$S$27,19,FALSE),"")</f>
        <v/>
      </c>
      <c r="C153" s="467" t="str">
        <f t="array" ref="C153">IFERROR(IF(INDEX('Disaggregation Records'!$E$3:$E$56,MATCH(LEFT(L153,255),LEFT('Disaggregation Records'!$D$3:$D$56,255),0))=0,"",INDEX('Disaggregation Records'!$E$3:$E$56,MATCH(LEFT(L153,255),LEFT('Disaggregation Records'!$D$3:$D$56,255),0))),"")</f>
        <v/>
      </c>
      <c r="D153" s="467" t="str">
        <f t="array" ref="D153">IFERROR(IF(INDEX('Disaggregation Records'!$F$3:$F$56,MATCH(LEFT(L153,255),LEFT('Disaggregation Records'!$D$3:$D$56,255),0))=0,"",INDEX('Disaggregation Records'!$F$3:$F$56,MATCH(LEFT(L153,255),LEFT('Disaggregation Records'!$D$3:$D$56,255),0))),"")</f>
        <v/>
      </c>
      <c r="E153" s="370" t="str">
        <f t="array" ref="E153">IFERROR(IF(INDEX('Disaggregation Data'!$K$3:$K$154,MATCH(LEFT(M153,255),LEFT('Disaggregation Data'!$J$3:$J$154,255),0))=0,"",INDEX('Disaggregation Data'!$K$3:$K$154,MATCH(LEFT(M153,255),LEFT('Disaggregation Data'!$J$3:$J$154,255),0))),"")</f>
        <v/>
      </c>
      <c r="F153" s="370" t="str">
        <f t="array" ref="F153">IFERROR(IF(INDEX('Disaggregation Data'!$L$3:$L$154,MATCH(LEFT(M153,255),LEFT('Disaggregation Data'!$J$3:$J$154,255),0))=0,"",INDEX('Disaggregation Data'!$L$3:$L$154,MATCH(LEFT(M153,255),LEFT('Disaggregation Data'!$J$3:$J$154,255),0))),"")</f>
        <v/>
      </c>
      <c r="G153" s="370" t="str">
        <f t="array" ref="G153">IFERROR(IF(INDEX('Disaggregation Data'!$M$3:$M$154,MATCH(LEFT(M153,255),LEFT('Disaggregation Data'!$J$3:$J$154,255),0))=0,"",INDEX('Disaggregation Data'!$M$3:$M$154,MATCH(LEFT(M153,255),LEFT('Disaggregation Data'!$J$3:$J$154,255),0))),"")</f>
        <v/>
      </c>
      <c r="H153" s="369" t="str">
        <f t="array" ref="H153">IFERROR(IF(INDEX('Disaggregation Data'!$N$3:$N$154,MATCH(LEFT(M153,255),LEFT('Disaggregation Data'!$J$3:$J$154,255),0))=0,"",INDEX('Disaggregation Data'!$N$3:$N$154,MATCH(LEFT(M153,255),LEFT('Disaggregation Data'!$J$3:$J$154,255),0))),"")</f>
        <v/>
      </c>
      <c r="I153" s="464" t="str">
        <f t="array" ref="I153">IFERROR(IF(INDEX('Disaggregation Records'!$G$3:$G$56,MATCH(LEFT(L153,255),LEFT('Disaggregation Records'!$D$3:$D$56,255),0))=0,"",INDEX('Disaggregation Records'!$G$3:$G$56,MATCH(LEFT(L153,255),LEFT('Disaggregation Records'!$D$3:$D$56,255),0))),"")</f>
        <v/>
      </c>
      <c r="J153" s="464" t="s">
        <v>411</v>
      </c>
      <c r="K153" s="464">
        <f t="shared" si="8"/>
        <v>114</v>
      </c>
      <c r="L153" s="464" t="str">
        <f t="shared" si="9"/>
        <v/>
      </c>
      <c r="M153" s="464" t="str">
        <f t="shared" si="10"/>
        <v/>
      </c>
      <c r="N153" s="432" t="b">
        <f t="shared" si="11"/>
        <v>0</v>
      </c>
      <c r="O153" s="436" t="s">
        <v>1708</v>
      </c>
      <c r="P153" s="293"/>
      <c r="Q153" s="292"/>
    </row>
    <row r="154" spans="1:17" ht="37.5" customHeight="1" x14ac:dyDescent="0.35">
      <c r="A154" s="367">
        <v>15</v>
      </c>
      <c r="B154" s="384" t="str">
        <f>IFERROR(VLOOKUP(A154,'Impact Indicators - Section B'!$A$9:$S$27,19,FALSE),"")</f>
        <v/>
      </c>
      <c r="C154" s="467" t="str">
        <f t="array" ref="C154">IFERROR(IF(INDEX('Disaggregation Records'!$E$3:$E$56,MATCH(LEFT(L154,255),LEFT('Disaggregation Records'!$D$3:$D$56,255),0))=0,"",INDEX('Disaggregation Records'!$E$3:$E$56,MATCH(LEFT(L154,255),LEFT('Disaggregation Records'!$D$3:$D$56,255),0))),"")</f>
        <v/>
      </c>
      <c r="D154" s="467" t="str">
        <f t="array" ref="D154">IFERROR(IF(INDEX('Disaggregation Records'!$F$3:$F$56,MATCH(LEFT(L154,255),LEFT('Disaggregation Records'!$D$3:$D$56,255),0))=0,"",INDEX('Disaggregation Records'!$F$3:$F$56,MATCH(LEFT(L154,255),LEFT('Disaggregation Records'!$D$3:$D$56,255),0))),"")</f>
        <v/>
      </c>
      <c r="E154" s="370" t="str">
        <f t="array" ref="E154">IFERROR(IF(INDEX('Disaggregation Data'!$K$3:$K$154,MATCH(LEFT(M154,255),LEFT('Disaggregation Data'!$J$3:$J$154,255),0))=0,"",INDEX('Disaggregation Data'!$K$3:$K$154,MATCH(LEFT(M154,255),LEFT('Disaggregation Data'!$J$3:$J$154,255),0))),"")</f>
        <v/>
      </c>
      <c r="F154" s="370" t="str">
        <f t="array" ref="F154">IFERROR(IF(INDEX('Disaggregation Data'!$L$3:$L$154,MATCH(LEFT(M154,255),LEFT('Disaggregation Data'!$J$3:$J$154,255),0))=0,"",INDEX('Disaggregation Data'!$L$3:$L$154,MATCH(LEFT(M154,255),LEFT('Disaggregation Data'!$J$3:$J$154,255),0))),"")</f>
        <v/>
      </c>
      <c r="G154" s="370" t="str">
        <f t="array" ref="G154">IFERROR(IF(INDEX('Disaggregation Data'!$M$3:$M$154,MATCH(LEFT(M154,255),LEFT('Disaggregation Data'!$J$3:$J$154,255),0))=0,"",INDEX('Disaggregation Data'!$M$3:$M$154,MATCH(LEFT(M154,255),LEFT('Disaggregation Data'!$J$3:$J$154,255),0))),"")</f>
        <v/>
      </c>
      <c r="H154" s="369" t="str">
        <f t="array" ref="H154">IFERROR(IF(INDEX('Disaggregation Data'!$N$3:$N$154,MATCH(LEFT(M154,255),LEFT('Disaggregation Data'!$J$3:$J$154,255),0))=0,"",INDEX('Disaggregation Data'!$N$3:$N$154,MATCH(LEFT(M154,255),LEFT('Disaggregation Data'!$J$3:$J$154,255),0))),"")</f>
        <v/>
      </c>
      <c r="I154" s="464" t="str">
        <f t="array" ref="I154">IFERROR(IF(INDEX('Disaggregation Records'!$G$3:$G$56,MATCH(LEFT(L154,255),LEFT('Disaggregation Records'!$D$3:$D$56,255),0))=0,"",INDEX('Disaggregation Records'!$G$3:$G$56,MATCH(LEFT(L154,255),LEFT('Disaggregation Records'!$D$3:$D$56,255),0))),"")</f>
        <v/>
      </c>
      <c r="J154" s="464" t="s">
        <v>411</v>
      </c>
      <c r="K154" s="464">
        <f t="shared" si="8"/>
        <v>115</v>
      </c>
      <c r="L154" s="464" t="str">
        <f t="shared" si="9"/>
        <v/>
      </c>
      <c r="M154" s="464" t="str">
        <f t="shared" si="10"/>
        <v/>
      </c>
      <c r="N154" s="432" t="b">
        <f t="shared" si="11"/>
        <v>0</v>
      </c>
      <c r="O154" s="436" t="s">
        <v>1709</v>
      </c>
      <c r="P154" s="293"/>
      <c r="Q154" s="292"/>
    </row>
    <row r="155" spans="1:17" ht="37.5" customHeight="1" x14ac:dyDescent="0.35">
      <c r="A155" s="367">
        <v>15</v>
      </c>
      <c r="B155" s="384" t="str">
        <f>IFERROR(VLOOKUP(A155,'Impact Indicators - Section B'!$A$9:$S$27,19,FALSE),"")</f>
        <v/>
      </c>
      <c r="C155" s="467" t="str">
        <f t="array" ref="C155">IFERROR(IF(INDEX('Disaggregation Records'!$E$3:$E$56,MATCH(LEFT(L155,255),LEFT('Disaggregation Records'!$D$3:$D$56,255),0))=0,"",INDEX('Disaggregation Records'!$E$3:$E$56,MATCH(LEFT(L155,255),LEFT('Disaggregation Records'!$D$3:$D$56,255),0))),"")</f>
        <v/>
      </c>
      <c r="D155" s="467" t="str">
        <f t="array" ref="D155">IFERROR(IF(INDEX('Disaggregation Records'!$F$3:$F$56,MATCH(LEFT(L155,255),LEFT('Disaggregation Records'!$D$3:$D$56,255),0))=0,"",INDEX('Disaggregation Records'!$F$3:$F$56,MATCH(LEFT(L155,255),LEFT('Disaggregation Records'!$D$3:$D$56,255),0))),"")</f>
        <v/>
      </c>
      <c r="E155" s="370" t="str">
        <f t="array" ref="E155">IFERROR(IF(INDEX('Disaggregation Data'!$K$3:$K$154,MATCH(LEFT(M155,255),LEFT('Disaggregation Data'!$J$3:$J$154,255),0))=0,"",INDEX('Disaggregation Data'!$K$3:$K$154,MATCH(LEFT(M155,255),LEFT('Disaggregation Data'!$J$3:$J$154,255),0))),"")</f>
        <v/>
      </c>
      <c r="F155" s="370" t="str">
        <f t="array" ref="F155">IFERROR(IF(INDEX('Disaggregation Data'!$L$3:$L$154,MATCH(LEFT(M155,255),LEFT('Disaggregation Data'!$J$3:$J$154,255),0))=0,"",INDEX('Disaggregation Data'!$L$3:$L$154,MATCH(LEFT(M155,255),LEFT('Disaggregation Data'!$J$3:$J$154,255),0))),"")</f>
        <v/>
      </c>
      <c r="G155" s="370" t="str">
        <f t="array" ref="G155">IFERROR(IF(INDEX('Disaggregation Data'!$M$3:$M$154,MATCH(LEFT(M155,255),LEFT('Disaggregation Data'!$J$3:$J$154,255),0))=0,"",INDEX('Disaggregation Data'!$M$3:$M$154,MATCH(LEFT(M155,255),LEFT('Disaggregation Data'!$J$3:$J$154,255),0))),"")</f>
        <v/>
      </c>
      <c r="H155" s="369" t="str">
        <f t="array" ref="H155">IFERROR(IF(INDEX('Disaggregation Data'!$N$3:$N$154,MATCH(LEFT(M155,255),LEFT('Disaggregation Data'!$J$3:$J$154,255),0))=0,"",INDEX('Disaggregation Data'!$N$3:$N$154,MATCH(LEFT(M155,255),LEFT('Disaggregation Data'!$J$3:$J$154,255),0))),"")</f>
        <v/>
      </c>
      <c r="I155" s="464" t="str">
        <f t="array" ref="I155">IFERROR(IF(INDEX('Disaggregation Records'!$G$3:$G$56,MATCH(LEFT(L155,255),LEFT('Disaggregation Records'!$D$3:$D$56,255),0))=0,"",INDEX('Disaggregation Records'!$G$3:$G$56,MATCH(LEFT(L155,255),LEFT('Disaggregation Records'!$D$3:$D$56,255),0))),"")</f>
        <v/>
      </c>
      <c r="J155" s="464" t="s">
        <v>411</v>
      </c>
      <c r="K155" s="464">
        <f t="shared" si="8"/>
        <v>116</v>
      </c>
      <c r="L155" s="464" t="str">
        <f t="shared" si="9"/>
        <v/>
      </c>
      <c r="M155" s="464" t="str">
        <f t="shared" si="10"/>
        <v/>
      </c>
      <c r="N155" s="432" t="b">
        <f t="shared" si="11"/>
        <v>0</v>
      </c>
      <c r="O155" s="436" t="s">
        <v>1710</v>
      </c>
      <c r="P155" s="293"/>
      <c r="Q155" s="292"/>
    </row>
    <row r="156" spans="1:17" ht="37.5" customHeight="1" x14ac:dyDescent="0.35">
      <c r="A156" s="367">
        <v>15</v>
      </c>
      <c r="B156" s="384" t="str">
        <f>IFERROR(VLOOKUP(A156,'Impact Indicators - Section B'!$A$9:$S$27,19,FALSE),"")</f>
        <v/>
      </c>
      <c r="C156" s="467" t="str">
        <f t="array" ref="C156">IFERROR(IF(INDEX('Disaggregation Records'!$E$3:$E$56,MATCH(LEFT(L156,255),LEFT('Disaggregation Records'!$D$3:$D$56,255),0))=0,"",INDEX('Disaggregation Records'!$E$3:$E$56,MATCH(LEFT(L156,255),LEFT('Disaggregation Records'!$D$3:$D$56,255),0))),"")</f>
        <v/>
      </c>
      <c r="D156" s="467" t="str">
        <f t="array" ref="D156">IFERROR(IF(INDEX('Disaggregation Records'!$F$3:$F$56,MATCH(LEFT(L156,255),LEFT('Disaggregation Records'!$D$3:$D$56,255),0))=0,"",INDEX('Disaggregation Records'!$F$3:$F$56,MATCH(LEFT(L156,255),LEFT('Disaggregation Records'!$D$3:$D$56,255),0))),"")</f>
        <v/>
      </c>
      <c r="E156" s="370" t="str">
        <f t="array" ref="E156">IFERROR(IF(INDEX('Disaggregation Data'!$K$3:$K$154,MATCH(LEFT(M156,255),LEFT('Disaggregation Data'!$J$3:$J$154,255),0))=0,"",INDEX('Disaggregation Data'!$K$3:$K$154,MATCH(LEFT(M156,255),LEFT('Disaggregation Data'!$J$3:$J$154,255),0))),"")</f>
        <v/>
      </c>
      <c r="F156" s="370" t="str">
        <f t="array" ref="F156">IFERROR(IF(INDEX('Disaggregation Data'!$L$3:$L$154,MATCH(LEFT(M156,255),LEFT('Disaggregation Data'!$J$3:$J$154,255),0))=0,"",INDEX('Disaggregation Data'!$L$3:$L$154,MATCH(LEFT(M156,255),LEFT('Disaggregation Data'!$J$3:$J$154,255),0))),"")</f>
        <v/>
      </c>
      <c r="G156" s="370" t="str">
        <f t="array" ref="G156">IFERROR(IF(INDEX('Disaggregation Data'!$M$3:$M$154,MATCH(LEFT(M156,255),LEFT('Disaggregation Data'!$J$3:$J$154,255),0))=0,"",INDEX('Disaggregation Data'!$M$3:$M$154,MATCH(LEFT(M156,255),LEFT('Disaggregation Data'!$J$3:$J$154,255),0))),"")</f>
        <v/>
      </c>
      <c r="H156" s="369" t="str">
        <f t="array" ref="H156">IFERROR(IF(INDEX('Disaggregation Data'!$N$3:$N$154,MATCH(LEFT(M156,255),LEFT('Disaggregation Data'!$J$3:$J$154,255),0))=0,"",INDEX('Disaggregation Data'!$N$3:$N$154,MATCH(LEFT(M156,255),LEFT('Disaggregation Data'!$J$3:$J$154,255),0))),"")</f>
        <v/>
      </c>
      <c r="I156" s="464" t="str">
        <f t="array" ref="I156">IFERROR(IF(INDEX('Disaggregation Records'!$G$3:$G$56,MATCH(LEFT(L156,255),LEFT('Disaggregation Records'!$D$3:$D$56,255),0))=0,"",INDEX('Disaggregation Records'!$G$3:$G$56,MATCH(LEFT(L156,255),LEFT('Disaggregation Records'!$D$3:$D$56,255),0))),"")</f>
        <v/>
      </c>
      <c r="J156" s="464" t="s">
        <v>411</v>
      </c>
      <c r="K156" s="464">
        <f t="shared" si="8"/>
        <v>117</v>
      </c>
      <c r="L156" s="464" t="str">
        <f t="shared" si="9"/>
        <v/>
      </c>
      <c r="M156" s="464" t="str">
        <f t="shared" si="10"/>
        <v/>
      </c>
      <c r="N156" s="432" t="b">
        <f t="shared" si="11"/>
        <v>0</v>
      </c>
      <c r="O156" s="436" t="s">
        <v>1711</v>
      </c>
      <c r="P156" s="293"/>
      <c r="Q156" s="292"/>
    </row>
    <row r="157" spans="1:17" ht="37.5" customHeight="1" x14ac:dyDescent="0.35">
      <c r="A157" s="367">
        <v>15</v>
      </c>
      <c r="B157" s="384" t="str">
        <f>IFERROR(VLOOKUP(A157,'Impact Indicators - Section B'!$A$9:$S$27,19,FALSE),"")</f>
        <v/>
      </c>
      <c r="C157" s="467" t="str">
        <f t="array" ref="C157">IFERROR(IF(INDEX('Disaggregation Records'!$E$3:$E$56,MATCH(LEFT(L157,255),LEFT('Disaggregation Records'!$D$3:$D$56,255),0))=0,"",INDEX('Disaggregation Records'!$E$3:$E$56,MATCH(LEFT(L157,255),LEFT('Disaggregation Records'!$D$3:$D$56,255),0))),"")</f>
        <v/>
      </c>
      <c r="D157" s="467" t="str">
        <f t="array" ref="D157">IFERROR(IF(INDEX('Disaggregation Records'!$F$3:$F$56,MATCH(LEFT(L157,255),LEFT('Disaggregation Records'!$D$3:$D$56,255),0))=0,"",INDEX('Disaggregation Records'!$F$3:$F$56,MATCH(LEFT(L157,255),LEFT('Disaggregation Records'!$D$3:$D$56,255),0))),"")</f>
        <v/>
      </c>
      <c r="E157" s="370" t="str">
        <f t="array" ref="E157">IFERROR(IF(INDEX('Disaggregation Data'!$K$3:$K$154,MATCH(LEFT(M157,255),LEFT('Disaggregation Data'!$J$3:$J$154,255),0))=0,"",INDEX('Disaggregation Data'!$K$3:$K$154,MATCH(LEFT(M157,255),LEFT('Disaggregation Data'!$J$3:$J$154,255),0))),"")</f>
        <v/>
      </c>
      <c r="F157" s="370" t="str">
        <f t="array" ref="F157">IFERROR(IF(INDEX('Disaggregation Data'!$L$3:$L$154,MATCH(LEFT(M157,255),LEFT('Disaggregation Data'!$J$3:$J$154,255),0))=0,"",INDEX('Disaggregation Data'!$L$3:$L$154,MATCH(LEFT(M157,255),LEFT('Disaggregation Data'!$J$3:$J$154,255),0))),"")</f>
        <v/>
      </c>
      <c r="G157" s="370" t="str">
        <f t="array" ref="G157">IFERROR(IF(INDEX('Disaggregation Data'!$M$3:$M$154,MATCH(LEFT(M157,255),LEFT('Disaggregation Data'!$J$3:$J$154,255),0))=0,"",INDEX('Disaggregation Data'!$M$3:$M$154,MATCH(LEFT(M157,255),LEFT('Disaggregation Data'!$J$3:$J$154,255),0))),"")</f>
        <v/>
      </c>
      <c r="H157" s="369" t="str">
        <f t="array" ref="H157">IFERROR(IF(INDEX('Disaggregation Data'!$N$3:$N$154,MATCH(LEFT(M157,255),LEFT('Disaggregation Data'!$J$3:$J$154,255),0))=0,"",INDEX('Disaggregation Data'!$N$3:$N$154,MATCH(LEFT(M157,255),LEFT('Disaggregation Data'!$J$3:$J$154,255),0))),"")</f>
        <v/>
      </c>
      <c r="I157" s="464" t="str">
        <f t="array" ref="I157">IFERROR(IF(INDEX('Disaggregation Records'!$G$3:$G$56,MATCH(LEFT(L157,255),LEFT('Disaggregation Records'!$D$3:$D$56,255),0))=0,"",INDEX('Disaggregation Records'!$G$3:$G$56,MATCH(LEFT(L157,255),LEFT('Disaggregation Records'!$D$3:$D$56,255),0))),"")</f>
        <v/>
      </c>
      <c r="J157" s="464" t="s">
        <v>411</v>
      </c>
      <c r="K157" s="464">
        <f t="shared" si="8"/>
        <v>118</v>
      </c>
      <c r="L157" s="464" t="str">
        <f t="shared" si="9"/>
        <v/>
      </c>
      <c r="M157" s="464" t="str">
        <f t="shared" si="10"/>
        <v/>
      </c>
      <c r="N157" s="432" t="b">
        <f t="shared" si="11"/>
        <v>0</v>
      </c>
      <c r="O157" s="436" t="s">
        <v>1712</v>
      </c>
      <c r="P157" s="293"/>
      <c r="Q157" s="292"/>
    </row>
    <row r="158" spans="1:17" ht="37.5" customHeight="1" x14ac:dyDescent="0.35">
      <c r="A158" s="367">
        <v>15</v>
      </c>
      <c r="B158" s="384" t="str">
        <f>IFERROR(VLOOKUP(A158,'Impact Indicators - Section B'!$A$9:$S$27,19,FALSE),"")</f>
        <v/>
      </c>
      <c r="C158" s="467" t="str">
        <f t="array" ref="C158">IFERROR(IF(INDEX('Disaggregation Records'!$E$3:$E$56,MATCH(LEFT(L158,255),LEFT('Disaggregation Records'!$D$3:$D$56,255),0))=0,"",INDEX('Disaggregation Records'!$E$3:$E$56,MATCH(LEFT(L158,255),LEFT('Disaggregation Records'!$D$3:$D$56,255),0))),"")</f>
        <v/>
      </c>
      <c r="D158" s="467" t="str">
        <f t="array" ref="D158">IFERROR(IF(INDEX('Disaggregation Records'!$F$3:$F$56,MATCH(LEFT(L158,255),LEFT('Disaggregation Records'!$D$3:$D$56,255),0))=0,"",INDEX('Disaggregation Records'!$F$3:$F$56,MATCH(LEFT(L158,255),LEFT('Disaggregation Records'!$D$3:$D$56,255),0))),"")</f>
        <v/>
      </c>
      <c r="E158" s="370" t="str">
        <f t="array" ref="E158">IFERROR(IF(INDEX('Disaggregation Data'!$K$3:$K$154,MATCH(LEFT(M158,255),LEFT('Disaggregation Data'!$J$3:$J$154,255),0))=0,"",INDEX('Disaggregation Data'!$K$3:$K$154,MATCH(LEFT(M158,255),LEFT('Disaggregation Data'!$J$3:$J$154,255),0))),"")</f>
        <v/>
      </c>
      <c r="F158" s="370" t="str">
        <f t="array" ref="F158">IFERROR(IF(INDEX('Disaggregation Data'!$L$3:$L$154,MATCH(LEFT(M158,255),LEFT('Disaggregation Data'!$J$3:$J$154,255),0))=0,"",INDEX('Disaggregation Data'!$L$3:$L$154,MATCH(LEFT(M158,255),LEFT('Disaggregation Data'!$J$3:$J$154,255),0))),"")</f>
        <v/>
      </c>
      <c r="G158" s="370" t="str">
        <f t="array" ref="G158">IFERROR(IF(INDEX('Disaggregation Data'!$M$3:$M$154,MATCH(LEFT(M158,255),LEFT('Disaggregation Data'!$J$3:$J$154,255),0))=0,"",INDEX('Disaggregation Data'!$M$3:$M$154,MATCH(LEFT(M158,255),LEFT('Disaggregation Data'!$J$3:$J$154,255),0))),"")</f>
        <v/>
      </c>
      <c r="H158" s="369" t="str">
        <f t="array" ref="H158">IFERROR(IF(INDEX('Disaggregation Data'!$N$3:$N$154,MATCH(LEFT(M158,255),LEFT('Disaggregation Data'!$J$3:$J$154,255),0))=0,"",INDEX('Disaggregation Data'!$N$3:$N$154,MATCH(LEFT(M158,255),LEFT('Disaggregation Data'!$J$3:$J$154,255),0))),"")</f>
        <v/>
      </c>
      <c r="I158" s="464" t="str">
        <f t="array" ref="I158">IFERROR(IF(INDEX('Disaggregation Records'!$G$3:$G$56,MATCH(LEFT(L158,255),LEFT('Disaggregation Records'!$D$3:$D$56,255),0))=0,"",INDEX('Disaggregation Records'!$G$3:$G$56,MATCH(LEFT(L158,255),LEFT('Disaggregation Records'!$D$3:$D$56,255),0))),"")</f>
        <v/>
      </c>
      <c r="J158" s="464" t="s">
        <v>411</v>
      </c>
      <c r="K158" s="464">
        <f t="shared" si="8"/>
        <v>119</v>
      </c>
      <c r="L158" s="464" t="str">
        <f t="shared" si="9"/>
        <v/>
      </c>
      <c r="M158" s="464" t="str">
        <f t="shared" si="10"/>
        <v/>
      </c>
      <c r="N158" s="432" t="b">
        <f t="shared" si="11"/>
        <v>0</v>
      </c>
      <c r="O158" s="436" t="s">
        <v>1713</v>
      </c>
      <c r="P158" s="293"/>
      <c r="Q158" s="292"/>
    </row>
    <row r="159" spans="1:17" ht="2.15" customHeight="1" thickBot="1" x14ac:dyDescent="0.4">
      <c r="A159" s="65"/>
      <c r="B159" s="66"/>
      <c r="C159" s="66"/>
      <c r="D159" s="66"/>
      <c r="E159" s="66"/>
      <c r="F159" s="66"/>
      <c r="G159" s="66"/>
      <c r="H159" s="66"/>
      <c r="I159" s="66"/>
      <c r="J159" s="123"/>
      <c r="K159" s="123"/>
      <c r="L159" s="123"/>
      <c r="M159" s="123"/>
      <c r="N159" s="123"/>
      <c r="O159" s="66"/>
      <c r="P159" s="172"/>
      <c r="Q159" s="173"/>
    </row>
    <row r="160" spans="1:17" ht="39" customHeight="1" thickBot="1" x14ac:dyDescent="0.4">
      <c r="J160" s="124"/>
      <c r="K160" s="124"/>
      <c r="L160" s="124"/>
      <c r="M160" s="124"/>
      <c r="N160" s="124"/>
      <c r="P160" s="135"/>
      <c r="Q160" s="135"/>
    </row>
    <row r="161" spans="1:17" ht="26.9" hidden="1" customHeight="1" x14ac:dyDescent="0.35">
      <c r="J161" s="124"/>
      <c r="K161" s="124"/>
      <c r="L161" s="124"/>
      <c r="M161" s="124"/>
      <c r="N161" s="124"/>
      <c r="P161" s="135"/>
      <c r="Q161" s="135"/>
    </row>
    <row r="162" spans="1:17" ht="29.25" hidden="1" customHeight="1" x14ac:dyDescent="0.35">
      <c r="J162" s="124"/>
      <c r="K162" s="124"/>
      <c r="L162" s="124"/>
      <c r="M162" s="124"/>
      <c r="N162" s="124"/>
      <c r="P162" s="135"/>
      <c r="Q162" s="135"/>
    </row>
    <row r="163" spans="1:17" ht="20.9" hidden="1" customHeight="1" x14ac:dyDescent="0.35">
      <c r="J163" s="124"/>
      <c r="K163" s="124"/>
      <c r="L163" s="124"/>
      <c r="M163" s="124"/>
      <c r="N163" s="124"/>
      <c r="P163" s="135"/>
      <c r="Q163" s="135"/>
    </row>
    <row r="164" spans="1:17" ht="35.25" hidden="1" customHeight="1" thickBot="1" x14ac:dyDescent="0.4">
      <c r="J164" s="124"/>
      <c r="K164" s="124"/>
      <c r="L164" s="124"/>
      <c r="M164" s="124"/>
      <c r="N164" s="124"/>
      <c r="P164" s="135"/>
      <c r="Q164" s="135"/>
    </row>
    <row r="165" spans="1:17" ht="26.25" customHeight="1" thickBot="1" x14ac:dyDescent="0.4">
      <c r="A165" s="542" t="s">
        <v>29</v>
      </c>
      <c r="B165" s="543"/>
      <c r="C165" s="543"/>
      <c r="D165" s="543"/>
      <c r="E165" s="543"/>
      <c r="F165" s="543"/>
      <c r="G165" s="543"/>
      <c r="H165" s="543"/>
      <c r="I165" s="208"/>
      <c r="J165" s="209"/>
      <c r="K165" s="210"/>
      <c r="L165" s="209"/>
      <c r="M165" s="209"/>
      <c r="N165" s="209"/>
      <c r="O165" s="211"/>
      <c r="P165" s="212"/>
      <c r="Q165" s="178"/>
    </row>
    <row r="166" spans="1:17" ht="49.5" customHeight="1" x14ac:dyDescent="0.35">
      <c r="A166" s="410" t="s">
        <v>23</v>
      </c>
      <c r="B166" s="410" t="s">
        <v>125</v>
      </c>
      <c r="C166" s="410" t="s">
        <v>41</v>
      </c>
      <c r="D166" s="410" t="s">
        <v>31</v>
      </c>
      <c r="E166" s="410" t="s">
        <v>32</v>
      </c>
      <c r="F166" s="410" t="s">
        <v>33</v>
      </c>
      <c r="G166" s="410" t="s">
        <v>18</v>
      </c>
      <c r="H166" s="410" t="s">
        <v>9</v>
      </c>
      <c r="I166" s="383" t="s">
        <v>240</v>
      </c>
      <c r="J166" s="383" t="s">
        <v>281</v>
      </c>
      <c r="K166" s="468">
        <v>0</v>
      </c>
      <c r="L166" s="383" t="s">
        <v>110</v>
      </c>
      <c r="M166" s="383" t="s">
        <v>220</v>
      </c>
      <c r="N166" s="383" t="s">
        <v>60</v>
      </c>
      <c r="O166" s="469" t="s">
        <v>62</v>
      </c>
      <c r="P166" s="202"/>
      <c r="Q166" s="179"/>
    </row>
    <row r="167" spans="1:17" ht="37.5" hidden="1" customHeight="1" x14ac:dyDescent="0.35">
      <c r="A167" s="367" t="s">
        <v>84</v>
      </c>
      <c r="B167" s="384" t="str">
        <f>IFERROR(VLOOKUP(A167,'Outcome Indicators - Section C'!$A$10:$S$27,19,FALSE),"")</f>
        <v/>
      </c>
      <c r="C167" s="467" t="str">
        <f t="array" ref="C167">IFERROR(IF(INDEX('Disaggregation Records'!$E$59:$E$92,MATCH(LEFT(L167,255),LEFT('Disaggregation Records'!$D$59:$D$92,255),0))=0,"",INDEX('Disaggregation Records'!$E$59:$E$92,MATCH(LEFT(L167,255),LEFT('Disaggregation Records'!$D$59:$D$92,255),0))),"")</f>
        <v/>
      </c>
      <c r="D167" s="467" t="str">
        <f t="array" ref="D167">IFERROR(IF(INDEX('Disaggregation Records'!$F$59:$F$92,MATCH(LEFT(L167,255),LEFT('Disaggregation Records'!$D$59:$D$92,255),0))=0,"",INDEX('Disaggregation Records'!$F$59:$F$92,MATCH(LEFT(L167,255),LEFT('Disaggregation Records'!$D$59:$D$92,255),0))),"")</f>
        <v/>
      </c>
      <c r="E167" s="370" t="str">
        <f t="array" ref="E167">IFERROR(IF(INDEX('Disaggregation Data'!$K$159:$K$310,MATCH(LEFT(M167,255),LEFT('Disaggregation Data'!$J$159:$J$310,255),0))=0,"",INDEX('Disaggregation Data'!$K$159:$K$310,MATCH(LEFT(M167,255),LEFT('Disaggregation Data'!J$159:$J$310,255),0))),"")</f>
        <v/>
      </c>
      <c r="F167" s="370" t="str">
        <f t="array" ref="F167">IFERROR(IF(INDEX('Disaggregation Data'!$L$159:$L$310,MATCH(LEFT(M167,255),LEFT('Disaggregation Data'!$J$159:$J$310,255),0))=0,"",INDEX('Disaggregation Data'!$L$159:$L$310,MATCH(LEFT(M167,255),LEFT('Disaggregation Data'!J$159:$J$310,255),0))),"")</f>
        <v/>
      </c>
      <c r="G167" s="370" t="str">
        <f t="array" ref="G167">IFERROR(IF(INDEX('Disaggregation Data'!$M$159:$M$310,MATCH(LEFT(M167,255),LEFT('Disaggregation Data'!$J$159:$J$310,255),0))=0,"",INDEX('Disaggregation Data'!$M$159:$M$310,MATCH(LEFT(M167,255),LEFT('Disaggregation Data'!J$159:$J$310,255),0))),"")</f>
        <v/>
      </c>
      <c r="H167" s="369" t="str">
        <f t="array" ref="H167">IFERROR(IF(INDEX('Disaggregation Data'!$N$159:$N$310,MATCH(LEFT(M167,255),LEFT('Disaggregation Data'!$J$159:$J$310,255),0))=0,"",INDEX('Disaggregation Data'!$N$159:$N$310,MATCH(LEFT(M167,255),LEFT('Disaggregation Data'!J$159:$J$310,255),0))),"")</f>
        <v/>
      </c>
      <c r="I167" s="459" t="str">
        <f t="array" ref="I167">IFERROR(IF(INDEX('Disaggregation Records'!$G$59:$G$92,MATCH(LEFT(L167,255),LEFT('Disaggregation Records'!$D$59:$D$92,255),0))=0,"",INDEX('Disaggregation Records'!$G$59:$G$92,MATCH(LEFT(L167,255),LEFT('Disaggregation Records'!$D$59:$D$92,255),0))),"")</f>
        <v/>
      </c>
      <c r="J167" s="464" t="s">
        <v>61</v>
      </c>
      <c r="K167" s="464">
        <f>IF(B167=B166,K166+1,0)</f>
        <v>0</v>
      </c>
      <c r="L167" s="464" t="str">
        <f>IF(B167&lt;&gt;"",B167&amp;"-"&amp;K167,"")</f>
        <v/>
      </c>
      <c r="M167" s="464" t="str">
        <f>IF(B167&lt;&gt;"",B167&amp;C167&amp;D167,"")</f>
        <v/>
      </c>
      <c r="N167" s="464" t="b">
        <f>IFERROR(IF(B167&lt;&gt;"",TRUE,FALSE),"")</f>
        <v>0</v>
      </c>
      <c r="O167" s="468" t="s">
        <v>61</v>
      </c>
      <c r="P167" s="202"/>
      <c r="Q167" s="179"/>
    </row>
    <row r="168" spans="1:17" ht="37.5" customHeight="1" x14ac:dyDescent="0.35">
      <c r="A168" s="367">
        <v>1</v>
      </c>
      <c r="B168" s="384" t="str">
        <f>IFERROR(VLOOKUP(A168,'Outcome Indicators - Section C'!$A$10:$S$27,19,FALSE),"")</f>
        <v>HIV O-1(M): Percentage of adults and children with HIV, known to be on treatment 12 months after initiation of antiretroviral therapy</v>
      </c>
      <c r="C168" s="467" t="str">
        <f t="array" ref="C168">IFERROR(IF(INDEX('Disaggregation Records'!$E$59:$E$92,MATCH(LEFT(L168,255),LEFT('Disaggregation Records'!$D$59:$D$92,255),0))=0,"",INDEX('Disaggregation Records'!$E$59:$E$92,MATCH(LEFT(L168,255),LEFT('Disaggregation Records'!$D$59:$D$92,255),0))),"")</f>
        <v>Age</v>
      </c>
      <c r="D168" s="467" t="str">
        <f t="array" ref="D168">IFERROR(IF(INDEX('Disaggregation Records'!$F$59:$F$92,MATCH(LEFT(L168,255),LEFT('Disaggregation Records'!$D$59:$D$92,255),0))=0,"",INDEX('Disaggregation Records'!$F$59:$F$92,MATCH(LEFT(L168,255),LEFT('Disaggregation Records'!$D$59:$D$92,255),0))),"")</f>
        <v>U15</v>
      </c>
      <c r="E168" s="504" t="s">
        <v>4194</v>
      </c>
      <c r="F168" s="370" t="str">
        <f t="array" ref="F168">IFERROR(IF(INDEX('Disaggregation Data'!$L$159:$L$310,MATCH(LEFT(M168,255),LEFT('Disaggregation Data'!$J$159:$J$310,255),0))=0,"",INDEX('Disaggregation Data'!$L$159:$L$310,MATCH(LEFT(M168,255),LEFT('Disaggregation Data'!J$159:$J$310,255),0))),"")</f>
        <v>2015</v>
      </c>
      <c r="G168" s="370" t="str">
        <f t="array" ref="G168">IFERROR(IF(INDEX('Disaggregation Data'!$M$159:$M$310,MATCH(LEFT(M168,255),LEFT('Disaggregation Data'!$J$159:$J$310,255),0))=0,"",INDEX('Disaggregation Data'!$M$159:$M$310,MATCH(LEFT(M168,255),LEFT('Disaggregation Data'!J$159:$J$310,255),0))),"")</f>
        <v>Study</v>
      </c>
      <c r="H168" s="501" t="s">
        <v>4187</v>
      </c>
      <c r="I168" s="459" t="str">
        <f t="array" ref="I168">IFERROR(IF(INDEX('Disaggregation Records'!$G$59:$G$92,MATCH(LEFT(L168,255),LEFT('Disaggregation Records'!$D$59:$D$92,255),0))=0,"",INDEX('Disaggregation Records'!$G$59:$G$92,MATCH(LEFT(L168,255),LEFT('Disaggregation Records'!$D$59:$D$92,255),0))),"")</f>
        <v>a1L36000000zoL4EAI</v>
      </c>
      <c r="J168" s="464" t="s">
        <v>737</v>
      </c>
      <c r="K168" s="464">
        <f t="shared" ref="K168:K231" si="12">IF(B168=B167,K167+1,0)</f>
        <v>0</v>
      </c>
      <c r="L168" s="464" t="str">
        <f t="shared" ref="L168:L231" si="13">IF(B168&lt;&gt;"",B168&amp;"-"&amp;K168,"")</f>
        <v>HIV O-1(M): Percentage of adults and children with HIV, known to be on treatment 12 months after initiation of antiretroviral therapy-0</v>
      </c>
      <c r="M168" s="464" t="str">
        <f t="shared" ref="M168:M231" si="14">IF(B168&lt;&gt;"",B168&amp;C168&amp;D168,"")</f>
        <v>HIV O-1(M): Percentage of adults and children with HIV, known to be on treatment 12 months after initiation of antiretroviral therapyAgeU15</v>
      </c>
      <c r="N168" s="464" t="b">
        <f t="shared" ref="N168:N231" si="15">IFERROR(IF(B168&lt;&gt;"",TRUE,FALSE),"")</f>
        <v>1</v>
      </c>
      <c r="O168" s="468" t="s">
        <v>1715</v>
      </c>
      <c r="P168" s="202"/>
      <c r="Q168" s="179"/>
    </row>
    <row r="169" spans="1:17" ht="37.5" customHeight="1" x14ac:dyDescent="0.35">
      <c r="A169" s="367">
        <v>1</v>
      </c>
      <c r="B169" s="384" t="str">
        <f>IFERROR(VLOOKUP(A169,'Outcome Indicators - Section C'!$A$10:$S$27,19,FALSE),"")</f>
        <v>HIV O-1(M): Percentage of adults and children with HIV, known to be on treatment 12 months after initiation of antiretroviral therapy</v>
      </c>
      <c r="C169" s="467" t="str">
        <f t="array" ref="C169">IFERROR(IF(INDEX('Disaggregation Records'!$E$59:$E$92,MATCH(LEFT(L169,255),LEFT('Disaggregation Records'!$D$59:$D$92,255),0))=0,"",INDEX('Disaggregation Records'!$E$59:$E$92,MATCH(LEFT(L169,255),LEFT('Disaggregation Records'!$D$59:$D$92,255),0))),"")</f>
        <v>Age</v>
      </c>
      <c r="D169" s="467" t="str">
        <f t="array" ref="D169">IFERROR(IF(INDEX('Disaggregation Records'!$F$59:$F$92,MATCH(LEFT(L169,255),LEFT('Disaggregation Records'!$D$59:$D$92,255),0))=0,"",INDEX('Disaggregation Records'!$F$59:$F$92,MATCH(LEFT(L169,255),LEFT('Disaggregation Records'!$D$59:$D$92,255),0))),"")</f>
        <v>15+</v>
      </c>
      <c r="E169" s="370" t="str">
        <f t="array" ref="E169">IFERROR(IF(INDEX('[3]Disaggregation Data'!$K$159:$K$310,MATCH(LEFT(M169,255),LEFT('[3]Disaggregation Data'!$J$159:$J$310,255),0))=0,"",INDEX('[3]Disaggregation Data'!$K$159:$K$310,MATCH(LEFT(M169,255),LEFT('[3]Disaggregation Data'!J$159:$J$310,255),0))),"")</f>
        <v>78%</v>
      </c>
      <c r="F169" s="370" t="str">
        <f t="array" ref="F169">IFERROR(IF(INDEX('Disaggregation Data'!$L$159:$L$310,MATCH(LEFT(M169,255),LEFT('Disaggregation Data'!$J$159:$J$310,255),0))=0,"",INDEX('Disaggregation Data'!$L$159:$L$310,MATCH(LEFT(M169,255),LEFT('Disaggregation Data'!J$159:$J$310,255),0))),"")</f>
        <v>2015</v>
      </c>
      <c r="G169" s="370" t="str">
        <f t="array" ref="G169">IFERROR(IF(INDEX('Disaggregation Data'!$M$159:$M$310,MATCH(LEFT(M169,255),LEFT('Disaggregation Data'!$J$159:$J$310,255),0))=0,"",INDEX('Disaggregation Data'!$M$159:$M$310,MATCH(LEFT(M169,255),LEFT('Disaggregation Data'!J$159:$J$310,255),0))),"")</f>
        <v>Study</v>
      </c>
      <c r="H169" s="501" t="s">
        <v>4188</v>
      </c>
      <c r="I169" s="459" t="str">
        <f t="array" ref="I169">IFERROR(IF(INDEX('Disaggregation Records'!$G$59:$G$92,MATCH(LEFT(L169,255),LEFT('Disaggregation Records'!$D$59:$D$92,255),0))=0,"",INDEX('Disaggregation Records'!$G$59:$G$92,MATCH(LEFT(L169,255),LEFT('Disaggregation Records'!$D$59:$D$92,255),0))),"")</f>
        <v>a1L36000000zoL5EAI</v>
      </c>
      <c r="J169" s="464" t="s">
        <v>737</v>
      </c>
      <c r="K169" s="464">
        <f t="shared" si="12"/>
        <v>1</v>
      </c>
      <c r="L169" s="464" t="str">
        <f t="shared" si="13"/>
        <v>HIV O-1(M): Percentage of adults and children with HIV, known to be on treatment 12 months after initiation of antiretroviral therapy-1</v>
      </c>
      <c r="M169" s="464" t="str">
        <f t="shared" si="14"/>
        <v>HIV O-1(M): Percentage of adults and children with HIV, known to be on treatment 12 months after initiation of antiretroviral therapyAge15+</v>
      </c>
      <c r="N169" s="464" t="b">
        <f t="shared" si="15"/>
        <v>1</v>
      </c>
      <c r="O169" s="468" t="s">
        <v>1717</v>
      </c>
      <c r="P169" s="202"/>
      <c r="Q169" s="179"/>
    </row>
    <row r="170" spans="1:17" ht="37.5" customHeight="1" x14ac:dyDescent="0.35">
      <c r="A170" s="367">
        <v>1</v>
      </c>
      <c r="B170" s="384" t="str">
        <f>IFERROR(VLOOKUP(A170,'Outcome Indicators - Section C'!$A$10:$S$27,19,FALSE),"")</f>
        <v>HIV O-1(M): Percentage of adults and children with HIV, known to be on treatment 12 months after initiation of antiretroviral therapy</v>
      </c>
      <c r="C170" s="467" t="str">
        <f t="array" ref="C170">IFERROR(IF(INDEX('Disaggregation Records'!$E$59:$E$92,MATCH(LEFT(L170,255),LEFT('Disaggregation Records'!$D$59:$D$92,255),0))=0,"",INDEX('Disaggregation Records'!$E$59:$E$92,MATCH(LEFT(L170,255),LEFT('Disaggregation Records'!$D$59:$D$92,255),0))),"")</f>
        <v>Duration of treatment</v>
      </c>
      <c r="D170" s="467" t="str">
        <f t="array" ref="D170">IFERROR(IF(INDEX('Disaggregation Records'!$F$59:$F$92,MATCH(LEFT(L170,255),LEFT('Disaggregation Records'!$D$59:$D$92,255),0))=0,"",INDEX('Disaggregation Records'!$F$59:$F$92,MATCH(LEFT(L170,255),LEFT('Disaggregation Records'!$D$59:$D$92,255),0))),"")</f>
        <v>24 months after initiation</v>
      </c>
      <c r="E170" s="370" t="str">
        <f t="array" ref="E170">IFERROR(IF(INDEX('[3]Disaggregation Data'!$K$159:$K$310,MATCH(LEFT(M170,255),LEFT('[3]Disaggregation Data'!$J$159:$J$310,255),0))=0,"",INDEX('[3]Disaggregation Data'!$K$159:$K$310,MATCH(LEFT(M170,255),LEFT('[3]Disaggregation Data'!J$159:$J$310,255),0))),"")</f>
        <v>68.7%</v>
      </c>
      <c r="F170" s="370" t="str">
        <f t="array" ref="F170">IFERROR(IF(INDEX('Disaggregation Data'!$L$159:$L$310,MATCH(LEFT(M170,255),LEFT('Disaggregation Data'!$J$159:$J$310,255),0))=0,"",INDEX('Disaggregation Data'!$L$159:$L$310,MATCH(LEFT(M170,255),LEFT('Disaggregation Data'!J$159:$J$310,255),0))),"")</f>
        <v>2015</v>
      </c>
      <c r="G170" s="370" t="str">
        <f t="array" ref="G170">IFERROR(IF(INDEX('Disaggregation Data'!$M$159:$M$310,MATCH(LEFT(M170,255),LEFT('Disaggregation Data'!$J$159:$J$310,255),0))=0,"",INDEX('Disaggregation Data'!$M$159:$M$310,MATCH(LEFT(M170,255),LEFT('Disaggregation Data'!J$159:$J$310,255),0))),"")</f>
        <v>Study</v>
      </c>
      <c r="H170" s="369" t="str">
        <f t="array" ref="H170">IFERROR(IF(INDEX('Disaggregation Data'!$N$159:$N$310,MATCH(LEFT(M170,255),LEFT('Disaggregation Data'!$J$159:$J$310,255),0))=0,"",INDEX('Disaggregation Data'!$N$159:$N$310,MATCH(LEFT(M170,255),LEFT('Disaggregation Data'!J$159:$J$310,255),0))),"")</f>
        <v/>
      </c>
      <c r="I170" s="459" t="str">
        <f t="array" ref="I170">IFERROR(IF(INDEX('Disaggregation Records'!$G$59:$G$92,MATCH(LEFT(L170,255),LEFT('Disaggregation Records'!$D$59:$D$92,255),0))=0,"",INDEX('Disaggregation Records'!$G$59:$G$92,MATCH(LEFT(L170,255),LEFT('Disaggregation Records'!$D$59:$D$92,255),0))),"")</f>
        <v>a1L36000000zoL6EAI</v>
      </c>
      <c r="J170" s="464" t="s">
        <v>737</v>
      </c>
      <c r="K170" s="464">
        <f t="shared" si="12"/>
        <v>2</v>
      </c>
      <c r="L170" s="464" t="str">
        <f t="shared" si="13"/>
        <v>HIV O-1(M): Percentage of adults and children with HIV, known to be on treatment 12 months after initiation of antiretroviral therapy-2</v>
      </c>
      <c r="M170" s="464" t="str">
        <f t="shared" si="14"/>
        <v>HIV O-1(M): Percentage of adults and children with HIV, known to be on treatment 12 months after initiation of antiretroviral therapyDuration of treatment24 months after initiation</v>
      </c>
      <c r="N170" s="464" t="b">
        <f t="shared" si="15"/>
        <v>1</v>
      </c>
      <c r="O170" s="468" t="s">
        <v>1720</v>
      </c>
      <c r="P170" s="202"/>
      <c r="Q170" s="179"/>
    </row>
    <row r="171" spans="1:17" ht="37.5" customHeight="1" x14ac:dyDescent="0.35">
      <c r="A171" s="367">
        <v>1</v>
      </c>
      <c r="B171" s="384" t="str">
        <f>IFERROR(VLOOKUP(A171,'Outcome Indicators - Section C'!$A$10:$S$27,19,FALSE),"")</f>
        <v>HIV O-1(M): Percentage of adults and children with HIV, known to be on treatment 12 months after initiation of antiretroviral therapy</v>
      </c>
      <c r="C171" s="467" t="str">
        <f t="array" ref="C171">IFERROR(IF(INDEX('Disaggregation Records'!$E$59:$E$92,MATCH(LEFT(L171,255),LEFT('Disaggregation Records'!$D$59:$D$92,255),0))=0,"",INDEX('Disaggregation Records'!$E$59:$E$92,MATCH(LEFT(L171,255),LEFT('Disaggregation Records'!$D$59:$D$92,255),0))),"")</f>
        <v>Duration of treatment</v>
      </c>
      <c r="D171" s="467" t="str">
        <f t="array" ref="D171">IFERROR(IF(INDEX('Disaggregation Records'!$F$59:$F$92,MATCH(LEFT(L171,255),LEFT('Disaggregation Records'!$D$59:$D$92,255),0))=0,"",INDEX('Disaggregation Records'!$F$59:$F$92,MATCH(LEFT(L171,255),LEFT('Disaggregation Records'!$D$59:$D$92,255),0))),"")</f>
        <v>36 months after initiation</v>
      </c>
      <c r="E171" s="370" t="str">
        <f t="array" ref="E171">IFERROR(IF(INDEX('[3]Disaggregation Data'!$K$159:$K$310,MATCH(LEFT(M171,255),LEFT('[3]Disaggregation Data'!$J$159:$J$310,255),0))=0,"",INDEX('[3]Disaggregation Data'!$K$159:$K$310,MATCH(LEFT(M171,255),LEFT('[3]Disaggregation Data'!J$159:$J$310,255),0))),"")</f>
        <v>61.8%</v>
      </c>
      <c r="F171" s="370" t="str">
        <f t="array" ref="F171">IFERROR(IF(INDEX('Disaggregation Data'!$L$159:$L$310,MATCH(LEFT(M171,255),LEFT('Disaggregation Data'!$J$159:$J$310,255),0))=0,"",INDEX('Disaggregation Data'!$L$159:$L$310,MATCH(LEFT(M171,255),LEFT('Disaggregation Data'!J$159:$J$310,255),0))),"")</f>
        <v>2015</v>
      </c>
      <c r="G171" s="370" t="str">
        <f t="array" ref="G171">IFERROR(IF(INDEX('Disaggregation Data'!$M$159:$M$310,MATCH(LEFT(M171,255),LEFT('Disaggregation Data'!$J$159:$J$310,255),0))=0,"",INDEX('Disaggregation Data'!$M$159:$M$310,MATCH(LEFT(M171,255),LEFT('Disaggregation Data'!J$159:$J$310,255),0))),"")</f>
        <v>Study</v>
      </c>
      <c r="H171" s="369" t="str">
        <f t="array" ref="H171">IFERROR(IF(INDEX('Disaggregation Data'!$N$159:$N$310,MATCH(LEFT(M171,255),LEFT('Disaggregation Data'!$J$159:$J$310,255),0))=0,"",INDEX('Disaggregation Data'!$N$159:$N$310,MATCH(LEFT(M171,255),LEFT('Disaggregation Data'!J$159:$J$310,255),0))),"")</f>
        <v/>
      </c>
      <c r="I171" s="459" t="str">
        <f t="array" ref="I171">IFERROR(IF(INDEX('Disaggregation Records'!$G$59:$G$92,MATCH(LEFT(L171,255),LEFT('Disaggregation Records'!$D$59:$D$92,255),0))=0,"",INDEX('Disaggregation Records'!$G$59:$G$92,MATCH(LEFT(L171,255),LEFT('Disaggregation Records'!$D$59:$D$92,255),0))),"")</f>
        <v>a1L36000000zoL7EAI</v>
      </c>
      <c r="J171" s="464" t="s">
        <v>737</v>
      </c>
      <c r="K171" s="464">
        <f t="shared" si="12"/>
        <v>3</v>
      </c>
      <c r="L171" s="464" t="str">
        <f t="shared" si="13"/>
        <v>HIV O-1(M): Percentage of adults and children with HIV, known to be on treatment 12 months after initiation of antiretroviral therapy-3</v>
      </c>
      <c r="M171" s="464" t="str">
        <f t="shared" si="14"/>
        <v>HIV O-1(M): Percentage of adults and children with HIV, known to be on treatment 12 months after initiation of antiretroviral therapyDuration of treatment36 months after initiation</v>
      </c>
      <c r="N171" s="464" t="b">
        <f t="shared" si="15"/>
        <v>1</v>
      </c>
      <c r="O171" s="468" t="s">
        <v>1723</v>
      </c>
      <c r="P171" s="202"/>
      <c r="Q171" s="179"/>
    </row>
    <row r="172" spans="1:17" ht="37.5" customHeight="1" x14ac:dyDescent="0.35">
      <c r="A172" s="367">
        <v>1</v>
      </c>
      <c r="B172" s="384" t="str">
        <f>IFERROR(VLOOKUP(A172,'Outcome Indicators - Section C'!$A$10:$S$27,19,FALSE),"")</f>
        <v>HIV O-1(M): Percentage of adults and children with HIV, known to be on treatment 12 months after initiation of antiretroviral therapy</v>
      </c>
      <c r="C172" s="467" t="str">
        <f t="array" ref="C172">IFERROR(IF(INDEX('Disaggregation Records'!$E$59:$E$92,MATCH(LEFT(L172,255),LEFT('Disaggregation Records'!$D$59:$D$92,255),0))=0,"",INDEX('Disaggregation Records'!$E$59:$E$92,MATCH(LEFT(L172,255),LEFT('Disaggregation Records'!$D$59:$D$92,255),0))),"")</f>
        <v>Duration of treatment</v>
      </c>
      <c r="D172" s="467" t="str">
        <f t="array" ref="D172">IFERROR(IF(INDEX('Disaggregation Records'!$F$59:$F$92,MATCH(LEFT(L172,255),LEFT('Disaggregation Records'!$D$59:$D$92,255),0))=0,"",INDEX('Disaggregation Records'!$F$59:$F$92,MATCH(LEFT(L172,255),LEFT('Disaggregation Records'!$D$59:$D$92,255),0))),"")</f>
        <v>60 months after initiation</v>
      </c>
      <c r="E172" s="370" t="str">
        <f t="array" ref="E172">IFERROR(IF(INDEX('[3]Disaggregation Data'!$K$159:$K$310,MATCH(LEFT(M172,255),LEFT('[3]Disaggregation Data'!$J$159:$J$310,255),0))=0,"",INDEX('[3]Disaggregation Data'!$K$159:$K$310,MATCH(LEFT(M172,255),LEFT('[3]Disaggregation Data'!J$159:$J$310,255),0))),"")</f>
        <v>51.0%</v>
      </c>
      <c r="F172" s="370" t="str">
        <f t="array" ref="F172">IFERROR(IF(INDEX('Disaggregation Data'!$L$159:$L$310,MATCH(LEFT(M172,255),LEFT('Disaggregation Data'!$J$159:$J$310,255),0))=0,"",INDEX('Disaggregation Data'!$L$159:$L$310,MATCH(LEFT(M172,255),LEFT('Disaggregation Data'!J$159:$J$310,255),0))),"")</f>
        <v>2015</v>
      </c>
      <c r="G172" s="370" t="str">
        <f t="array" ref="G172">IFERROR(IF(INDEX('Disaggregation Data'!$M$159:$M$310,MATCH(LEFT(M172,255),LEFT('Disaggregation Data'!$J$159:$J$310,255),0))=0,"",INDEX('Disaggregation Data'!$M$159:$M$310,MATCH(LEFT(M172,255),LEFT('Disaggregation Data'!J$159:$J$310,255),0))),"")</f>
        <v>Study</v>
      </c>
      <c r="H172" s="369" t="str">
        <f t="array" ref="H172">IFERROR(IF(INDEX('Disaggregation Data'!$N$159:$N$310,MATCH(LEFT(M172,255),LEFT('Disaggregation Data'!$J$159:$J$310,255),0))=0,"",INDEX('Disaggregation Data'!$N$159:$N$310,MATCH(LEFT(M172,255),LEFT('Disaggregation Data'!J$159:$J$310,255),0))),"")</f>
        <v/>
      </c>
      <c r="I172" s="459" t="str">
        <f t="array" ref="I172">IFERROR(IF(INDEX('Disaggregation Records'!$G$59:$G$92,MATCH(LEFT(L172,255),LEFT('Disaggregation Records'!$D$59:$D$92,255),0))=0,"",INDEX('Disaggregation Records'!$G$59:$G$92,MATCH(LEFT(L172,255),LEFT('Disaggregation Records'!$D$59:$D$92,255),0))),"")</f>
        <v>a1L36000002NzjLEAS</v>
      </c>
      <c r="J172" s="464" t="s">
        <v>737</v>
      </c>
      <c r="K172" s="464">
        <f t="shared" si="12"/>
        <v>4</v>
      </c>
      <c r="L172" s="464" t="str">
        <f t="shared" si="13"/>
        <v>HIV O-1(M): Percentage of adults and children with HIV, known to be on treatment 12 months after initiation of antiretroviral therapy-4</v>
      </c>
      <c r="M172" s="464" t="str">
        <f t="shared" si="14"/>
        <v>HIV O-1(M): Percentage of adults and children with HIV, known to be on treatment 12 months after initiation of antiretroviral therapyDuration of treatment60 months after initiation</v>
      </c>
      <c r="N172" s="464" t="b">
        <f t="shared" si="15"/>
        <v>1</v>
      </c>
      <c r="O172" s="468" t="s">
        <v>1725</v>
      </c>
      <c r="P172" s="202"/>
      <c r="Q172" s="179"/>
    </row>
    <row r="173" spans="1:17" ht="37.5" customHeight="1" x14ac:dyDescent="0.35">
      <c r="A173" s="367">
        <v>1</v>
      </c>
      <c r="B173" s="384" t="str">
        <f>IFERROR(VLOOKUP(A173,'Outcome Indicators - Section C'!$A$10:$S$27,19,FALSE),"")</f>
        <v>HIV O-1(M): Percentage of adults and children with HIV, known to be on treatment 12 months after initiation of antiretroviral therapy</v>
      </c>
      <c r="C173" s="467" t="str">
        <f t="array" ref="C173">IFERROR(IF(INDEX('Disaggregation Records'!$E$59:$E$92,MATCH(LEFT(L173,255),LEFT('Disaggregation Records'!$D$59:$D$92,255),0))=0,"",INDEX('Disaggregation Records'!$E$59:$E$92,MATCH(LEFT(L173,255),LEFT('Disaggregation Records'!$D$59:$D$92,255),0))),"")</f>
        <v>Gender</v>
      </c>
      <c r="D173" s="467" t="str">
        <f t="array" ref="D173">IFERROR(IF(INDEX('Disaggregation Records'!$F$59:$F$92,MATCH(LEFT(L173,255),LEFT('Disaggregation Records'!$D$59:$D$92,255),0))=0,"",INDEX('Disaggregation Records'!$F$59:$F$92,MATCH(LEFT(L173,255),LEFT('Disaggregation Records'!$D$59:$D$92,255),0))),"")</f>
        <v>Male</v>
      </c>
      <c r="E173" s="370" t="s">
        <v>4173</v>
      </c>
      <c r="F173" s="370" t="str">
        <f t="array" ref="F173">IFERROR(IF(INDEX('Disaggregation Data'!$L$159:$L$310,MATCH(LEFT(M173,255),LEFT('Disaggregation Data'!$J$159:$J$310,255),0))=0,"",INDEX('Disaggregation Data'!$L$159:$L$310,MATCH(LEFT(M173,255),LEFT('Disaggregation Data'!J$159:$J$310,255),0))),"")</f>
        <v>2015</v>
      </c>
      <c r="G173" s="370" t="str">
        <f t="array" ref="G173">IFERROR(IF(INDEX('Disaggregation Data'!$M$159:$M$310,MATCH(LEFT(M173,255),LEFT('Disaggregation Data'!$J$159:$J$310,255),0))=0,"",INDEX('Disaggregation Data'!$M$159:$M$310,MATCH(LEFT(M173,255),LEFT('Disaggregation Data'!J$159:$J$310,255),0))),"")</f>
        <v>Study</v>
      </c>
      <c r="H173" s="369" t="str">
        <f t="array" ref="H173">IFERROR(IF(INDEX('Disaggregation Data'!$N$159:$N$310,MATCH(LEFT(M173,255),LEFT('Disaggregation Data'!$J$159:$J$310,255),0))=0,"",INDEX('Disaggregation Data'!$N$159:$N$310,MATCH(LEFT(M173,255),LEFT('Disaggregation Data'!J$159:$J$310,255),0))),"")</f>
        <v/>
      </c>
      <c r="I173" s="459" t="str">
        <f t="array" ref="I173">IFERROR(IF(INDEX('Disaggregation Records'!$G$59:$G$92,MATCH(LEFT(L173,255),LEFT('Disaggregation Records'!$D$59:$D$92,255),0))=0,"",INDEX('Disaggregation Records'!$G$59:$G$92,MATCH(LEFT(L173,255),LEFT('Disaggregation Records'!$D$59:$D$92,255),0))),"")</f>
        <v>a1L36000000zoL1EAI</v>
      </c>
      <c r="J173" s="464" t="s">
        <v>737</v>
      </c>
      <c r="K173" s="464">
        <f t="shared" si="12"/>
        <v>5</v>
      </c>
      <c r="L173" s="464" t="str">
        <f t="shared" si="13"/>
        <v>HIV O-1(M): Percentage of adults and children with HIV, known to be on treatment 12 months after initiation of antiretroviral therapy-5</v>
      </c>
      <c r="M173" s="464" t="str">
        <f t="shared" si="14"/>
        <v>HIV O-1(M): Percentage of adults and children with HIV, known to be on treatment 12 months after initiation of antiretroviral therapyGenderMale</v>
      </c>
      <c r="N173" s="464" t="b">
        <f t="shared" si="15"/>
        <v>1</v>
      </c>
      <c r="O173" s="468" t="s">
        <v>1727</v>
      </c>
      <c r="P173" s="202"/>
      <c r="Q173" s="179"/>
    </row>
    <row r="174" spans="1:17" ht="37.5" customHeight="1" x14ac:dyDescent="0.35">
      <c r="A174" s="367">
        <v>1</v>
      </c>
      <c r="B174" s="384" t="str">
        <f>IFERROR(VLOOKUP(A174,'Outcome Indicators - Section C'!$A$10:$S$27,19,FALSE),"")</f>
        <v>HIV O-1(M): Percentage of adults and children with HIV, known to be on treatment 12 months after initiation of antiretroviral therapy</v>
      </c>
      <c r="C174" s="467" t="str">
        <f t="array" ref="C174">IFERROR(IF(INDEX('Disaggregation Records'!$E$59:$E$92,MATCH(LEFT(L174,255),LEFT('Disaggregation Records'!$D$59:$D$92,255),0))=0,"",INDEX('Disaggregation Records'!$E$59:$E$92,MATCH(LEFT(L174,255),LEFT('Disaggregation Records'!$D$59:$D$92,255),0))),"")</f>
        <v>Gender</v>
      </c>
      <c r="D174" s="467" t="str">
        <f t="array" ref="D174">IFERROR(IF(INDEX('Disaggregation Records'!$F$59:$F$92,MATCH(LEFT(L174,255),LEFT('Disaggregation Records'!$D$59:$D$92,255),0))=0,"",INDEX('Disaggregation Records'!$F$59:$F$92,MATCH(LEFT(L174,255),LEFT('Disaggregation Records'!$D$59:$D$92,255),0))),"")</f>
        <v>Female</v>
      </c>
      <c r="E174" s="370" t="str">
        <f t="array" ref="E174">IFERROR(IF(INDEX('[3]Disaggregation Data'!$K$159:$K$310,MATCH(LEFT(M174,255),LEFT('[3]Disaggregation Data'!$J$159:$J$310,255),0))=0,"",INDEX('[3]Disaggregation Data'!$K$159:$K$310,MATCH(LEFT(M174,255),LEFT('[3]Disaggregation Data'!J$159:$J$310,255),0))),"")</f>
        <v>79.3%</v>
      </c>
      <c r="F174" s="370" t="str">
        <f t="array" ref="F174">IFERROR(IF(INDEX('Disaggregation Data'!$L$159:$L$310,MATCH(LEFT(M174,255),LEFT('Disaggregation Data'!$J$159:$J$310,255),0))=0,"",INDEX('Disaggregation Data'!$L$159:$L$310,MATCH(LEFT(M174,255),LEFT('Disaggregation Data'!J$159:$J$310,255),0))),"")</f>
        <v>2015</v>
      </c>
      <c r="G174" s="370" t="str">
        <f t="array" ref="G174">IFERROR(IF(INDEX('Disaggregation Data'!$M$159:$M$310,MATCH(LEFT(M174,255),LEFT('Disaggregation Data'!$J$159:$J$310,255),0))=0,"",INDEX('Disaggregation Data'!$M$159:$M$310,MATCH(LEFT(M174,255),LEFT('Disaggregation Data'!J$159:$J$310,255),0))),"")</f>
        <v>Study</v>
      </c>
      <c r="H174" s="369" t="str">
        <f t="array" ref="H174">IFERROR(IF(INDEX('Disaggregation Data'!$N$159:$N$310,MATCH(LEFT(M174,255),LEFT('Disaggregation Data'!$J$159:$J$310,255),0))=0,"",INDEX('Disaggregation Data'!$N$159:$N$310,MATCH(LEFT(M174,255),LEFT('Disaggregation Data'!J$159:$J$310,255),0))),"")</f>
        <v/>
      </c>
      <c r="I174" s="459" t="str">
        <f t="array" ref="I174">IFERROR(IF(INDEX('Disaggregation Records'!$G$59:$G$92,MATCH(LEFT(L174,255),LEFT('Disaggregation Records'!$D$59:$D$92,255),0))=0,"",INDEX('Disaggregation Records'!$G$59:$G$92,MATCH(LEFT(L174,255),LEFT('Disaggregation Records'!$D$59:$D$92,255),0))),"")</f>
        <v>a1L36000000zoL2EAI</v>
      </c>
      <c r="J174" s="464" t="s">
        <v>737</v>
      </c>
      <c r="K174" s="464">
        <f t="shared" si="12"/>
        <v>6</v>
      </c>
      <c r="L174" s="464" t="str">
        <f t="shared" si="13"/>
        <v>HIV O-1(M): Percentage of adults and children with HIV, known to be on treatment 12 months after initiation of antiretroviral therapy-6</v>
      </c>
      <c r="M174" s="464" t="str">
        <f t="shared" si="14"/>
        <v>HIV O-1(M): Percentage of adults and children with HIV, known to be on treatment 12 months after initiation of antiretroviral therapyGenderFemale</v>
      </c>
      <c r="N174" s="464" t="b">
        <f t="shared" si="15"/>
        <v>1</v>
      </c>
      <c r="O174" s="468" t="s">
        <v>1729</v>
      </c>
      <c r="P174" s="202"/>
      <c r="Q174" s="179"/>
    </row>
    <row r="175" spans="1:17" ht="37.5" customHeight="1" x14ac:dyDescent="0.35">
      <c r="A175" s="367">
        <v>1</v>
      </c>
      <c r="B175" s="384" t="str">
        <f>IFERROR(VLOOKUP(A175,'Outcome Indicators - Section C'!$A$10:$S$27,19,FALSE),"")</f>
        <v>HIV O-1(M): Percentage of adults and children with HIV, known to be on treatment 12 months after initiation of antiretroviral therapy</v>
      </c>
      <c r="C175" s="467" t="str">
        <f t="array" ref="C175">IFERROR(IF(INDEX('Disaggregation Records'!$E$59:$E$92,MATCH(LEFT(L175,255),LEFT('Disaggregation Records'!$D$59:$D$92,255),0))=0,"",INDEX('Disaggregation Records'!$E$59:$E$92,MATCH(LEFT(L175,255),LEFT('Disaggregation Records'!$D$59:$D$92,255),0))),"")</f>
        <v/>
      </c>
      <c r="D175" s="467" t="str">
        <f t="array" ref="D175">IFERROR(IF(INDEX('Disaggregation Records'!$F$59:$F$92,MATCH(LEFT(L175,255),LEFT('Disaggregation Records'!$D$59:$D$92,255),0))=0,"",INDEX('Disaggregation Records'!$F$59:$F$92,MATCH(LEFT(L175,255),LEFT('Disaggregation Records'!$D$59:$D$92,255),0))),"")</f>
        <v/>
      </c>
      <c r="E175" s="370" t="str">
        <f t="array" ref="E175">IFERROR(IF(INDEX('Disaggregation Data'!$K$159:$K$310,MATCH(LEFT(M175,255),LEFT('Disaggregation Data'!$J$159:$J$310,255),0))=0,"",INDEX('Disaggregation Data'!$K$159:$K$310,MATCH(LEFT(M175,255),LEFT('Disaggregation Data'!J$159:$J$310,255),0))),"")</f>
        <v/>
      </c>
      <c r="F175" s="370" t="str">
        <f t="array" ref="F175">IFERROR(IF(INDEX('Disaggregation Data'!$L$159:$L$310,MATCH(LEFT(M175,255),LEFT('Disaggregation Data'!$J$159:$J$310,255),0))=0,"",INDEX('Disaggregation Data'!$L$159:$L$310,MATCH(LEFT(M175,255),LEFT('Disaggregation Data'!J$159:$J$310,255),0))),"")</f>
        <v/>
      </c>
      <c r="G175" s="370" t="str">
        <f t="array" ref="G175">IFERROR(IF(INDEX('Disaggregation Data'!$M$159:$M$310,MATCH(LEFT(M175,255),LEFT('Disaggregation Data'!$J$159:$J$310,255),0))=0,"",INDEX('Disaggregation Data'!$M$159:$M$310,MATCH(LEFT(M175,255),LEFT('Disaggregation Data'!J$159:$J$310,255),0))),"")</f>
        <v/>
      </c>
      <c r="H175" s="369" t="str">
        <f t="array" ref="H175">IFERROR(IF(INDEX('Disaggregation Data'!$N$159:$N$310,MATCH(LEFT(M175,255),LEFT('Disaggregation Data'!$J$159:$J$310,255),0))=0,"",INDEX('Disaggregation Data'!$N$159:$N$310,MATCH(LEFT(M175,255),LEFT('Disaggregation Data'!J$159:$J$310,255),0))),"")</f>
        <v/>
      </c>
      <c r="I175" s="459" t="str">
        <f t="array" ref="I175">IFERROR(IF(INDEX('Disaggregation Records'!$G$59:$G$92,MATCH(LEFT(L175,255),LEFT('Disaggregation Records'!$D$59:$D$92,255),0))=0,"",INDEX('Disaggregation Records'!$G$59:$G$92,MATCH(LEFT(L175,255),LEFT('Disaggregation Records'!$D$59:$D$92,255),0))),"")</f>
        <v/>
      </c>
      <c r="J175" s="464" t="s">
        <v>737</v>
      </c>
      <c r="K175" s="464">
        <f t="shared" si="12"/>
        <v>7</v>
      </c>
      <c r="L175" s="464" t="str">
        <f t="shared" si="13"/>
        <v>HIV O-1(M): Percentage of adults and children with HIV, known to be on treatment 12 months after initiation of antiretroviral therapy-7</v>
      </c>
      <c r="M175" s="464" t="str">
        <f t="shared" si="14"/>
        <v>HIV O-1(M): Percentage of adults and children with HIV, known to be on treatment 12 months after initiation of antiretroviral therapy</v>
      </c>
      <c r="N175" s="464" t="b">
        <f t="shared" si="15"/>
        <v>1</v>
      </c>
      <c r="O175" s="468" t="s">
        <v>1730</v>
      </c>
      <c r="P175" s="202"/>
      <c r="Q175" s="179"/>
    </row>
    <row r="176" spans="1:17" ht="37.5" customHeight="1" x14ac:dyDescent="0.35">
      <c r="A176" s="367">
        <v>1</v>
      </c>
      <c r="B176" s="384" t="str">
        <f>IFERROR(VLOOKUP(A176,'Outcome Indicators - Section C'!$A$10:$S$27,19,FALSE),"")</f>
        <v>HIV O-1(M): Percentage of adults and children with HIV, known to be on treatment 12 months after initiation of antiretroviral therapy</v>
      </c>
      <c r="C176" s="467" t="str">
        <f t="array" ref="C176">IFERROR(IF(INDEX('Disaggregation Records'!$E$59:$E$92,MATCH(LEFT(L176,255),LEFT('Disaggregation Records'!$D$59:$D$92,255),0))=0,"",INDEX('Disaggregation Records'!$E$59:$E$92,MATCH(LEFT(L176,255),LEFT('Disaggregation Records'!$D$59:$D$92,255),0))),"")</f>
        <v/>
      </c>
      <c r="D176" s="467" t="str">
        <f t="array" ref="D176">IFERROR(IF(INDEX('Disaggregation Records'!$F$59:$F$92,MATCH(LEFT(L176,255),LEFT('Disaggregation Records'!$D$59:$D$92,255),0))=0,"",INDEX('Disaggregation Records'!$F$59:$F$92,MATCH(LEFT(L176,255),LEFT('Disaggregation Records'!$D$59:$D$92,255),0))),"")</f>
        <v/>
      </c>
      <c r="E176" s="370" t="str">
        <f t="array" ref="E176">IFERROR(IF(INDEX('Disaggregation Data'!$K$159:$K$310,MATCH(LEFT(M176,255),LEFT('Disaggregation Data'!$J$159:$J$310,255),0))=0,"",INDEX('Disaggregation Data'!$K$159:$K$310,MATCH(LEFT(M176,255),LEFT('Disaggregation Data'!J$159:$J$310,255),0))),"")</f>
        <v/>
      </c>
      <c r="F176" s="370" t="str">
        <f t="array" ref="F176">IFERROR(IF(INDEX('Disaggregation Data'!$L$159:$L$310,MATCH(LEFT(M176,255),LEFT('Disaggregation Data'!$J$159:$J$310,255),0))=0,"",INDEX('Disaggregation Data'!$L$159:$L$310,MATCH(LEFT(M176,255),LEFT('Disaggregation Data'!J$159:$J$310,255),0))),"")</f>
        <v/>
      </c>
      <c r="G176" s="370" t="str">
        <f t="array" ref="G176">IFERROR(IF(INDEX('Disaggregation Data'!$M$159:$M$310,MATCH(LEFT(M176,255),LEFT('Disaggregation Data'!$J$159:$J$310,255),0))=0,"",INDEX('Disaggregation Data'!$M$159:$M$310,MATCH(LEFT(M176,255),LEFT('Disaggregation Data'!J$159:$J$310,255),0))),"")</f>
        <v/>
      </c>
      <c r="H176" s="369" t="str">
        <f t="array" ref="H176">IFERROR(IF(INDEX('Disaggregation Data'!$N$159:$N$310,MATCH(LEFT(M176,255),LEFT('Disaggregation Data'!$J$159:$J$310,255),0))=0,"",INDEX('Disaggregation Data'!$N$159:$N$310,MATCH(LEFT(M176,255),LEFT('Disaggregation Data'!J$159:$J$310,255),0))),"")</f>
        <v/>
      </c>
      <c r="I176" s="459" t="str">
        <f t="array" ref="I176">IFERROR(IF(INDEX('Disaggregation Records'!$G$59:$G$92,MATCH(LEFT(L176,255),LEFT('Disaggregation Records'!$D$59:$D$92,255),0))=0,"",INDEX('Disaggregation Records'!$G$59:$G$92,MATCH(LEFT(L176,255),LEFT('Disaggregation Records'!$D$59:$D$92,255),0))),"")</f>
        <v/>
      </c>
      <c r="J176" s="464" t="s">
        <v>737</v>
      </c>
      <c r="K176" s="464">
        <f t="shared" si="12"/>
        <v>8</v>
      </c>
      <c r="L176" s="464" t="str">
        <f t="shared" si="13"/>
        <v>HIV O-1(M): Percentage of adults and children with HIV, known to be on treatment 12 months after initiation of antiretroviral therapy-8</v>
      </c>
      <c r="M176" s="464" t="str">
        <f t="shared" si="14"/>
        <v>HIV O-1(M): Percentage of adults and children with HIV, known to be on treatment 12 months after initiation of antiretroviral therapy</v>
      </c>
      <c r="N176" s="464" t="b">
        <f t="shared" si="15"/>
        <v>1</v>
      </c>
      <c r="O176" s="468" t="s">
        <v>1731</v>
      </c>
      <c r="P176" s="202"/>
      <c r="Q176" s="179"/>
    </row>
    <row r="177" spans="1:17" ht="37.5" customHeight="1" x14ac:dyDescent="0.35">
      <c r="A177" s="367">
        <v>1</v>
      </c>
      <c r="B177" s="384" t="str">
        <f>IFERROR(VLOOKUP(A177,'Outcome Indicators - Section C'!$A$10:$S$27,19,FALSE),"")</f>
        <v>HIV O-1(M): Percentage of adults and children with HIV, known to be on treatment 12 months after initiation of antiretroviral therapy</v>
      </c>
      <c r="C177" s="467" t="str">
        <f t="array" ref="C177">IFERROR(IF(INDEX('Disaggregation Records'!$E$59:$E$92,MATCH(LEFT(L177,255),LEFT('Disaggregation Records'!$D$59:$D$92,255),0))=0,"",INDEX('Disaggregation Records'!$E$59:$E$92,MATCH(LEFT(L177,255),LEFT('Disaggregation Records'!$D$59:$D$92,255),0))),"")</f>
        <v/>
      </c>
      <c r="D177" s="467" t="str">
        <f t="array" ref="D177">IFERROR(IF(INDEX('Disaggregation Records'!$F$59:$F$92,MATCH(LEFT(L177,255),LEFT('Disaggregation Records'!$D$59:$D$92,255),0))=0,"",INDEX('Disaggregation Records'!$F$59:$F$92,MATCH(LEFT(L177,255),LEFT('Disaggregation Records'!$D$59:$D$92,255),0))),"")</f>
        <v/>
      </c>
      <c r="E177" s="370" t="str">
        <f t="array" ref="E177">IFERROR(IF(INDEX('Disaggregation Data'!$K$159:$K$310,MATCH(LEFT(M177,255),LEFT('Disaggregation Data'!$J$159:$J$310,255),0))=0,"",INDEX('Disaggregation Data'!$K$159:$K$310,MATCH(LEFT(M177,255),LEFT('Disaggregation Data'!J$159:$J$310,255),0))),"")</f>
        <v/>
      </c>
      <c r="F177" s="370" t="str">
        <f t="array" ref="F177">IFERROR(IF(INDEX('Disaggregation Data'!$L$159:$L$310,MATCH(LEFT(M177,255),LEFT('Disaggregation Data'!$J$159:$J$310,255),0))=0,"",INDEX('Disaggregation Data'!$L$159:$L$310,MATCH(LEFT(M177,255),LEFT('Disaggregation Data'!J$159:$J$310,255),0))),"")</f>
        <v/>
      </c>
      <c r="G177" s="370" t="str">
        <f t="array" ref="G177">IFERROR(IF(INDEX('Disaggregation Data'!$M$159:$M$310,MATCH(LEFT(M177,255),LEFT('Disaggregation Data'!$J$159:$J$310,255),0))=0,"",INDEX('Disaggregation Data'!$M$159:$M$310,MATCH(LEFT(M177,255),LEFT('Disaggregation Data'!J$159:$J$310,255),0))),"")</f>
        <v/>
      </c>
      <c r="H177" s="369" t="str">
        <f t="array" ref="H177">IFERROR(IF(INDEX('Disaggregation Data'!$N$159:$N$310,MATCH(LEFT(M177,255),LEFT('Disaggregation Data'!$J$159:$J$310,255),0))=0,"",INDEX('Disaggregation Data'!$N$159:$N$310,MATCH(LEFT(M177,255),LEFT('Disaggregation Data'!J$159:$J$310,255),0))),"")</f>
        <v/>
      </c>
      <c r="I177" s="459" t="str">
        <f t="array" ref="I177">IFERROR(IF(INDEX('Disaggregation Records'!$G$59:$G$92,MATCH(LEFT(L177,255),LEFT('Disaggregation Records'!$D$59:$D$92,255),0))=0,"",INDEX('Disaggregation Records'!$G$59:$G$92,MATCH(LEFT(L177,255),LEFT('Disaggregation Records'!$D$59:$D$92,255),0))),"")</f>
        <v/>
      </c>
      <c r="J177" s="464" t="s">
        <v>737</v>
      </c>
      <c r="K177" s="464">
        <f t="shared" si="12"/>
        <v>9</v>
      </c>
      <c r="L177" s="464" t="str">
        <f t="shared" si="13"/>
        <v>HIV O-1(M): Percentage of adults and children with HIV, known to be on treatment 12 months after initiation of antiretroviral therapy-9</v>
      </c>
      <c r="M177" s="464" t="str">
        <f t="shared" si="14"/>
        <v>HIV O-1(M): Percentage of adults and children with HIV, known to be on treatment 12 months after initiation of antiretroviral therapy</v>
      </c>
      <c r="N177" s="464" t="b">
        <f t="shared" si="15"/>
        <v>1</v>
      </c>
      <c r="O177" s="468" t="s">
        <v>1732</v>
      </c>
      <c r="P177" s="202"/>
      <c r="Q177" s="179"/>
    </row>
    <row r="178" spans="1:17" ht="37.5" customHeight="1" x14ac:dyDescent="0.35">
      <c r="A178" s="367">
        <v>2</v>
      </c>
      <c r="B178" s="384" t="str">
        <f>IFERROR(VLOOKUP(A178,'Outcome Indicators - Section C'!$A$10:$S$27,19,FALSE),"")</f>
        <v/>
      </c>
      <c r="C178" s="467" t="str">
        <f t="array" ref="C178">IFERROR(IF(INDEX('Disaggregation Records'!$E$59:$E$92,MATCH(LEFT(L178,255),LEFT('Disaggregation Records'!$D$59:$D$92,255),0))=0,"",INDEX('Disaggregation Records'!$E$59:$E$92,MATCH(LEFT(L178,255),LEFT('Disaggregation Records'!$D$59:$D$92,255),0))),"")</f>
        <v/>
      </c>
      <c r="D178" s="467" t="str">
        <f t="array" ref="D178">IFERROR(IF(INDEX('Disaggregation Records'!$F$59:$F$92,MATCH(LEFT(L178,255),LEFT('Disaggregation Records'!$D$59:$D$92,255),0))=0,"",INDEX('Disaggregation Records'!$F$59:$F$92,MATCH(LEFT(L178,255),LEFT('Disaggregation Records'!$D$59:$D$92,255),0))),"")</f>
        <v/>
      </c>
      <c r="E178" s="370" t="str">
        <f t="array" ref="E178">IFERROR(IF(INDEX('Disaggregation Data'!$K$159:$K$310,MATCH(LEFT(M178,255),LEFT('Disaggregation Data'!$J$159:$J$310,255),0))=0,"",INDEX('Disaggregation Data'!$K$159:$K$310,MATCH(LEFT(M178,255),LEFT('Disaggregation Data'!J$159:$J$310,255),0))),"")</f>
        <v/>
      </c>
      <c r="F178" s="370" t="str">
        <f t="array" ref="F178">IFERROR(IF(INDEX('Disaggregation Data'!$L$159:$L$310,MATCH(LEFT(M178,255),LEFT('Disaggregation Data'!$J$159:$J$310,255),0))=0,"",INDEX('Disaggregation Data'!$L$159:$L$310,MATCH(LEFT(M178,255),LEFT('Disaggregation Data'!J$159:$J$310,255),0))),"")</f>
        <v/>
      </c>
      <c r="G178" s="370" t="str">
        <f t="array" ref="G178">IFERROR(IF(INDEX('Disaggregation Data'!$M$159:$M$310,MATCH(LEFT(M178,255),LEFT('Disaggregation Data'!$J$159:$J$310,255),0))=0,"",INDEX('Disaggregation Data'!$M$159:$M$310,MATCH(LEFT(M178,255),LEFT('Disaggregation Data'!J$159:$J$310,255),0))),"")</f>
        <v/>
      </c>
      <c r="H178" s="369" t="str">
        <f t="array" ref="H178">IFERROR(IF(INDEX('Disaggregation Data'!$N$159:$N$310,MATCH(LEFT(M178,255),LEFT('Disaggregation Data'!$J$159:$J$310,255),0))=0,"",INDEX('Disaggregation Data'!$N$159:$N$310,MATCH(LEFT(M178,255),LEFT('Disaggregation Data'!J$159:$J$310,255),0))),"")</f>
        <v/>
      </c>
      <c r="I178" s="459" t="str">
        <f t="array" ref="I178">IFERROR(IF(INDEX('Disaggregation Records'!$G$59:$G$92,MATCH(LEFT(L178,255),LEFT('Disaggregation Records'!$D$59:$D$92,255),0))=0,"",INDEX('Disaggregation Records'!$G$59:$G$92,MATCH(LEFT(L178,255),LEFT('Disaggregation Records'!$D$59:$D$92,255),0))),"")</f>
        <v/>
      </c>
      <c r="J178" s="464" t="s">
        <v>740</v>
      </c>
      <c r="K178" s="464">
        <f t="shared" si="12"/>
        <v>0</v>
      </c>
      <c r="L178" s="464" t="str">
        <f t="shared" si="13"/>
        <v/>
      </c>
      <c r="M178" s="464" t="str">
        <f t="shared" si="14"/>
        <v/>
      </c>
      <c r="N178" s="464" t="b">
        <f t="shared" si="15"/>
        <v>0</v>
      </c>
      <c r="O178" s="468" t="s">
        <v>1733</v>
      </c>
      <c r="P178" s="202"/>
      <c r="Q178" s="179"/>
    </row>
    <row r="179" spans="1:17" ht="37.5" customHeight="1" x14ac:dyDescent="0.35">
      <c r="A179" s="367">
        <v>2</v>
      </c>
      <c r="B179" s="384" t="str">
        <f>IFERROR(VLOOKUP(A179,'Outcome Indicators - Section C'!$A$10:$S$27,19,FALSE),"")</f>
        <v/>
      </c>
      <c r="C179" s="467" t="str">
        <f t="array" ref="C179">IFERROR(IF(INDEX('Disaggregation Records'!$E$59:$E$92,MATCH(LEFT(L179,255),LEFT('Disaggregation Records'!$D$59:$D$92,255),0))=0,"",INDEX('Disaggregation Records'!$E$59:$E$92,MATCH(LEFT(L179,255),LEFT('Disaggregation Records'!$D$59:$D$92,255),0))),"")</f>
        <v/>
      </c>
      <c r="D179" s="467" t="str">
        <f t="array" ref="D179">IFERROR(IF(INDEX('Disaggregation Records'!$F$59:$F$92,MATCH(LEFT(L179,255),LEFT('Disaggregation Records'!$D$59:$D$92,255),0))=0,"",INDEX('Disaggregation Records'!$F$59:$F$92,MATCH(LEFT(L179,255),LEFT('Disaggregation Records'!$D$59:$D$92,255),0))),"")</f>
        <v/>
      </c>
      <c r="E179" s="370" t="str">
        <f t="array" ref="E179">IFERROR(IF(INDEX('Disaggregation Data'!$K$159:$K$310,MATCH(LEFT(M179,255),LEFT('Disaggregation Data'!$J$159:$J$310,255),0))=0,"",INDEX('Disaggregation Data'!$K$159:$K$310,MATCH(LEFT(M179,255),LEFT('Disaggregation Data'!J$159:$J$310,255),0))),"")</f>
        <v/>
      </c>
      <c r="F179" s="370" t="str">
        <f t="array" ref="F179">IFERROR(IF(INDEX('Disaggregation Data'!$L$159:$L$310,MATCH(LEFT(M179,255),LEFT('Disaggregation Data'!$J$159:$J$310,255),0))=0,"",INDEX('Disaggregation Data'!$L$159:$L$310,MATCH(LEFT(M179,255),LEFT('Disaggregation Data'!J$159:$J$310,255),0))),"")</f>
        <v/>
      </c>
      <c r="G179" s="370" t="str">
        <f t="array" ref="G179">IFERROR(IF(INDEX('Disaggregation Data'!$M$159:$M$310,MATCH(LEFT(M179,255),LEFT('Disaggregation Data'!$J$159:$J$310,255),0))=0,"",INDEX('Disaggregation Data'!$M$159:$M$310,MATCH(LEFT(M179,255),LEFT('Disaggregation Data'!J$159:$J$310,255),0))),"")</f>
        <v/>
      </c>
      <c r="H179" s="369" t="str">
        <f t="array" ref="H179">IFERROR(IF(INDEX('Disaggregation Data'!$N$159:$N$310,MATCH(LEFT(M179,255),LEFT('Disaggregation Data'!$J$159:$J$310,255),0))=0,"",INDEX('Disaggregation Data'!$N$159:$N$310,MATCH(LEFT(M179,255),LEFT('Disaggregation Data'!J$159:$J$310,255),0))),"")</f>
        <v/>
      </c>
      <c r="I179" s="459" t="str">
        <f t="array" ref="I179">IFERROR(IF(INDEX('Disaggregation Records'!$G$59:$G$92,MATCH(LEFT(L179,255),LEFT('Disaggregation Records'!$D$59:$D$92,255),0))=0,"",INDEX('Disaggregation Records'!$G$59:$G$92,MATCH(LEFT(L179,255),LEFT('Disaggregation Records'!$D$59:$D$92,255),0))),"")</f>
        <v/>
      </c>
      <c r="J179" s="464" t="s">
        <v>740</v>
      </c>
      <c r="K179" s="464">
        <f t="shared" si="12"/>
        <v>1</v>
      </c>
      <c r="L179" s="464" t="str">
        <f t="shared" si="13"/>
        <v/>
      </c>
      <c r="M179" s="464" t="str">
        <f t="shared" si="14"/>
        <v/>
      </c>
      <c r="N179" s="464" t="b">
        <f t="shared" si="15"/>
        <v>0</v>
      </c>
      <c r="O179" s="468" t="s">
        <v>1734</v>
      </c>
      <c r="P179" s="202"/>
      <c r="Q179" s="179"/>
    </row>
    <row r="180" spans="1:17" ht="37.5" customHeight="1" x14ac:dyDescent="0.35">
      <c r="A180" s="367">
        <v>2</v>
      </c>
      <c r="B180" s="384" t="str">
        <f>IFERROR(VLOOKUP(A180,'Outcome Indicators - Section C'!$A$10:$S$27,19,FALSE),"")</f>
        <v/>
      </c>
      <c r="C180" s="467" t="str">
        <f t="array" ref="C180">IFERROR(IF(INDEX('Disaggregation Records'!$E$59:$E$92,MATCH(LEFT(L180,255),LEFT('Disaggregation Records'!$D$59:$D$92,255),0))=0,"",INDEX('Disaggregation Records'!$E$59:$E$92,MATCH(LEFT(L180,255),LEFT('Disaggregation Records'!$D$59:$D$92,255),0))),"")</f>
        <v/>
      </c>
      <c r="D180" s="467" t="str">
        <f t="array" ref="D180">IFERROR(IF(INDEX('Disaggregation Records'!$F$59:$F$92,MATCH(LEFT(L180,255),LEFT('Disaggregation Records'!$D$59:$D$92,255),0))=0,"",INDEX('Disaggregation Records'!$F$59:$F$92,MATCH(LEFT(L180,255),LEFT('Disaggregation Records'!$D$59:$D$92,255),0))),"")</f>
        <v/>
      </c>
      <c r="E180" s="370" t="str">
        <f t="array" ref="E180">IFERROR(IF(INDEX('Disaggregation Data'!$K$159:$K$310,MATCH(LEFT(M180,255),LEFT('Disaggregation Data'!$J$159:$J$310,255),0))=0,"",INDEX('Disaggregation Data'!$K$159:$K$310,MATCH(LEFT(M180,255),LEFT('Disaggregation Data'!J$159:$J$310,255),0))),"")</f>
        <v/>
      </c>
      <c r="F180" s="370" t="str">
        <f t="array" ref="F180">IFERROR(IF(INDEX('Disaggregation Data'!$L$159:$L$310,MATCH(LEFT(M180,255),LEFT('Disaggregation Data'!$J$159:$J$310,255),0))=0,"",INDEX('Disaggregation Data'!$L$159:$L$310,MATCH(LEFT(M180,255),LEFT('Disaggregation Data'!J$159:$J$310,255),0))),"")</f>
        <v/>
      </c>
      <c r="G180" s="370" t="str">
        <f t="array" ref="G180">IFERROR(IF(INDEX('Disaggregation Data'!$M$159:$M$310,MATCH(LEFT(M180,255),LEFT('Disaggregation Data'!$J$159:$J$310,255),0))=0,"",INDEX('Disaggregation Data'!$M$159:$M$310,MATCH(LEFT(M180,255),LEFT('Disaggregation Data'!J$159:$J$310,255),0))),"")</f>
        <v/>
      </c>
      <c r="H180" s="369" t="str">
        <f t="array" ref="H180">IFERROR(IF(INDEX('Disaggregation Data'!$N$159:$N$310,MATCH(LEFT(M180,255),LEFT('Disaggregation Data'!$J$159:$J$310,255),0))=0,"",INDEX('Disaggregation Data'!$N$159:$N$310,MATCH(LEFT(M180,255),LEFT('Disaggregation Data'!J$159:$J$310,255),0))),"")</f>
        <v/>
      </c>
      <c r="I180" s="459" t="str">
        <f t="array" ref="I180">IFERROR(IF(INDEX('Disaggregation Records'!$G$59:$G$92,MATCH(LEFT(L180,255),LEFT('Disaggregation Records'!$D$59:$D$92,255),0))=0,"",INDEX('Disaggregation Records'!$G$59:$G$92,MATCH(LEFT(L180,255),LEFT('Disaggregation Records'!$D$59:$D$92,255),0))),"")</f>
        <v/>
      </c>
      <c r="J180" s="464" t="s">
        <v>740</v>
      </c>
      <c r="K180" s="464">
        <f t="shared" si="12"/>
        <v>2</v>
      </c>
      <c r="L180" s="464" t="str">
        <f t="shared" si="13"/>
        <v/>
      </c>
      <c r="M180" s="464" t="str">
        <f t="shared" si="14"/>
        <v/>
      </c>
      <c r="N180" s="464" t="b">
        <f t="shared" si="15"/>
        <v>0</v>
      </c>
      <c r="O180" s="468" t="s">
        <v>1735</v>
      </c>
      <c r="P180" s="202"/>
      <c r="Q180" s="179"/>
    </row>
    <row r="181" spans="1:17" ht="37.5" customHeight="1" x14ac:dyDescent="0.35">
      <c r="A181" s="367">
        <v>2</v>
      </c>
      <c r="B181" s="384" t="str">
        <f>IFERROR(VLOOKUP(A181,'Outcome Indicators - Section C'!$A$10:$S$27,19,FALSE),"")</f>
        <v/>
      </c>
      <c r="C181" s="467" t="str">
        <f t="array" ref="C181">IFERROR(IF(INDEX('Disaggregation Records'!$E$59:$E$92,MATCH(LEFT(L181,255),LEFT('Disaggregation Records'!$D$59:$D$92,255),0))=0,"",INDEX('Disaggregation Records'!$E$59:$E$92,MATCH(LEFT(L181,255),LEFT('Disaggregation Records'!$D$59:$D$92,255),0))),"")</f>
        <v/>
      </c>
      <c r="D181" s="467" t="str">
        <f t="array" ref="D181">IFERROR(IF(INDEX('Disaggregation Records'!$F$59:$F$92,MATCH(LEFT(L181,255),LEFT('Disaggregation Records'!$D$59:$D$92,255),0))=0,"",INDEX('Disaggregation Records'!$F$59:$F$92,MATCH(LEFT(L181,255),LEFT('Disaggregation Records'!$D$59:$D$92,255),0))),"")</f>
        <v/>
      </c>
      <c r="E181" s="370" t="str">
        <f t="array" ref="E181">IFERROR(IF(INDEX('Disaggregation Data'!$K$159:$K$310,MATCH(LEFT(M181,255),LEFT('Disaggregation Data'!$J$159:$J$310,255),0))=0,"",INDEX('Disaggregation Data'!$K$159:$K$310,MATCH(LEFT(M181,255),LEFT('Disaggregation Data'!J$159:$J$310,255),0))),"")</f>
        <v/>
      </c>
      <c r="F181" s="370" t="str">
        <f t="array" ref="F181">IFERROR(IF(INDEX('Disaggregation Data'!$L$159:$L$310,MATCH(LEFT(M181,255),LEFT('Disaggregation Data'!$J$159:$J$310,255),0))=0,"",INDEX('Disaggregation Data'!$L$159:$L$310,MATCH(LEFT(M181,255),LEFT('Disaggregation Data'!J$159:$J$310,255),0))),"")</f>
        <v/>
      </c>
      <c r="G181" s="370" t="str">
        <f t="array" ref="G181">IFERROR(IF(INDEX('Disaggregation Data'!$M$159:$M$310,MATCH(LEFT(M181,255),LEFT('Disaggregation Data'!$J$159:$J$310,255),0))=0,"",INDEX('Disaggregation Data'!$M$159:$M$310,MATCH(LEFT(M181,255),LEFT('Disaggregation Data'!J$159:$J$310,255),0))),"")</f>
        <v/>
      </c>
      <c r="H181" s="369" t="str">
        <f t="array" ref="H181">IFERROR(IF(INDEX('Disaggregation Data'!$N$159:$N$310,MATCH(LEFT(M181,255),LEFT('Disaggregation Data'!$J$159:$J$310,255),0))=0,"",INDEX('Disaggregation Data'!$N$159:$N$310,MATCH(LEFT(M181,255),LEFT('Disaggregation Data'!J$159:$J$310,255),0))),"")</f>
        <v/>
      </c>
      <c r="I181" s="459" t="str">
        <f t="array" ref="I181">IFERROR(IF(INDEX('Disaggregation Records'!$G$59:$G$92,MATCH(LEFT(L181,255),LEFT('Disaggregation Records'!$D$59:$D$92,255),0))=0,"",INDEX('Disaggregation Records'!$G$59:$G$92,MATCH(LEFT(L181,255),LEFT('Disaggregation Records'!$D$59:$D$92,255),0))),"")</f>
        <v/>
      </c>
      <c r="J181" s="464" t="s">
        <v>740</v>
      </c>
      <c r="K181" s="464">
        <f t="shared" si="12"/>
        <v>3</v>
      </c>
      <c r="L181" s="464" t="str">
        <f t="shared" si="13"/>
        <v/>
      </c>
      <c r="M181" s="464" t="str">
        <f t="shared" si="14"/>
        <v/>
      </c>
      <c r="N181" s="464" t="b">
        <f t="shared" si="15"/>
        <v>0</v>
      </c>
      <c r="O181" s="468" t="s">
        <v>1736</v>
      </c>
      <c r="P181" s="202"/>
      <c r="Q181" s="179"/>
    </row>
    <row r="182" spans="1:17" ht="37.5" customHeight="1" x14ac:dyDescent="0.35">
      <c r="A182" s="367">
        <v>2</v>
      </c>
      <c r="B182" s="384" t="str">
        <f>IFERROR(VLOOKUP(A182,'Outcome Indicators - Section C'!$A$10:$S$27,19,FALSE),"")</f>
        <v/>
      </c>
      <c r="C182" s="467" t="str">
        <f t="array" ref="C182">IFERROR(IF(INDEX('Disaggregation Records'!$E$59:$E$92,MATCH(LEFT(L182,255),LEFT('Disaggregation Records'!$D$59:$D$92,255),0))=0,"",INDEX('Disaggregation Records'!$E$59:$E$92,MATCH(LEFT(L182,255),LEFT('Disaggregation Records'!$D$59:$D$92,255),0))),"")</f>
        <v/>
      </c>
      <c r="D182" s="467" t="str">
        <f t="array" ref="D182">IFERROR(IF(INDEX('Disaggregation Records'!$F$59:$F$92,MATCH(LEFT(L182,255),LEFT('Disaggregation Records'!$D$59:$D$92,255),0))=0,"",INDEX('Disaggregation Records'!$F$59:$F$92,MATCH(LEFT(L182,255),LEFT('Disaggregation Records'!$D$59:$D$92,255),0))),"")</f>
        <v/>
      </c>
      <c r="E182" s="370" t="str">
        <f t="array" ref="E182">IFERROR(IF(INDEX('Disaggregation Data'!$K$159:$K$310,MATCH(LEFT(M182,255),LEFT('Disaggregation Data'!$J$159:$J$310,255),0))=0,"",INDEX('Disaggregation Data'!$K$159:$K$310,MATCH(LEFT(M182,255),LEFT('Disaggregation Data'!J$159:$J$310,255),0))),"")</f>
        <v/>
      </c>
      <c r="F182" s="370" t="str">
        <f t="array" ref="F182">IFERROR(IF(INDEX('Disaggregation Data'!$L$159:$L$310,MATCH(LEFT(M182,255),LEFT('Disaggregation Data'!$J$159:$J$310,255),0))=0,"",INDEX('Disaggregation Data'!$L$159:$L$310,MATCH(LEFT(M182,255),LEFT('Disaggregation Data'!J$159:$J$310,255),0))),"")</f>
        <v/>
      </c>
      <c r="G182" s="370" t="str">
        <f t="array" ref="G182">IFERROR(IF(INDEX('Disaggregation Data'!$M$159:$M$310,MATCH(LEFT(M182,255),LEFT('Disaggregation Data'!$J$159:$J$310,255),0))=0,"",INDEX('Disaggregation Data'!$M$159:$M$310,MATCH(LEFT(M182,255),LEFT('Disaggregation Data'!J$159:$J$310,255),0))),"")</f>
        <v/>
      </c>
      <c r="H182" s="369" t="str">
        <f t="array" ref="H182">IFERROR(IF(INDEX('Disaggregation Data'!$N$159:$N$310,MATCH(LEFT(M182,255),LEFT('Disaggregation Data'!$J$159:$J$310,255),0))=0,"",INDEX('Disaggregation Data'!$N$159:$N$310,MATCH(LEFT(M182,255),LEFT('Disaggregation Data'!J$159:$J$310,255),0))),"")</f>
        <v/>
      </c>
      <c r="I182" s="459" t="str">
        <f t="array" ref="I182">IFERROR(IF(INDEX('Disaggregation Records'!$G$59:$G$92,MATCH(LEFT(L182,255),LEFT('Disaggregation Records'!$D$59:$D$92,255),0))=0,"",INDEX('Disaggregation Records'!$G$59:$G$92,MATCH(LEFT(L182,255),LEFT('Disaggregation Records'!$D$59:$D$92,255),0))),"")</f>
        <v/>
      </c>
      <c r="J182" s="464" t="s">
        <v>740</v>
      </c>
      <c r="K182" s="464">
        <f t="shared" si="12"/>
        <v>4</v>
      </c>
      <c r="L182" s="464" t="str">
        <f t="shared" si="13"/>
        <v/>
      </c>
      <c r="M182" s="464" t="str">
        <f t="shared" si="14"/>
        <v/>
      </c>
      <c r="N182" s="464" t="b">
        <f t="shared" si="15"/>
        <v>0</v>
      </c>
      <c r="O182" s="468" t="s">
        <v>1737</v>
      </c>
      <c r="P182" s="202"/>
      <c r="Q182" s="179"/>
    </row>
    <row r="183" spans="1:17" ht="37.5" customHeight="1" x14ac:dyDescent="0.35">
      <c r="A183" s="367">
        <v>2</v>
      </c>
      <c r="B183" s="384" t="str">
        <f>IFERROR(VLOOKUP(A183,'Outcome Indicators - Section C'!$A$10:$S$27,19,FALSE),"")</f>
        <v/>
      </c>
      <c r="C183" s="467" t="str">
        <f t="array" ref="C183">IFERROR(IF(INDEX('Disaggregation Records'!$E$59:$E$92,MATCH(LEFT(L183,255),LEFT('Disaggregation Records'!$D$59:$D$92,255),0))=0,"",INDEX('Disaggregation Records'!$E$59:$E$92,MATCH(LEFT(L183,255),LEFT('Disaggregation Records'!$D$59:$D$92,255),0))),"")</f>
        <v/>
      </c>
      <c r="D183" s="467" t="str">
        <f t="array" ref="D183">IFERROR(IF(INDEX('Disaggregation Records'!$F$59:$F$92,MATCH(LEFT(L183,255),LEFT('Disaggregation Records'!$D$59:$D$92,255),0))=0,"",INDEX('Disaggregation Records'!$F$59:$F$92,MATCH(LEFT(L183,255),LEFT('Disaggregation Records'!$D$59:$D$92,255),0))),"")</f>
        <v/>
      </c>
      <c r="E183" s="370" t="str">
        <f t="array" ref="E183">IFERROR(IF(INDEX('Disaggregation Data'!$K$159:$K$310,MATCH(LEFT(M183,255),LEFT('Disaggregation Data'!$J$159:$J$310,255),0))=0,"",INDEX('Disaggregation Data'!$K$159:$K$310,MATCH(LEFT(M183,255),LEFT('Disaggregation Data'!J$159:$J$310,255),0))),"")</f>
        <v/>
      </c>
      <c r="F183" s="370" t="str">
        <f t="array" ref="F183">IFERROR(IF(INDEX('Disaggregation Data'!$L$159:$L$310,MATCH(LEFT(M183,255),LEFT('Disaggregation Data'!$J$159:$J$310,255),0))=0,"",INDEX('Disaggregation Data'!$L$159:$L$310,MATCH(LEFT(M183,255),LEFT('Disaggregation Data'!J$159:$J$310,255),0))),"")</f>
        <v/>
      </c>
      <c r="G183" s="370" t="str">
        <f t="array" ref="G183">IFERROR(IF(INDEX('Disaggregation Data'!$M$159:$M$310,MATCH(LEFT(M183,255),LEFT('Disaggregation Data'!$J$159:$J$310,255),0))=0,"",INDEX('Disaggregation Data'!$M$159:$M$310,MATCH(LEFT(M183,255),LEFT('Disaggregation Data'!J$159:$J$310,255),0))),"")</f>
        <v/>
      </c>
      <c r="H183" s="369" t="str">
        <f t="array" ref="H183">IFERROR(IF(INDEX('Disaggregation Data'!$N$159:$N$310,MATCH(LEFT(M183,255),LEFT('Disaggregation Data'!$J$159:$J$310,255),0))=0,"",INDEX('Disaggregation Data'!$N$159:$N$310,MATCH(LEFT(M183,255),LEFT('Disaggregation Data'!J$159:$J$310,255),0))),"")</f>
        <v/>
      </c>
      <c r="I183" s="459" t="str">
        <f t="array" ref="I183">IFERROR(IF(INDEX('Disaggregation Records'!$G$59:$G$92,MATCH(LEFT(L183,255),LEFT('Disaggregation Records'!$D$59:$D$92,255),0))=0,"",INDEX('Disaggregation Records'!$G$59:$G$92,MATCH(LEFT(L183,255),LEFT('Disaggregation Records'!$D$59:$D$92,255),0))),"")</f>
        <v/>
      </c>
      <c r="J183" s="464" t="s">
        <v>740</v>
      </c>
      <c r="K183" s="464">
        <f t="shared" si="12"/>
        <v>5</v>
      </c>
      <c r="L183" s="464" t="str">
        <f t="shared" si="13"/>
        <v/>
      </c>
      <c r="M183" s="464" t="str">
        <f t="shared" si="14"/>
        <v/>
      </c>
      <c r="N183" s="464" t="b">
        <f t="shared" si="15"/>
        <v>0</v>
      </c>
      <c r="O183" s="468" t="s">
        <v>1738</v>
      </c>
      <c r="P183" s="202"/>
      <c r="Q183" s="179"/>
    </row>
    <row r="184" spans="1:17" ht="37.5" customHeight="1" x14ac:dyDescent="0.35">
      <c r="A184" s="367">
        <v>2</v>
      </c>
      <c r="B184" s="384" t="str">
        <f>IFERROR(VLOOKUP(A184,'Outcome Indicators - Section C'!$A$10:$S$27,19,FALSE),"")</f>
        <v/>
      </c>
      <c r="C184" s="467" t="str">
        <f t="array" ref="C184">IFERROR(IF(INDEX('Disaggregation Records'!$E$59:$E$92,MATCH(LEFT(L184,255),LEFT('Disaggregation Records'!$D$59:$D$92,255),0))=0,"",INDEX('Disaggregation Records'!$E$59:$E$92,MATCH(LEFT(L184,255),LEFT('Disaggregation Records'!$D$59:$D$92,255),0))),"")</f>
        <v/>
      </c>
      <c r="D184" s="467" t="str">
        <f t="array" ref="D184">IFERROR(IF(INDEX('Disaggregation Records'!$F$59:$F$92,MATCH(LEFT(L184,255),LEFT('Disaggregation Records'!$D$59:$D$92,255),0))=0,"",INDEX('Disaggregation Records'!$F$59:$F$92,MATCH(LEFT(L184,255),LEFT('Disaggregation Records'!$D$59:$D$92,255),0))),"")</f>
        <v/>
      </c>
      <c r="E184" s="370" t="str">
        <f t="array" ref="E184">IFERROR(IF(INDEX('Disaggregation Data'!$K$159:$K$310,MATCH(LEFT(M184,255),LEFT('Disaggregation Data'!$J$159:$J$310,255),0))=0,"",INDEX('Disaggregation Data'!$K$159:$K$310,MATCH(LEFT(M184,255),LEFT('Disaggregation Data'!J$159:$J$310,255),0))),"")</f>
        <v/>
      </c>
      <c r="F184" s="370" t="str">
        <f t="array" ref="F184">IFERROR(IF(INDEX('Disaggregation Data'!$L$159:$L$310,MATCH(LEFT(M184,255),LEFT('Disaggregation Data'!$J$159:$J$310,255),0))=0,"",INDEX('Disaggregation Data'!$L$159:$L$310,MATCH(LEFT(M184,255),LEFT('Disaggregation Data'!J$159:$J$310,255),0))),"")</f>
        <v/>
      </c>
      <c r="G184" s="370" t="str">
        <f t="array" ref="G184">IFERROR(IF(INDEX('Disaggregation Data'!$M$159:$M$310,MATCH(LEFT(M184,255),LEFT('Disaggregation Data'!$J$159:$J$310,255),0))=0,"",INDEX('Disaggregation Data'!$M$159:$M$310,MATCH(LEFT(M184,255),LEFT('Disaggregation Data'!J$159:$J$310,255),0))),"")</f>
        <v/>
      </c>
      <c r="H184" s="369" t="str">
        <f t="array" ref="H184">IFERROR(IF(INDEX('Disaggregation Data'!$N$159:$N$310,MATCH(LEFT(M184,255),LEFT('Disaggregation Data'!$J$159:$J$310,255),0))=0,"",INDEX('Disaggregation Data'!$N$159:$N$310,MATCH(LEFT(M184,255),LEFT('Disaggregation Data'!J$159:$J$310,255),0))),"")</f>
        <v/>
      </c>
      <c r="I184" s="459" t="str">
        <f t="array" ref="I184">IFERROR(IF(INDEX('Disaggregation Records'!$G$59:$G$92,MATCH(LEFT(L184,255),LEFT('Disaggregation Records'!$D$59:$D$92,255),0))=0,"",INDEX('Disaggregation Records'!$G$59:$G$92,MATCH(LEFT(L184,255),LEFT('Disaggregation Records'!$D$59:$D$92,255),0))),"")</f>
        <v/>
      </c>
      <c r="J184" s="464" t="s">
        <v>740</v>
      </c>
      <c r="K184" s="464">
        <f t="shared" si="12"/>
        <v>6</v>
      </c>
      <c r="L184" s="464" t="str">
        <f t="shared" si="13"/>
        <v/>
      </c>
      <c r="M184" s="464" t="str">
        <f t="shared" si="14"/>
        <v/>
      </c>
      <c r="N184" s="464" t="b">
        <f t="shared" si="15"/>
        <v>0</v>
      </c>
      <c r="O184" s="468" t="s">
        <v>1739</v>
      </c>
      <c r="P184" s="202"/>
      <c r="Q184" s="179"/>
    </row>
    <row r="185" spans="1:17" ht="37.5" customHeight="1" x14ac:dyDescent="0.35">
      <c r="A185" s="367">
        <v>2</v>
      </c>
      <c r="B185" s="384" t="str">
        <f>IFERROR(VLOOKUP(A185,'Outcome Indicators - Section C'!$A$10:$S$27,19,FALSE),"")</f>
        <v/>
      </c>
      <c r="C185" s="467" t="str">
        <f t="array" ref="C185">IFERROR(IF(INDEX('Disaggregation Records'!$E$59:$E$92,MATCH(LEFT(L185,255),LEFT('Disaggregation Records'!$D$59:$D$92,255),0))=0,"",INDEX('Disaggregation Records'!$E$59:$E$92,MATCH(LEFT(L185,255),LEFT('Disaggregation Records'!$D$59:$D$92,255),0))),"")</f>
        <v/>
      </c>
      <c r="D185" s="467" t="str">
        <f t="array" ref="D185">IFERROR(IF(INDEX('Disaggregation Records'!$F$59:$F$92,MATCH(LEFT(L185,255),LEFT('Disaggregation Records'!$D$59:$D$92,255),0))=0,"",INDEX('Disaggregation Records'!$F$59:$F$92,MATCH(LEFT(L185,255),LEFT('Disaggregation Records'!$D$59:$D$92,255),0))),"")</f>
        <v/>
      </c>
      <c r="E185" s="370" t="str">
        <f t="array" ref="E185">IFERROR(IF(INDEX('Disaggregation Data'!$K$159:$K$310,MATCH(LEFT(M185,255),LEFT('Disaggregation Data'!$J$159:$J$310,255),0))=0,"",INDEX('Disaggregation Data'!$K$159:$K$310,MATCH(LEFT(M185,255),LEFT('Disaggregation Data'!J$159:$J$310,255),0))),"")</f>
        <v/>
      </c>
      <c r="F185" s="370" t="str">
        <f t="array" ref="F185">IFERROR(IF(INDEX('Disaggregation Data'!$L$159:$L$310,MATCH(LEFT(M185,255),LEFT('Disaggregation Data'!$J$159:$J$310,255),0))=0,"",INDEX('Disaggregation Data'!$L$159:$L$310,MATCH(LEFT(M185,255),LEFT('Disaggregation Data'!J$159:$J$310,255),0))),"")</f>
        <v/>
      </c>
      <c r="G185" s="370" t="str">
        <f t="array" ref="G185">IFERROR(IF(INDEX('Disaggregation Data'!$M$159:$M$310,MATCH(LEFT(M185,255),LEFT('Disaggregation Data'!$J$159:$J$310,255),0))=0,"",INDEX('Disaggregation Data'!$M$159:$M$310,MATCH(LEFT(M185,255),LEFT('Disaggregation Data'!J$159:$J$310,255),0))),"")</f>
        <v/>
      </c>
      <c r="H185" s="369" t="str">
        <f t="array" ref="H185">IFERROR(IF(INDEX('Disaggregation Data'!$N$159:$N$310,MATCH(LEFT(M185,255),LEFT('Disaggregation Data'!$J$159:$J$310,255),0))=0,"",INDEX('Disaggregation Data'!$N$159:$N$310,MATCH(LEFT(M185,255),LEFT('Disaggregation Data'!J$159:$J$310,255),0))),"")</f>
        <v/>
      </c>
      <c r="I185" s="459" t="str">
        <f t="array" ref="I185">IFERROR(IF(INDEX('Disaggregation Records'!$G$59:$G$92,MATCH(LEFT(L185,255),LEFT('Disaggregation Records'!$D$59:$D$92,255),0))=0,"",INDEX('Disaggregation Records'!$G$59:$G$92,MATCH(LEFT(L185,255),LEFT('Disaggregation Records'!$D$59:$D$92,255),0))),"")</f>
        <v/>
      </c>
      <c r="J185" s="464" t="s">
        <v>740</v>
      </c>
      <c r="K185" s="464">
        <f t="shared" si="12"/>
        <v>7</v>
      </c>
      <c r="L185" s="464" t="str">
        <f t="shared" si="13"/>
        <v/>
      </c>
      <c r="M185" s="464" t="str">
        <f t="shared" si="14"/>
        <v/>
      </c>
      <c r="N185" s="464" t="b">
        <f t="shared" si="15"/>
        <v>0</v>
      </c>
      <c r="O185" s="468" t="s">
        <v>1740</v>
      </c>
      <c r="P185" s="202"/>
      <c r="Q185" s="179"/>
    </row>
    <row r="186" spans="1:17" ht="37.5" customHeight="1" x14ac:dyDescent="0.35">
      <c r="A186" s="367">
        <v>2</v>
      </c>
      <c r="B186" s="384" t="str">
        <f>IFERROR(VLOOKUP(A186,'Outcome Indicators - Section C'!$A$10:$S$27,19,FALSE),"")</f>
        <v/>
      </c>
      <c r="C186" s="467" t="str">
        <f t="array" ref="C186">IFERROR(IF(INDEX('Disaggregation Records'!$E$59:$E$92,MATCH(LEFT(L186,255),LEFT('Disaggregation Records'!$D$59:$D$92,255),0))=0,"",INDEX('Disaggregation Records'!$E$59:$E$92,MATCH(LEFT(L186,255),LEFT('Disaggregation Records'!$D$59:$D$92,255),0))),"")</f>
        <v/>
      </c>
      <c r="D186" s="467" t="str">
        <f t="array" ref="D186">IFERROR(IF(INDEX('Disaggregation Records'!$F$59:$F$92,MATCH(LEFT(L186,255),LEFT('Disaggregation Records'!$D$59:$D$92,255),0))=0,"",INDEX('Disaggregation Records'!$F$59:$F$92,MATCH(LEFT(L186,255),LEFT('Disaggregation Records'!$D$59:$D$92,255),0))),"")</f>
        <v/>
      </c>
      <c r="E186" s="370" t="str">
        <f t="array" ref="E186">IFERROR(IF(INDEX('Disaggregation Data'!$K$159:$K$310,MATCH(LEFT(M186,255),LEFT('Disaggregation Data'!$J$159:$J$310,255),0))=0,"",INDEX('Disaggregation Data'!$K$159:$K$310,MATCH(LEFT(M186,255),LEFT('Disaggregation Data'!J$159:$J$310,255),0))),"")</f>
        <v/>
      </c>
      <c r="F186" s="370" t="str">
        <f t="array" ref="F186">IFERROR(IF(INDEX('Disaggregation Data'!$L$159:$L$310,MATCH(LEFT(M186,255),LEFT('Disaggregation Data'!$J$159:$J$310,255),0))=0,"",INDEX('Disaggregation Data'!$L$159:$L$310,MATCH(LEFT(M186,255),LEFT('Disaggregation Data'!J$159:$J$310,255),0))),"")</f>
        <v/>
      </c>
      <c r="G186" s="370" t="str">
        <f t="array" ref="G186">IFERROR(IF(INDEX('Disaggregation Data'!$M$159:$M$310,MATCH(LEFT(M186,255),LEFT('Disaggregation Data'!$J$159:$J$310,255),0))=0,"",INDEX('Disaggregation Data'!$M$159:$M$310,MATCH(LEFT(M186,255),LEFT('Disaggregation Data'!J$159:$J$310,255),0))),"")</f>
        <v/>
      </c>
      <c r="H186" s="369" t="str">
        <f t="array" ref="H186">IFERROR(IF(INDEX('Disaggregation Data'!$N$159:$N$310,MATCH(LEFT(M186,255),LEFT('Disaggregation Data'!$J$159:$J$310,255),0))=0,"",INDEX('Disaggregation Data'!$N$159:$N$310,MATCH(LEFT(M186,255),LEFT('Disaggregation Data'!J$159:$J$310,255),0))),"")</f>
        <v/>
      </c>
      <c r="I186" s="459" t="str">
        <f t="array" ref="I186">IFERROR(IF(INDEX('Disaggregation Records'!$G$59:$G$92,MATCH(LEFT(L186,255),LEFT('Disaggregation Records'!$D$59:$D$92,255),0))=0,"",INDEX('Disaggregation Records'!$G$59:$G$92,MATCH(LEFT(L186,255),LEFT('Disaggregation Records'!$D$59:$D$92,255),0))),"")</f>
        <v/>
      </c>
      <c r="J186" s="464" t="s">
        <v>740</v>
      </c>
      <c r="K186" s="464">
        <f t="shared" si="12"/>
        <v>8</v>
      </c>
      <c r="L186" s="464" t="str">
        <f t="shared" si="13"/>
        <v/>
      </c>
      <c r="M186" s="464" t="str">
        <f t="shared" si="14"/>
        <v/>
      </c>
      <c r="N186" s="464" t="b">
        <f t="shared" si="15"/>
        <v>0</v>
      </c>
      <c r="O186" s="468" t="s">
        <v>1741</v>
      </c>
      <c r="P186" s="202"/>
      <c r="Q186" s="179"/>
    </row>
    <row r="187" spans="1:17" ht="37.5" customHeight="1" x14ac:dyDescent="0.35">
      <c r="A187" s="367">
        <v>2</v>
      </c>
      <c r="B187" s="384" t="str">
        <f>IFERROR(VLOOKUP(A187,'Outcome Indicators - Section C'!$A$10:$S$27,19,FALSE),"")</f>
        <v/>
      </c>
      <c r="C187" s="467" t="str">
        <f t="array" ref="C187">IFERROR(IF(INDEX('Disaggregation Records'!$E$59:$E$92,MATCH(LEFT(L187,255),LEFT('Disaggregation Records'!$D$59:$D$92,255),0))=0,"",INDEX('Disaggregation Records'!$E$59:$E$92,MATCH(LEFT(L187,255),LEFT('Disaggregation Records'!$D$59:$D$92,255),0))),"")</f>
        <v/>
      </c>
      <c r="D187" s="467" t="str">
        <f t="array" ref="D187">IFERROR(IF(INDEX('Disaggregation Records'!$F$59:$F$92,MATCH(LEFT(L187,255),LEFT('Disaggregation Records'!$D$59:$D$92,255),0))=0,"",INDEX('Disaggregation Records'!$F$59:$F$92,MATCH(LEFT(L187,255),LEFT('Disaggregation Records'!$D$59:$D$92,255),0))),"")</f>
        <v/>
      </c>
      <c r="E187" s="370" t="str">
        <f t="array" ref="E187">IFERROR(IF(INDEX('Disaggregation Data'!$K$159:$K$310,MATCH(LEFT(M187,255),LEFT('Disaggregation Data'!$J$159:$J$310,255),0))=0,"",INDEX('Disaggregation Data'!$K$159:$K$310,MATCH(LEFT(M187,255),LEFT('Disaggregation Data'!J$159:$J$310,255),0))),"")</f>
        <v/>
      </c>
      <c r="F187" s="370" t="str">
        <f t="array" ref="F187">IFERROR(IF(INDEX('Disaggregation Data'!$L$159:$L$310,MATCH(LEFT(M187,255),LEFT('Disaggregation Data'!$J$159:$J$310,255),0))=0,"",INDEX('Disaggregation Data'!$L$159:$L$310,MATCH(LEFT(M187,255),LEFT('Disaggregation Data'!J$159:$J$310,255),0))),"")</f>
        <v/>
      </c>
      <c r="G187" s="370" t="str">
        <f t="array" ref="G187">IFERROR(IF(INDEX('Disaggregation Data'!$M$159:$M$310,MATCH(LEFT(M187,255),LEFT('Disaggregation Data'!$J$159:$J$310,255),0))=0,"",INDEX('Disaggregation Data'!$M$159:$M$310,MATCH(LEFT(M187,255),LEFT('Disaggregation Data'!J$159:$J$310,255),0))),"")</f>
        <v/>
      </c>
      <c r="H187" s="369" t="str">
        <f t="array" ref="H187">IFERROR(IF(INDEX('Disaggregation Data'!$N$159:$N$310,MATCH(LEFT(M187,255),LEFT('Disaggregation Data'!$J$159:$J$310,255),0))=0,"",INDEX('Disaggregation Data'!$N$159:$N$310,MATCH(LEFT(M187,255),LEFT('Disaggregation Data'!J$159:$J$310,255),0))),"")</f>
        <v/>
      </c>
      <c r="I187" s="459" t="str">
        <f t="array" ref="I187">IFERROR(IF(INDEX('Disaggregation Records'!$G$59:$G$92,MATCH(LEFT(L187,255),LEFT('Disaggregation Records'!$D$59:$D$92,255),0))=0,"",INDEX('Disaggregation Records'!$G$59:$G$92,MATCH(LEFT(L187,255),LEFT('Disaggregation Records'!$D$59:$D$92,255),0))),"")</f>
        <v/>
      </c>
      <c r="J187" s="464" t="s">
        <v>740</v>
      </c>
      <c r="K187" s="464">
        <f t="shared" si="12"/>
        <v>9</v>
      </c>
      <c r="L187" s="464" t="str">
        <f t="shared" si="13"/>
        <v/>
      </c>
      <c r="M187" s="464" t="str">
        <f t="shared" si="14"/>
        <v/>
      </c>
      <c r="N187" s="464" t="b">
        <f t="shared" si="15"/>
        <v>0</v>
      </c>
      <c r="O187" s="468" t="s">
        <v>1742</v>
      </c>
      <c r="P187" s="202"/>
      <c r="Q187" s="179"/>
    </row>
    <row r="188" spans="1:17" ht="37.5" customHeight="1" x14ac:dyDescent="0.35">
      <c r="A188" s="367">
        <v>3</v>
      </c>
      <c r="B188" s="384" t="str">
        <f>IFERROR(VLOOKUP(A188,'Outcome Indicators - Section C'!$A$10:$S$27,19,FALSE),"")</f>
        <v>HIV O-4a(M): Percentage of men reporting the use of a condom the last time they had anal sex with a male partner</v>
      </c>
      <c r="C188" s="467" t="str">
        <f t="array" ref="C188">IFERROR(IF(INDEX('Disaggregation Records'!$E$59:$E$92,MATCH(LEFT(L188,255),LEFT('Disaggregation Records'!$D$59:$D$92,255),0))=0,"",INDEX('Disaggregation Records'!$E$59:$E$92,MATCH(LEFT(L188,255),LEFT('Disaggregation Records'!$D$59:$D$92,255),0))),"")</f>
        <v>Age</v>
      </c>
      <c r="D188" s="467" t="str">
        <f t="array" ref="D188">IFERROR(IF(INDEX('Disaggregation Records'!$F$59:$F$92,MATCH(LEFT(L188,255),LEFT('Disaggregation Records'!$D$59:$D$92,255),0))=0,"",INDEX('Disaggregation Records'!$F$59:$F$92,MATCH(LEFT(L188,255),LEFT('Disaggregation Records'!$D$59:$D$92,255),0))),"")</f>
        <v>U25</v>
      </c>
      <c r="E188" s="370" t="str">
        <f t="array" ref="E188">IFERROR(IF(INDEX('Disaggregation Data'!$K$159:$K$310,MATCH(LEFT(M188,255),LEFT('Disaggregation Data'!$J$159:$J$310,255),0))=0,"",INDEX('Disaggregation Data'!$K$159:$K$310,MATCH(LEFT(M188,255),LEFT('Disaggregation Data'!J$159:$J$310,255),0))),"")</f>
        <v/>
      </c>
      <c r="F188" s="370" t="str">
        <f t="array" ref="F188">IFERROR(IF(INDEX('Disaggregation Data'!$L$159:$L$310,MATCH(LEFT(M188,255),LEFT('Disaggregation Data'!$J$159:$J$310,255),0))=0,"",INDEX('Disaggregation Data'!$L$159:$L$310,MATCH(LEFT(M188,255),LEFT('Disaggregation Data'!J$159:$J$310,255),0))),"")</f>
        <v/>
      </c>
      <c r="G188" s="370" t="str">
        <f t="array" ref="G188">IFERROR(IF(INDEX('Disaggregation Data'!$M$159:$M$310,MATCH(LEFT(M188,255),LEFT('Disaggregation Data'!$J$159:$J$310,255),0))=0,"",INDEX('Disaggregation Data'!$M$159:$M$310,MATCH(LEFT(M188,255),LEFT('Disaggregation Data'!J$159:$J$310,255),0))),"")</f>
        <v/>
      </c>
      <c r="H188" s="369" t="str">
        <f t="array" ref="H188">IFERROR(IF(INDEX('Disaggregation Data'!$N$159:$N$310,MATCH(LEFT(M188,255),LEFT('Disaggregation Data'!$J$159:$J$310,255),0))=0,"",INDEX('Disaggregation Data'!$N$159:$N$310,MATCH(LEFT(M188,255),LEFT('Disaggregation Data'!J$159:$J$310,255),0))),"")</f>
        <v>We do not have for this age group</v>
      </c>
      <c r="I188" s="459" t="str">
        <f t="array" ref="I188">IFERROR(IF(INDEX('Disaggregation Records'!$G$59:$G$92,MATCH(LEFT(L188,255),LEFT('Disaggregation Records'!$D$59:$D$92,255),0))=0,"",INDEX('Disaggregation Records'!$G$59:$G$92,MATCH(LEFT(L188,255),LEFT('Disaggregation Records'!$D$59:$D$92,255),0))),"")</f>
        <v>a1L36000002NzjMEAS</v>
      </c>
      <c r="J188" s="464" t="s">
        <v>744</v>
      </c>
      <c r="K188" s="464">
        <f t="shared" si="12"/>
        <v>0</v>
      </c>
      <c r="L188" s="464" t="str">
        <f t="shared" si="13"/>
        <v>HIV O-4a(M): Percentage of men reporting the use of a condom the last time they had anal sex with a male partner-0</v>
      </c>
      <c r="M188" s="464" t="str">
        <f t="shared" si="14"/>
        <v>HIV O-4a(M): Percentage of men reporting the use of a condom the last time they had anal sex with a male partnerAgeU25</v>
      </c>
      <c r="N188" s="464" t="b">
        <f t="shared" si="15"/>
        <v>1</v>
      </c>
      <c r="O188" s="468" t="s">
        <v>1744</v>
      </c>
      <c r="P188" s="202"/>
      <c r="Q188" s="179"/>
    </row>
    <row r="189" spans="1:17" ht="37.5" customHeight="1" x14ac:dyDescent="0.35">
      <c r="A189" s="367">
        <v>3</v>
      </c>
      <c r="B189" s="384" t="str">
        <f>IFERROR(VLOOKUP(A189,'Outcome Indicators - Section C'!$A$10:$S$27,19,FALSE),"")</f>
        <v>HIV O-4a(M): Percentage of men reporting the use of a condom the last time they had anal sex with a male partner</v>
      </c>
      <c r="C189" s="467" t="str">
        <f t="array" ref="C189">IFERROR(IF(INDEX('Disaggregation Records'!$E$59:$E$92,MATCH(LEFT(L189,255),LEFT('Disaggregation Records'!$D$59:$D$92,255),0))=0,"",INDEX('Disaggregation Records'!$E$59:$E$92,MATCH(LEFT(L189,255),LEFT('Disaggregation Records'!$D$59:$D$92,255),0))),"")</f>
        <v>Age</v>
      </c>
      <c r="D189" s="467" t="str">
        <f t="array" ref="D189">IFERROR(IF(INDEX('Disaggregation Records'!$F$59:$F$92,MATCH(LEFT(L189,255),LEFT('Disaggregation Records'!$D$59:$D$92,255),0))=0,"",INDEX('Disaggregation Records'!$F$59:$F$92,MATCH(LEFT(L189,255),LEFT('Disaggregation Records'!$D$59:$D$92,255),0))),"")</f>
        <v>25+</v>
      </c>
      <c r="E189" s="370" t="str">
        <f t="array" ref="E189">IFERROR(IF(INDEX('Disaggregation Data'!$K$159:$K$310,MATCH(LEFT(M189,255),LEFT('Disaggregation Data'!$J$159:$J$310,255),0))=0,"",INDEX('Disaggregation Data'!$K$159:$K$310,MATCH(LEFT(M189,255),LEFT('Disaggregation Data'!J$159:$J$310,255),0))),"")</f>
        <v/>
      </c>
      <c r="F189" s="370" t="str">
        <f t="array" ref="F189">IFERROR(IF(INDEX('Disaggregation Data'!$L$159:$L$310,MATCH(LEFT(M189,255),LEFT('Disaggregation Data'!$J$159:$J$310,255),0))=0,"",INDEX('Disaggregation Data'!$L$159:$L$310,MATCH(LEFT(M189,255),LEFT('Disaggregation Data'!J$159:$J$310,255),0))),"")</f>
        <v/>
      </c>
      <c r="G189" s="370" t="str">
        <f t="array" ref="G189">IFERROR(IF(INDEX('Disaggregation Data'!$M$159:$M$310,MATCH(LEFT(M189,255),LEFT('Disaggregation Data'!$J$159:$J$310,255),0))=0,"",INDEX('Disaggregation Data'!$M$159:$M$310,MATCH(LEFT(M189,255),LEFT('Disaggregation Data'!J$159:$J$310,255),0))),"")</f>
        <v/>
      </c>
      <c r="H189" s="369" t="str">
        <f t="array" ref="H189">IFERROR(IF(INDEX('Disaggregation Data'!$N$159:$N$310,MATCH(LEFT(M189,255),LEFT('Disaggregation Data'!$J$159:$J$310,255),0))=0,"",INDEX('Disaggregation Data'!$N$159:$N$310,MATCH(LEFT(M189,255),LEFT('Disaggregation Data'!J$159:$J$310,255),0))),"")</f>
        <v>We do not have for this age group</v>
      </c>
      <c r="I189" s="459" t="str">
        <f t="array" ref="I189">IFERROR(IF(INDEX('Disaggregation Records'!$G$59:$G$92,MATCH(LEFT(L189,255),LEFT('Disaggregation Records'!$D$59:$D$92,255),0))=0,"",INDEX('Disaggregation Records'!$G$59:$G$92,MATCH(LEFT(L189,255),LEFT('Disaggregation Records'!$D$59:$D$92,255),0))),"")</f>
        <v>a1L36000002NzjNEAS</v>
      </c>
      <c r="J189" s="464" t="s">
        <v>744</v>
      </c>
      <c r="K189" s="464">
        <f t="shared" si="12"/>
        <v>1</v>
      </c>
      <c r="L189" s="464" t="str">
        <f t="shared" si="13"/>
        <v>HIV O-4a(M): Percentage of men reporting the use of a condom the last time they had anal sex with a male partner-1</v>
      </c>
      <c r="M189" s="464" t="str">
        <f t="shared" si="14"/>
        <v>HIV O-4a(M): Percentage of men reporting the use of a condom the last time they had anal sex with a male partnerAge25+</v>
      </c>
      <c r="N189" s="464" t="b">
        <f t="shared" si="15"/>
        <v>1</v>
      </c>
      <c r="O189" s="468" t="s">
        <v>1745</v>
      </c>
      <c r="P189" s="202"/>
      <c r="Q189" s="179"/>
    </row>
    <row r="190" spans="1:17" ht="37.5" customHeight="1" x14ac:dyDescent="0.35">
      <c r="A190" s="367">
        <v>3</v>
      </c>
      <c r="B190" s="384" t="str">
        <f>IFERROR(VLOOKUP(A190,'Outcome Indicators - Section C'!$A$10:$S$27,19,FALSE),"")</f>
        <v>HIV O-4a(M): Percentage of men reporting the use of a condom the last time they had anal sex with a male partner</v>
      </c>
      <c r="C190" s="467" t="str">
        <f t="array" ref="C190">IFERROR(IF(INDEX('Disaggregation Records'!$E$59:$E$92,MATCH(LEFT(L190,255),LEFT('Disaggregation Records'!$D$59:$D$92,255),0))=0,"",INDEX('Disaggregation Records'!$E$59:$E$92,MATCH(LEFT(L190,255),LEFT('Disaggregation Records'!$D$59:$D$92,255),0))),"")</f>
        <v/>
      </c>
      <c r="D190" s="467" t="str">
        <f t="array" ref="D190">IFERROR(IF(INDEX('Disaggregation Records'!$F$59:$F$92,MATCH(LEFT(L190,255),LEFT('Disaggregation Records'!$D$59:$D$92,255),0))=0,"",INDEX('Disaggregation Records'!$F$59:$F$92,MATCH(LEFT(L190,255),LEFT('Disaggregation Records'!$D$59:$D$92,255),0))),"")</f>
        <v/>
      </c>
      <c r="E190" s="370" t="str">
        <f t="array" ref="E190">IFERROR(IF(INDEX('Disaggregation Data'!$K$159:$K$310,MATCH(LEFT(M190,255),LEFT('Disaggregation Data'!$J$159:$J$310,255),0))=0,"",INDEX('Disaggregation Data'!$K$159:$K$310,MATCH(LEFT(M190,255),LEFT('Disaggregation Data'!J$159:$J$310,255),0))),"")</f>
        <v/>
      </c>
      <c r="F190" s="370" t="str">
        <f t="array" ref="F190">IFERROR(IF(INDEX('Disaggregation Data'!$L$159:$L$310,MATCH(LEFT(M190,255),LEFT('Disaggregation Data'!$J$159:$J$310,255),0))=0,"",INDEX('Disaggregation Data'!$L$159:$L$310,MATCH(LEFT(M190,255),LEFT('Disaggregation Data'!J$159:$J$310,255),0))),"")</f>
        <v/>
      </c>
      <c r="G190" s="370" t="str">
        <f t="array" ref="G190">IFERROR(IF(INDEX('Disaggregation Data'!$M$159:$M$310,MATCH(LEFT(M190,255),LEFT('Disaggregation Data'!$J$159:$J$310,255),0))=0,"",INDEX('Disaggregation Data'!$M$159:$M$310,MATCH(LEFT(M190,255),LEFT('Disaggregation Data'!J$159:$J$310,255),0))),"")</f>
        <v/>
      </c>
      <c r="H190" s="369" t="str">
        <f t="array" ref="H190">IFERROR(IF(INDEX('Disaggregation Data'!$N$159:$N$310,MATCH(LEFT(M190,255),LEFT('Disaggregation Data'!$J$159:$J$310,255),0))=0,"",INDEX('Disaggregation Data'!$N$159:$N$310,MATCH(LEFT(M190,255),LEFT('Disaggregation Data'!J$159:$J$310,255),0))),"")</f>
        <v/>
      </c>
      <c r="I190" s="459" t="str">
        <f t="array" ref="I190">IFERROR(IF(INDEX('Disaggregation Records'!$G$59:$G$92,MATCH(LEFT(L190,255),LEFT('Disaggregation Records'!$D$59:$D$92,255),0))=0,"",INDEX('Disaggregation Records'!$G$59:$G$92,MATCH(LEFT(L190,255),LEFT('Disaggregation Records'!$D$59:$D$92,255),0))),"")</f>
        <v/>
      </c>
      <c r="J190" s="464" t="s">
        <v>744</v>
      </c>
      <c r="K190" s="464">
        <f t="shared" si="12"/>
        <v>2</v>
      </c>
      <c r="L190" s="464" t="str">
        <f t="shared" si="13"/>
        <v>HIV O-4a(M): Percentage of men reporting the use of a condom the last time they had anal sex with a male partner-2</v>
      </c>
      <c r="M190" s="464" t="str">
        <f t="shared" si="14"/>
        <v>HIV O-4a(M): Percentage of men reporting the use of a condom the last time they had anal sex with a male partner</v>
      </c>
      <c r="N190" s="464" t="b">
        <f t="shared" si="15"/>
        <v>1</v>
      </c>
      <c r="O190" s="468" t="s">
        <v>1746</v>
      </c>
      <c r="P190" s="202"/>
      <c r="Q190" s="179"/>
    </row>
    <row r="191" spans="1:17" ht="37.5" customHeight="1" x14ac:dyDescent="0.35">
      <c r="A191" s="367">
        <v>3</v>
      </c>
      <c r="B191" s="384" t="str">
        <f>IFERROR(VLOOKUP(A191,'Outcome Indicators - Section C'!$A$10:$S$27,19,FALSE),"")</f>
        <v>HIV O-4a(M): Percentage of men reporting the use of a condom the last time they had anal sex with a male partner</v>
      </c>
      <c r="C191" s="467" t="str">
        <f t="array" ref="C191">IFERROR(IF(INDEX('Disaggregation Records'!$E$59:$E$92,MATCH(LEFT(L191,255),LEFT('Disaggregation Records'!$D$59:$D$92,255),0))=0,"",INDEX('Disaggregation Records'!$E$59:$E$92,MATCH(LEFT(L191,255),LEFT('Disaggregation Records'!$D$59:$D$92,255),0))),"")</f>
        <v/>
      </c>
      <c r="D191" s="467" t="str">
        <f t="array" ref="D191">IFERROR(IF(INDEX('Disaggregation Records'!$F$59:$F$92,MATCH(LEFT(L191,255),LEFT('Disaggregation Records'!$D$59:$D$92,255),0))=0,"",INDEX('Disaggregation Records'!$F$59:$F$92,MATCH(LEFT(L191,255),LEFT('Disaggregation Records'!$D$59:$D$92,255),0))),"")</f>
        <v/>
      </c>
      <c r="E191" s="370" t="str">
        <f t="array" ref="E191">IFERROR(IF(INDEX('Disaggregation Data'!$K$159:$K$310,MATCH(LEFT(M191,255),LEFT('Disaggregation Data'!$J$159:$J$310,255),0))=0,"",INDEX('Disaggregation Data'!$K$159:$K$310,MATCH(LEFT(M191,255),LEFT('Disaggregation Data'!J$159:$J$310,255),0))),"")</f>
        <v/>
      </c>
      <c r="F191" s="370" t="str">
        <f t="array" ref="F191">IFERROR(IF(INDEX('Disaggregation Data'!$L$159:$L$310,MATCH(LEFT(M191,255),LEFT('Disaggregation Data'!$J$159:$J$310,255),0))=0,"",INDEX('Disaggregation Data'!$L$159:$L$310,MATCH(LEFT(M191,255),LEFT('Disaggregation Data'!J$159:$J$310,255),0))),"")</f>
        <v/>
      </c>
      <c r="G191" s="370" t="str">
        <f t="array" ref="G191">IFERROR(IF(INDEX('Disaggregation Data'!$M$159:$M$310,MATCH(LEFT(M191,255),LEFT('Disaggregation Data'!$J$159:$J$310,255),0))=0,"",INDEX('Disaggregation Data'!$M$159:$M$310,MATCH(LEFT(M191,255),LEFT('Disaggregation Data'!J$159:$J$310,255),0))),"")</f>
        <v/>
      </c>
      <c r="H191" s="369" t="str">
        <f t="array" ref="H191">IFERROR(IF(INDEX('Disaggregation Data'!$N$159:$N$310,MATCH(LEFT(M191,255),LEFT('Disaggregation Data'!$J$159:$J$310,255),0))=0,"",INDEX('Disaggregation Data'!$N$159:$N$310,MATCH(LEFT(M191,255),LEFT('Disaggregation Data'!J$159:$J$310,255),0))),"")</f>
        <v/>
      </c>
      <c r="I191" s="459" t="str">
        <f t="array" ref="I191">IFERROR(IF(INDEX('Disaggregation Records'!$G$59:$G$92,MATCH(LEFT(L191,255),LEFT('Disaggregation Records'!$D$59:$D$92,255),0))=0,"",INDEX('Disaggregation Records'!$G$59:$G$92,MATCH(LEFT(L191,255),LEFT('Disaggregation Records'!$D$59:$D$92,255),0))),"")</f>
        <v/>
      </c>
      <c r="J191" s="464" t="s">
        <v>744</v>
      </c>
      <c r="K191" s="464">
        <f t="shared" si="12"/>
        <v>3</v>
      </c>
      <c r="L191" s="464" t="str">
        <f t="shared" si="13"/>
        <v>HIV O-4a(M): Percentage of men reporting the use of a condom the last time they had anal sex with a male partner-3</v>
      </c>
      <c r="M191" s="464" t="str">
        <f t="shared" si="14"/>
        <v>HIV O-4a(M): Percentage of men reporting the use of a condom the last time they had anal sex with a male partner</v>
      </c>
      <c r="N191" s="464" t="b">
        <f t="shared" si="15"/>
        <v>1</v>
      </c>
      <c r="O191" s="468" t="s">
        <v>1747</v>
      </c>
      <c r="P191" s="202"/>
      <c r="Q191" s="179"/>
    </row>
    <row r="192" spans="1:17" ht="37.5" customHeight="1" x14ac:dyDescent="0.35">
      <c r="A192" s="367">
        <v>3</v>
      </c>
      <c r="B192" s="384" t="str">
        <f>IFERROR(VLOOKUP(A192,'Outcome Indicators - Section C'!$A$10:$S$27,19,FALSE),"")</f>
        <v>HIV O-4a(M): Percentage of men reporting the use of a condom the last time they had anal sex with a male partner</v>
      </c>
      <c r="C192" s="467" t="str">
        <f t="array" ref="C192">IFERROR(IF(INDEX('Disaggregation Records'!$E$59:$E$92,MATCH(LEFT(L192,255),LEFT('Disaggregation Records'!$D$59:$D$92,255),0))=0,"",INDEX('Disaggregation Records'!$E$59:$E$92,MATCH(LEFT(L192,255),LEFT('Disaggregation Records'!$D$59:$D$92,255),0))),"")</f>
        <v/>
      </c>
      <c r="D192" s="467" t="str">
        <f t="array" ref="D192">IFERROR(IF(INDEX('Disaggregation Records'!$F$59:$F$92,MATCH(LEFT(L192,255),LEFT('Disaggregation Records'!$D$59:$D$92,255),0))=0,"",INDEX('Disaggregation Records'!$F$59:$F$92,MATCH(LEFT(L192,255),LEFT('Disaggregation Records'!$D$59:$D$92,255),0))),"")</f>
        <v/>
      </c>
      <c r="E192" s="370" t="str">
        <f t="array" ref="E192">IFERROR(IF(INDEX('Disaggregation Data'!$K$159:$K$310,MATCH(LEFT(M192,255),LEFT('Disaggregation Data'!$J$159:$J$310,255),0))=0,"",INDEX('Disaggregation Data'!$K$159:$K$310,MATCH(LEFT(M192,255),LEFT('Disaggregation Data'!J$159:$J$310,255),0))),"")</f>
        <v/>
      </c>
      <c r="F192" s="370" t="str">
        <f t="array" ref="F192">IFERROR(IF(INDEX('Disaggregation Data'!$L$159:$L$310,MATCH(LEFT(M192,255),LEFT('Disaggregation Data'!$J$159:$J$310,255),0))=0,"",INDEX('Disaggregation Data'!$L$159:$L$310,MATCH(LEFT(M192,255),LEFT('Disaggregation Data'!J$159:$J$310,255),0))),"")</f>
        <v/>
      </c>
      <c r="G192" s="370" t="str">
        <f t="array" ref="G192">IFERROR(IF(INDEX('Disaggregation Data'!$M$159:$M$310,MATCH(LEFT(M192,255),LEFT('Disaggregation Data'!$J$159:$J$310,255),0))=0,"",INDEX('Disaggregation Data'!$M$159:$M$310,MATCH(LEFT(M192,255),LEFT('Disaggregation Data'!J$159:$J$310,255),0))),"")</f>
        <v/>
      </c>
      <c r="H192" s="369" t="str">
        <f t="array" ref="H192">IFERROR(IF(INDEX('Disaggregation Data'!$N$159:$N$310,MATCH(LEFT(M192,255),LEFT('Disaggregation Data'!$J$159:$J$310,255),0))=0,"",INDEX('Disaggregation Data'!$N$159:$N$310,MATCH(LEFT(M192,255),LEFT('Disaggregation Data'!J$159:$J$310,255),0))),"")</f>
        <v/>
      </c>
      <c r="I192" s="459" t="str">
        <f t="array" ref="I192">IFERROR(IF(INDEX('Disaggregation Records'!$G$59:$G$92,MATCH(LEFT(L192,255),LEFT('Disaggregation Records'!$D$59:$D$92,255),0))=0,"",INDEX('Disaggregation Records'!$G$59:$G$92,MATCH(LEFT(L192,255),LEFT('Disaggregation Records'!$D$59:$D$92,255),0))),"")</f>
        <v/>
      </c>
      <c r="J192" s="464" t="s">
        <v>744</v>
      </c>
      <c r="K192" s="464">
        <f t="shared" si="12"/>
        <v>4</v>
      </c>
      <c r="L192" s="464" t="str">
        <f t="shared" si="13"/>
        <v>HIV O-4a(M): Percentage of men reporting the use of a condom the last time they had anal sex with a male partner-4</v>
      </c>
      <c r="M192" s="464" t="str">
        <f t="shared" si="14"/>
        <v>HIV O-4a(M): Percentage of men reporting the use of a condom the last time they had anal sex with a male partner</v>
      </c>
      <c r="N192" s="464" t="b">
        <f t="shared" si="15"/>
        <v>1</v>
      </c>
      <c r="O192" s="468" t="s">
        <v>1748</v>
      </c>
      <c r="P192" s="202"/>
      <c r="Q192" s="179"/>
    </row>
    <row r="193" spans="1:17" ht="37.5" customHeight="1" x14ac:dyDescent="0.35">
      <c r="A193" s="367">
        <v>3</v>
      </c>
      <c r="B193" s="384" t="str">
        <f>IFERROR(VLOOKUP(A193,'Outcome Indicators - Section C'!$A$10:$S$27,19,FALSE),"")</f>
        <v>HIV O-4a(M): Percentage of men reporting the use of a condom the last time they had anal sex with a male partner</v>
      </c>
      <c r="C193" s="467" t="str">
        <f t="array" ref="C193">IFERROR(IF(INDEX('Disaggregation Records'!$E$59:$E$92,MATCH(LEFT(L193,255),LEFT('Disaggregation Records'!$D$59:$D$92,255),0))=0,"",INDEX('Disaggregation Records'!$E$59:$E$92,MATCH(LEFT(L193,255),LEFT('Disaggregation Records'!$D$59:$D$92,255),0))),"")</f>
        <v/>
      </c>
      <c r="D193" s="467" t="str">
        <f t="array" ref="D193">IFERROR(IF(INDEX('Disaggregation Records'!$F$59:$F$92,MATCH(LEFT(L193,255),LEFT('Disaggregation Records'!$D$59:$D$92,255),0))=0,"",INDEX('Disaggregation Records'!$F$59:$F$92,MATCH(LEFT(L193,255),LEFT('Disaggregation Records'!$D$59:$D$92,255),0))),"")</f>
        <v/>
      </c>
      <c r="E193" s="370" t="str">
        <f t="array" ref="E193">IFERROR(IF(INDEX('Disaggregation Data'!$K$159:$K$310,MATCH(LEFT(M193,255),LEFT('Disaggregation Data'!$J$159:$J$310,255),0))=0,"",INDEX('Disaggregation Data'!$K$159:$K$310,MATCH(LEFT(M193,255),LEFT('Disaggregation Data'!J$159:$J$310,255),0))),"")</f>
        <v/>
      </c>
      <c r="F193" s="370" t="str">
        <f t="array" ref="F193">IFERROR(IF(INDEX('Disaggregation Data'!$L$159:$L$310,MATCH(LEFT(M193,255),LEFT('Disaggregation Data'!$J$159:$J$310,255),0))=0,"",INDEX('Disaggregation Data'!$L$159:$L$310,MATCH(LEFT(M193,255),LEFT('Disaggregation Data'!J$159:$J$310,255),0))),"")</f>
        <v/>
      </c>
      <c r="G193" s="370" t="str">
        <f t="array" ref="G193">IFERROR(IF(INDEX('Disaggregation Data'!$M$159:$M$310,MATCH(LEFT(M193,255),LEFT('Disaggregation Data'!$J$159:$J$310,255),0))=0,"",INDEX('Disaggregation Data'!$M$159:$M$310,MATCH(LEFT(M193,255),LEFT('Disaggregation Data'!J$159:$J$310,255),0))),"")</f>
        <v/>
      </c>
      <c r="H193" s="369" t="str">
        <f t="array" ref="H193">IFERROR(IF(INDEX('Disaggregation Data'!$N$159:$N$310,MATCH(LEFT(M193,255),LEFT('Disaggregation Data'!$J$159:$J$310,255),0))=0,"",INDEX('Disaggregation Data'!$N$159:$N$310,MATCH(LEFT(M193,255),LEFT('Disaggregation Data'!J$159:$J$310,255),0))),"")</f>
        <v/>
      </c>
      <c r="I193" s="459" t="str">
        <f t="array" ref="I193">IFERROR(IF(INDEX('Disaggregation Records'!$G$59:$G$92,MATCH(LEFT(L193,255),LEFT('Disaggregation Records'!$D$59:$D$92,255),0))=0,"",INDEX('Disaggregation Records'!$G$59:$G$92,MATCH(LEFT(L193,255),LEFT('Disaggregation Records'!$D$59:$D$92,255),0))),"")</f>
        <v/>
      </c>
      <c r="J193" s="464" t="s">
        <v>744</v>
      </c>
      <c r="K193" s="464">
        <f t="shared" si="12"/>
        <v>5</v>
      </c>
      <c r="L193" s="464" t="str">
        <f t="shared" si="13"/>
        <v>HIV O-4a(M): Percentage of men reporting the use of a condom the last time they had anal sex with a male partner-5</v>
      </c>
      <c r="M193" s="464" t="str">
        <f t="shared" si="14"/>
        <v>HIV O-4a(M): Percentage of men reporting the use of a condom the last time they had anal sex with a male partner</v>
      </c>
      <c r="N193" s="464" t="b">
        <f t="shared" si="15"/>
        <v>1</v>
      </c>
      <c r="O193" s="468" t="s">
        <v>1749</v>
      </c>
      <c r="P193" s="202"/>
      <c r="Q193" s="179"/>
    </row>
    <row r="194" spans="1:17" ht="37.5" customHeight="1" x14ac:dyDescent="0.35">
      <c r="A194" s="367">
        <v>3</v>
      </c>
      <c r="B194" s="384" t="str">
        <f>IFERROR(VLOOKUP(A194,'Outcome Indicators - Section C'!$A$10:$S$27,19,FALSE),"")</f>
        <v>HIV O-4a(M): Percentage of men reporting the use of a condom the last time they had anal sex with a male partner</v>
      </c>
      <c r="C194" s="467" t="str">
        <f t="array" ref="C194">IFERROR(IF(INDEX('Disaggregation Records'!$E$59:$E$92,MATCH(LEFT(L194,255),LEFT('Disaggregation Records'!$D$59:$D$92,255),0))=0,"",INDEX('Disaggregation Records'!$E$59:$E$92,MATCH(LEFT(L194,255),LEFT('Disaggregation Records'!$D$59:$D$92,255),0))),"")</f>
        <v/>
      </c>
      <c r="D194" s="467" t="str">
        <f t="array" ref="D194">IFERROR(IF(INDEX('Disaggregation Records'!$F$59:$F$92,MATCH(LEFT(L194,255),LEFT('Disaggregation Records'!$D$59:$D$92,255),0))=0,"",INDEX('Disaggregation Records'!$F$59:$F$92,MATCH(LEFT(L194,255),LEFT('Disaggregation Records'!$D$59:$D$92,255),0))),"")</f>
        <v/>
      </c>
      <c r="E194" s="370" t="str">
        <f t="array" ref="E194">IFERROR(IF(INDEX('Disaggregation Data'!$K$159:$K$310,MATCH(LEFT(M194,255),LEFT('Disaggregation Data'!$J$159:$J$310,255),0))=0,"",INDEX('Disaggregation Data'!$K$159:$K$310,MATCH(LEFT(M194,255),LEFT('Disaggregation Data'!J$159:$J$310,255),0))),"")</f>
        <v/>
      </c>
      <c r="F194" s="370" t="str">
        <f t="array" ref="F194">IFERROR(IF(INDEX('Disaggregation Data'!$L$159:$L$310,MATCH(LEFT(M194,255),LEFT('Disaggregation Data'!$J$159:$J$310,255),0))=0,"",INDEX('Disaggregation Data'!$L$159:$L$310,MATCH(LEFT(M194,255),LEFT('Disaggregation Data'!J$159:$J$310,255),0))),"")</f>
        <v/>
      </c>
      <c r="G194" s="370" t="str">
        <f t="array" ref="G194">IFERROR(IF(INDEX('Disaggregation Data'!$M$159:$M$310,MATCH(LEFT(M194,255),LEFT('Disaggregation Data'!$J$159:$J$310,255),0))=0,"",INDEX('Disaggregation Data'!$M$159:$M$310,MATCH(LEFT(M194,255),LEFT('Disaggregation Data'!J$159:$J$310,255),0))),"")</f>
        <v/>
      </c>
      <c r="H194" s="369" t="str">
        <f t="array" ref="H194">IFERROR(IF(INDEX('Disaggregation Data'!$N$159:$N$310,MATCH(LEFT(M194,255),LEFT('Disaggregation Data'!$J$159:$J$310,255),0))=0,"",INDEX('Disaggregation Data'!$N$159:$N$310,MATCH(LEFT(M194,255),LEFT('Disaggregation Data'!J$159:$J$310,255),0))),"")</f>
        <v/>
      </c>
      <c r="I194" s="459" t="str">
        <f t="array" ref="I194">IFERROR(IF(INDEX('Disaggregation Records'!$G$59:$G$92,MATCH(LEFT(L194,255),LEFT('Disaggregation Records'!$D$59:$D$92,255),0))=0,"",INDEX('Disaggregation Records'!$G$59:$G$92,MATCH(LEFT(L194,255),LEFT('Disaggregation Records'!$D$59:$D$92,255),0))),"")</f>
        <v/>
      </c>
      <c r="J194" s="464" t="s">
        <v>744</v>
      </c>
      <c r="K194" s="464">
        <f t="shared" si="12"/>
        <v>6</v>
      </c>
      <c r="L194" s="464" t="str">
        <f t="shared" si="13"/>
        <v>HIV O-4a(M): Percentage of men reporting the use of a condom the last time they had anal sex with a male partner-6</v>
      </c>
      <c r="M194" s="464" t="str">
        <f t="shared" si="14"/>
        <v>HIV O-4a(M): Percentage of men reporting the use of a condom the last time they had anal sex with a male partner</v>
      </c>
      <c r="N194" s="464" t="b">
        <f t="shared" si="15"/>
        <v>1</v>
      </c>
      <c r="O194" s="468" t="s">
        <v>1750</v>
      </c>
      <c r="P194" s="202"/>
      <c r="Q194" s="179"/>
    </row>
    <row r="195" spans="1:17" ht="37.5" customHeight="1" x14ac:dyDescent="0.35">
      <c r="A195" s="367">
        <v>3</v>
      </c>
      <c r="B195" s="384" t="str">
        <f>IFERROR(VLOOKUP(A195,'Outcome Indicators - Section C'!$A$10:$S$27,19,FALSE),"")</f>
        <v>HIV O-4a(M): Percentage of men reporting the use of a condom the last time they had anal sex with a male partner</v>
      </c>
      <c r="C195" s="467" t="str">
        <f t="array" ref="C195">IFERROR(IF(INDEX('Disaggregation Records'!$E$59:$E$92,MATCH(LEFT(L195,255),LEFT('Disaggregation Records'!$D$59:$D$92,255),0))=0,"",INDEX('Disaggregation Records'!$E$59:$E$92,MATCH(LEFT(L195,255),LEFT('Disaggregation Records'!$D$59:$D$92,255),0))),"")</f>
        <v/>
      </c>
      <c r="D195" s="467" t="str">
        <f t="array" ref="D195">IFERROR(IF(INDEX('Disaggregation Records'!$F$59:$F$92,MATCH(LEFT(L195,255),LEFT('Disaggregation Records'!$D$59:$D$92,255),0))=0,"",INDEX('Disaggregation Records'!$F$59:$F$92,MATCH(LEFT(L195,255),LEFT('Disaggregation Records'!$D$59:$D$92,255),0))),"")</f>
        <v/>
      </c>
      <c r="E195" s="370" t="str">
        <f t="array" ref="E195">IFERROR(IF(INDEX('Disaggregation Data'!$K$159:$K$310,MATCH(LEFT(M195,255),LEFT('Disaggregation Data'!$J$159:$J$310,255),0))=0,"",INDEX('Disaggregation Data'!$K$159:$K$310,MATCH(LEFT(M195,255),LEFT('Disaggregation Data'!J$159:$J$310,255),0))),"")</f>
        <v/>
      </c>
      <c r="F195" s="370" t="str">
        <f t="array" ref="F195">IFERROR(IF(INDEX('Disaggregation Data'!$L$159:$L$310,MATCH(LEFT(M195,255),LEFT('Disaggregation Data'!$J$159:$J$310,255),0))=0,"",INDEX('Disaggregation Data'!$L$159:$L$310,MATCH(LEFT(M195,255),LEFT('Disaggregation Data'!J$159:$J$310,255),0))),"")</f>
        <v/>
      </c>
      <c r="G195" s="370" t="str">
        <f t="array" ref="G195">IFERROR(IF(INDEX('Disaggregation Data'!$M$159:$M$310,MATCH(LEFT(M195,255),LEFT('Disaggregation Data'!$J$159:$J$310,255),0))=0,"",INDEX('Disaggregation Data'!$M$159:$M$310,MATCH(LEFT(M195,255),LEFT('Disaggregation Data'!J$159:$J$310,255),0))),"")</f>
        <v/>
      </c>
      <c r="H195" s="369" t="str">
        <f t="array" ref="H195">IFERROR(IF(INDEX('Disaggregation Data'!$N$159:$N$310,MATCH(LEFT(M195,255),LEFT('Disaggregation Data'!$J$159:$J$310,255),0))=0,"",INDEX('Disaggregation Data'!$N$159:$N$310,MATCH(LEFT(M195,255),LEFT('Disaggregation Data'!J$159:$J$310,255),0))),"")</f>
        <v/>
      </c>
      <c r="I195" s="459" t="str">
        <f t="array" ref="I195">IFERROR(IF(INDEX('Disaggregation Records'!$G$59:$G$92,MATCH(LEFT(L195,255),LEFT('Disaggregation Records'!$D$59:$D$92,255),0))=0,"",INDEX('Disaggregation Records'!$G$59:$G$92,MATCH(LEFT(L195,255),LEFT('Disaggregation Records'!$D$59:$D$92,255),0))),"")</f>
        <v/>
      </c>
      <c r="J195" s="464" t="s">
        <v>744</v>
      </c>
      <c r="K195" s="464">
        <f t="shared" si="12"/>
        <v>7</v>
      </c>
      <c r="L195" s="464" t="str">
        <f t="shared" si="13"/>
        <v>HIV O-4a(M): Percentage of men reporting the use of a condom the last time they had anal sex with a male partner-7</v>
      </c>
      <c r="M195" s="464" t="str">
        <f t="shared" si="14"/>
        <v>HIV O-4a(M): Percentage of men reporting the use of a condom the last time they had anal sex with a male partner</v>
      </c>
      <c r="N195" s="464" t="b">
        <f t="shared" si="15"/>
        <v>1</v>
      </c>
      <c r="O195" s="468" t="s">
        <v>1751</v>
      </c>
      <c r="P195" s="202"/>
      <c r="Q195" s="179"/>
    </row>
    <row r="196" spans="1:17" ht="37.5" customHeight="1" x14ac:dyDescent="0.35">
      <c r="A196" s="367">
        <v>3</v>
      </c>
      <c r="B196" s="384" t="str">
        <f>IFERROR(VLOOKUP(A196,'Outcome Indicators - Section C'!$A$10:$S$27,19,FALSE),"")</f>
        <v>HIV O-4a(M): Percentage of men reporting the use of a condom the last time they had anal sex with a male partner</v>
      </c>
      <c r="C196" s="467" t="str">
        <f t="array" ref="C196">IFERROR(IF(INDEX('Disaggregation Records'!$E$59:$E$92,MATCH(LEFT(L196,255),LEFT('Disaggregation Records'!$D$59:$D$92,255),0))=0,"",INDEX('Disaggregation Records'!$E$59:$E$92,MATCH(LEFT(L196,255),LEFT('Disaggregation Records'!$D$59:$D$92,255),0))),"")</f>
        <v/>
      </c>
      <c r="D196" s="467" t="str">
        <f t="array" ref="D196">IFERROR(IF(INDEX('Disaggregation Records'!$F$59:$F$92,MATCH(LEFT(L196,255),LEFT('Disaggregation Records'!$D$59:$D$92,255),0))=0,"",INDEX('Disaggregation Records'!$F$59:$F$92,MATCH(LEFT(L196,255),LEFT('Disaggregation Records'!$D$59:$D$92,255),0))),"")</f>
        <v/>
      </c>
      <c r="E196" s="370" t="str">
        <f t="array" ref="E196">IFERROR(IF(INDEX('Disaggregation Data'!$K$159:$K$310,MATCH(LEFT(M196,255),LEFT('Disaggregation Data'!$J$159:$J$310,255),0))=0,"",INDEX('Disaggregation Data'!$K$159:$K$310,MATCH(LEFT(M196,255),LEFT('Disaggregation Data'!J$159:$J$310,255),0))),"")</f>
        <v/>
      </c>
      <c r="F196" s="370" t="str">
        <f t="array" ref="F196">IFERROR(IF(INDEX('Disaggregation Data'!$L$159:$L$310,MATCH(LEFT(M196,255),LEFT('Disaggregation Data'!$J$159:$J$310,255),0))=0,"",INDEX('Disaggregation Data'!$L$159:$L$310,MATCH(LEFT(M196,255),LEFT('Disaggregation Data'!J$159:$J$310,255),0))),"")</f>
        <v/>
      </c>
      <c r="G196" s="370" t="str">
        <f t="array" ref="G196">IFERROR(IF(INDEX('Disaggregation Data'!$M$159:$M$310,MATCH(LEFT(M196,255),LEFT('Disaggregation Data'!$J$159:$J$310,255),0))=0,"",INDEX('Disaggregation Data'!$M$159:$M$310,MATCH(LEFT(M196,255),LEFT('Disaggregation Data'!J$159:$J$310,255),0))),"")</f>
        <v/>
      </c>
      <c r="H196" s="369" t="str">
        <f t="array" ref="H196">IFERROR(IF(INDEX('Disaggregation Data'!$N$159:$N$310,MATCH(LEFT(M196,255),LEFT('Disaggregation Data'!$J$159:$J$310,255),0))=0,"",INDEX('Disaggregation Data'!$N$159:$N$310,MATCH(LEFT(M196,255),LEFT('Disaggregation Data'!J$159:$J$310,255),0))),"")</f>
        <v/>
      </c>
      <c r="I196" s="459" t="str">
        <f t="array" ref="I196">IFERROR(IF(INDEX('Disaggregation Records'!$G$59:$G$92,MATCH(LEFT(L196,255),LEFT('Disaggregation Records'!$D$59:$D$92,255),0))=0,"",INDEX('Disaggregation Records'!$G$59:$G$92,MATCH(LEFT(L196,255),LEFT('Disaggregation Records'!$D$59:$D$92,255),0))),"")</f>
        <v/>
      </c>
      <c r="J196" s="464" t="s">
        <v>744</v>
      </c>
      <c r="K196" s="464">
        <f t="shared" si="12"/>
        <v>8</v>
      </c>
      <c r="L196" s="464" t="str">
        <f t="shared" si="13"/>
        <v>HIV O-4a(M): Percentage of men reporting the use of a condom the last time they had anal sex with a male partner-8</v>
      </c>
      <c r="M196" s="464" t="str">
        <f t="shared" si="14"/>
        <v>HIV O-4a(M): Percentage of men reporting the use of a condom the last time they had anal sex with a male partner</v>
      </c>
      <c r="N196" s="464" t="b">
        <f t="shared" si="15"/>
        <v>1</v>
      </c>
      <c r="O196" s="468" t="s">
        <v>1752</v>
      </c>
      <c r="P196" s="202"/>
      <c r="Q196" s="179"/>
    </row>
    <row r="197" spans="1:17" ht="37.5" customHeight="1" x14ac:dyDescent="0.35">
      <c r="A197" s="367">
        <v>3</v>
      </c>
      <c r="B197" s="384" t="str">
        <f>IFERROR(VLOOKUP(A197,'Outcome Indicators - Section C'!$A$10:$S$27,19,FALSE),"")</f>
        <v>HIV O-4a(M): Percentage of men reporting the use of a condom the last time they had anal sex with a male partner</v>
      </c>
      <c r="C197" s="467" t="str">
        <f t="array" ref="C197">IFERROR(IF(INDEX('Disaggregation Records'!$E$59:$E$92,MATCH(LEFT(L197,255),LEFT('Disaggregation Records'!$D$59:$D$92,255),0))=0,"",INDEX('Disaggregation Records'!$E$59:$E$92,MATCH(LEFT(L197,255),LEFT('Disaggregation Records'!$D$59:$D$92,255),0))),"")</f>
        <v/>
      </c>
      <c r="D197" s="467" t="str">
        <f t="array" ref="D197">IFERROR(IF(INDEX('Disaggregation Records'!$F$59:$F$92,MATCH(LEFT(L197,255),LEFT('Disaggregation Records'!$D$59:$D$92,255),0))=0,"",INDEX('Disaggregation Records'!$F$59:$F$92,MATCH(LEFT(L197,255),LEFT('Disaggregation Records'!$D$59:$D$92,255),0))),"")</f>
        <v/>
      </c>
      <c r="E197" s="370" t="str">
        <f t="array" ref="E197">IFERROR(IF(INDEX('Disaggregation Data'!$K$159:$K$310,MATCH(LEFT(M197,255),LEFT('Disaggregation Data'!$J$159:$J$310,255),0))=0,"",INDEX('Disaggregation Data'!$K$159:$K$310,MATCH(LEFT(M197,255),LEFT('Disaggregation Data'!J$159:$J$310,255),0))),"")</f>
        <v/>
      </c>
      <c r="F197" s="370" t="str">
        <f t="array" ref="F197">IFERROR(IF(INDEX('Disaggregation Data'!$L$159:$L$310,MATCH(LEFT(M197,255),LEFT('Disaggregation Data'!$J$159:$J$310,255),0))=0,"",INDEX('Disaggregation Data'!$L$159:$L$310,MATCH(LEFT(M197,255),LEFT('Disaggregation Data'!J$159:$J$310,255),0))),"")</f>
        <v/>
      </c>
      <c r="G197" s="370" t="str">
        <f t="array" ref="G197">IFERROR(IF(INDEX('Disaggregation Data'!$M$159:$M$310,MATCH(LEFT(M197,255),LEFT('Disaggregation Data'!$J$159:$J$310,255),0))=0,"",INDEX('Disaggregation Data'!$M$159:$M$310,MATCH(LEFT(M197,255),LEFT('Disaggregation Data'!J$159:$J$310,255),0))),"")</f>
        <v/>
      </c>
      <c r="H197" s="369" t="str">
        <f t="array" ref="H197">IFERROR(IF(INDEX('Disaggregation Data'!$N$159:$N$310,MATCH(LEFT(M197,255),LEFT('Disaggregation Data'!$J$159:$J$310,255),0))=0,"",INDEX('Disaggregation Data'!$N$159:$N$310,MATCH(LEFT(M197,255),LEFT('Disaggregation Data'!J$159:$J$310,255),0))),"")</f>
        <v/>
      </c>
      <c r="I197" s="459" t="str">
        <f t="array" ref="I197">IFERROR(IF(INDEX('Disaggregation Records'!$G$59:$G$92,MATCH(LEFT(L197,255),LEFT('Disaggregation Records'!$D$59:$D$92,255),0))=0,"",INDEX('Disaggregation Records'!$G$59:$G$92,MATCH(LEFT(L197,255),LEFT('Disaggregation Records'!$D$59:$D$92,255),0))),"")</f>
        <v/>
      </c>
      <c r="J197" s="464" t="s">
        <v>744</v>
      </c>
      <c r="K197" s="464">
        <f t="shared" si="12"/>
        <v>9</v>
      </c>
      <c r="L197" s="464" t="str">
        <f t="shared" si="13"/>
        <v>HIV O-4a(M): Percentage of men reporting the use of a condom the last time they had anal sex with a male partner-9</v>
      </c>
      <c r="M197" s="464" t="str">
        <f t="shared" si="14"/>
        <v>HIV O-4a(M): Percentage of men reporting the use of a condom the last time they had anal sex with a male partner</v>
      </c>
      <c r="N197" s="464" t="b">
        <f t="shared" si="15"/>
        <v>1</v>
      </c>
      <c r="O197" s="468" t="s">
        <v>1753</v>
      </c>
      <c r="P197" s="202"/>
      <c r="Q197" s="179"/>
    </row>
    <row r="198" spans="1:17" ht="37.5" customHeight="1" x14ac:dyDescent="0.35">
      <c r="A198" s="367">
        <v>4</v>
      </c>
      <c r="B198" s="384" t="str">
        <f>IFERROR(VLOOKUP(A198,'Outcome Indicators - Section C'!$A$10:$S$27,19,FALSE),"")</f>
        <v>HIV O-5(M): Percentage of sex workers reporting the use of a condom with their most recent client</v>
      </c>
      <c r="C198" s="467" t="str">
        <f t="array" ref="C198">IFERROR(IF(INDEX('Disaggregation Records'!$E$59:$E$92,MATCH(LEFT(L198,255),LEFT('Disaggregation Records'!$D$59:$D$92,255),0))=0,"",INDEX('Disaggregation Records'!$E$59:$E$92,MATCH(LEFT(L198,255),LEFT('Disaggregation Records'!$D$59:$D$92,255),0))),"")</f>
        <v>Age</v>
      </c>
      <c r="D198" s="467" t="str">
        <f t="array" ref="D198">IFERROR(IF(INDEX('Disaggregation Records'!$F$59:$F$92,MATCH(LEFT(L198,255),LEFT('Disaggregation Records'!$D$59:$D$92,255),0))=0,"",INDEX('Disaggregation Records'!$F$59:$F$92,MATCH(LEFT(L198,255),LEFT('Disaggregation Records'!$D$59:$D$92,255),0))),"")</f>
        <v>U25</v>
      </c>
      <c r="E198" s="370" t="str">
        <f t="array" ref="E198">IFERROR(IF(INDEX('Disaggregation Data'!$K$159:$K$310,MATCH(LEFT(M198,255),LEFT('Disaggregation Data'!$J$159:$J$310,255),0))=0,"",INDEX('Disaggregation Data'!$K$159:$K$310,MATCH(LEFT(M198,255),LEFT('Disaggregation Data'!J$159:$J$310,255),0))),"")</f>
        <v/>
      </c>
      <c r="F198" s="370" t="str">
        <f t="array" ref="F198">IFERROR(IF(INDEX('Disaggregation Data'!$L$159:$L$310,MATCH(LEFT(M198,255),LEFT('Disaggregation Data'!$J$159:$J$310,255),0))=0,"",INDEX('Disaggregation Data'!$L$159:$L$310,MATCH(LEFT(M198,255),LEFT('Disaggregation Data'!J$159:$J$310,255),0))),"")</f>
        <v/>
      </c>
      <c r="G198" s="370" t="str">
        <f t="array" ref="G198">IFERROR(IF(INDEX('Disaggregation Data'!$M$159:$M$310,MATCH(LEFT(M198,255),LEFT('Disaggregation Data'!$J$159:$J$310,255),0))=0,"",INDEX('Disaggregation Data'!$M$159:$M$310,MATCH(LEFT(M198,255),LEFT('Disaggregation Data'!J$159:$J$310,255),0))),"")</f>
        <v/>
      </c>
      <c r="H198" s="369" t="str">
        <f t="array" ref="H198">IFERROR(IF(INDEX('Disaggregation Data'!$N$159:$N$310,MATCH(LEFT(M198,255),LEFT('Disaggregation Data'!$J$159:$J$310,255),0))=0,"",INDEX('Disaggregation Data'!$N$159:$N$310,MATCH(LEFT(M198,255),LEFT('Disaggregation Data'!J$159:$J$310,255),0))),"")</f>
        <v>We do not have for this age group</v>
      </c>
      <c r="I198" s="459" t="str">
        <f t="array" ref="I198">IFERROR(IF(INDEX('Disaggregation Records'!$G$59:$G$92,MATCH(LEFT(L198,255),LEFT('Disaggregation Records'!$D$59:$D$92,255),0))=0,"",INDEX('Disaggregation Records'!$G$59:$G$92,MATCH(LEFT(L198,255),LEFT('Disaggregation Records'!$D$59:$D$92,255),0))),"")</f>
        <v>a1L36000002NzjQEAS</v>
      </c>
      <c r="J198" s="464" t="s">
        <v>748</v>
      </c>
      <c r="K198" s="464">
        <f t="shared" si="12"/>
        <v>0</v>
      </c>
      <c r="L198" s="464" t="str">
        <f t="shared" si="13"/>
        <v>HIV O-5(M): Percentage of sex workers reporting the use of a condom with their most recent client-0</v>
      </c>
      <c r="M198" s="464" t="str">
        <f t="shared" si="14"/>
        <v>HIV O-5(M): Percentage of sex workers reporting the use of a condom with their most recent clientAgeU25</v>
      </c>
      <c r="N198" s="464" t="b">
        <f t="shared" si="15"/>
        <v>1</v>
      </c>
      <c r="O198" s="468" t="s">
        <v>1754</v>
      </c>
      <c r="P198" s="202"/>
      <c r="Q198" s="179"/>
    </row>
    <row r="199" spans="1:17" ht="37.5" customHeight="1" x14ac:dyDescent="0.35">
      <c r="A199" s="367">
        <v>4</v>
      </c>
      <c r="B199" s="384" t="str">
        <f>IFERROR(VLOOKUP(A199,'Outcome Indicators - Section C'!$A$10:$S$27,19,FALSE),"")</f>
        <v>HIV O-5(M): Percentage of sex workers reporting the use of a condom with their most recent client</v>
      </c>
      <c r="C199" s="467" t="str">
        <f t="array" ref="C199">IFERROR(IF(INDEX('Disaggregation Records'!$E$59:$E$92,MATCH(LEFT(L199,255),LEFT('Disaggregation Records'!$D$59:$D$92,255),0))=0,"",INDEX('Disaggregation Records'!$E$59:$E$92,MATCH(LEFT(L199,255),LEFT('Disaggregation Records'!$D$59:$D$92,255),0))),"")</f>
        <v>Age</v>
      </c>
      <c r="D199" s="467" t="str">
        <f t="array" ref="D199">IFERROR(IF(INDEX('Disaggregation Records'!$F$59:$F$92,MATCH(LEFT(L199,255),LEFT('Disaggregation Records'!$D$59:$D$92,255),0))=0,"",INDEX('Disaggregation Records'!$F$59:$F$92,MATCH(LEFT(L199,255),LEFT('Disaggregation Records'!$D$59:$D$92,255),0))),"")</f>
        <v>25+</v>
      </c>
      <c r="E199" s="370" t="str">
        <f t="array" ref="E199">IFERROR(IF(INDEX('Disaggregation Data'!$K$159:$K$310,MATCH(LEFT(M199,255),LEFT('Disaggregation Data'!$J$159:$J$310,255),0))=0,"",INDEX('Disaggregation Data'!$K$159:$K$310,MATCH(LEFT(M199,255),LEFT('Disaggregation Data'!J$159:$J$310,255),0))),"")</f>
        <v/>
      </c>
      <c r="F199" s="370" t="str">
        <f t="array" ref="F199">IFERROR(IF(INDEX('Disaggregation Data'!$L$159:$L$310,MATCH(LEFT(M199,255),LEFT('Disaggregation Data'!$J$159:$J$310,255),0))=0,"",INDEX('Disaggregation Data'!$L$159:$L$310,MATCH(LEFT(M199,255),LEFT('Disaggregation Data'!J$159:$J$310,255),0))),"")</f>
        <v/>
      </c>
      <c r="G199" s="370" t="str">
        <f t="array" ref="G199">IFERROR(IF(INDEX('Disaggregation Data'!$M$159:$M$310,MATCH(LEFT(M199,255),LEFT('Disaggregation Data'!$J$159:$J$310,255),0))=0,"",INDEX('Disaggregation Data'!$M$159:$M$310,MATCH(LEFT(M199,255),LEFT('Disaggregation Data'!J$159:$J$310,255),0))),"")</f>
        <v/>
      </c>
      <c r="H199" s="369" t="str">
        <f t="array" ref="H199">IFERROR(IF(INDEX('Disaggregation Data'!$N$159:$N$310,MATCH(LEFT(M199,255),LEFT('Disaggregation Data'!$J$159:$J$310,255),0))=0,"",INDEX('Disaggregation Data'!$N$159:$N$310,MATCH(LEFT(M199,255),LEFT('Disaggregation Data'!J$159:$J$310,255),0))),"")</f>
        <v>We do not have for this age group</v>
      </c>
      <c r="I199" s="459" t="str">
        <f t="array" ref="I199">IFERROR(IF(INDEX('Disaggregation Records'!$G$59:$G$92,MATCH(LEFT(L199,255),LEFT('Disaggregation Records'!$D$59:$D$92,255),0))=0,"",INDEX('Disaggregation Records'!$G$59:$G$92,MATCH(LEFT(L199,255),LEFT('Disaggregation Records'!$D$59:$D$92,255),0))),"")</f>
        <v>a1L36000002NzjREAS</v>
      </c>
      <c r="J199" s="464" t="s">
        <v>748</v>
      </c>
      <c r="K199" s="464">
        <f t="shared" si="12"/>
        <v>1</v>
      </c>
      <c r="L199" s="464" t="str">
        <f t="shared" si="13"/>
        <v>HIV O-5(M): Percentage of sex workers reporting the use of a condom with their most recent client-1</v>
      </c>
      <c r="M199" s="464" t="str">
        <f t="shared" si="14"/>
        <v>HIV O-5(M): Percentage of sex workers reporting the use of a condom with their most recent clientAge25+</v>
      </c>
      <c r="N199" s="464" t="b">
        <f t="shared" si="15"/>
        <v>1</v>
      </c>
      <c r="O199" s="468" t="s">
        <v>1755</v>
      </c>
      <c r="P199" s="202"/>
      <c r="Q199" s="179"/>
    </row>
    <row r="200" spans="1:17" ht="37.5" customHeight="1" x14ac:dyDescent="0.35">
      <c r="A200" s="367">
        <v>4</v>
      </c>
      <c r="B200" s="384" t="str">
        <f>IFERROR(VLOOKUP(A200,'Outcome Indicators - Section C'!$A$10:$S$27,19,FALSE),"")</f>
        <v>HIV O-5(M): Percentage of sex workers reporting the use of a condom with their most recent client</v>
      </c>
      <c r="C200" s="467" t="str">
        <f t="array" ref="C200">IFERROR(IF(INDEX('Disaggregation Records'!$E$59:$E$92,MATCH(LEFT(L200,255),LEFT('Disaggregation Records'!$D$59:$D$92,255),0))=0,"",INDEX('Disaggregation Records'!$E$59:$E$92,MATCH(LEFT(L200,255),LEFT('Disaggregation Records'!$D$59:$D$92,255),0))),"")</f>
        <v>Gender</v>
      </c>
      <c r="D200" s="467" t="str">
        <f t="array" ref="D200">IFERROR(IF(INDEX('Disaggregation Records'!$F$59:$F$92,MATCH(LEFT(L200,255),LEFT('Disaggregation Records'!$D$59:$D$92,255),0))=0,"",INDEX('Disaggregation Records'!$F$59:$F$92,MATCH(LEFT(L200,255),LEFT('Disaggregation Records'!$D$59:$D$92,255),0))),"")</f>
        <v>Male</v>
      </c>
      <c r="E200" s="370" t="str">
        <f t="array" ref="E200">IFERROR(IF(INDEX('Disaggregation Data'!$K$159:$K$310,MATCH(LEFT(M200,255),LEFT('Disaggregation Data'!$J$159:$J$310,255),0))=0,"",INDEX('Disaggregation Data'!$K$159:$K$310,MATCH(LEFT(M200,255),LEFT('Disaggregation Data'!J$159:$J$310,255),0))),"")</f>
        <v/>
      </c>
      <c r="F200" s="370" t="str">
        <f t="array" ref="F200">IFERROR(IF(INDEX('Disaggregation Data'!$L$159:$L$310,MATCH(LEFT(M200,255),LEFT('Disaggregation Data'!$J$159:$J$310,255),0))=0,"",INDEX('Disaggregation Data'!$L$159:$L$310,MATCH(LEFT(M200,255),LEFT('Disaggregation Data'!J$159:$J$310,255),0))),"")</f>
        <v/>
      </c>
      <c r="G200" s="370" t="str">
        <f t="array" ref="G200">IFERROR(IF(INDEX('Disaggregation Data'!$M$159:$M$310,MATCH(LEFT(M200,255),LEFT('Disaggregation Data'!$J$159:$J$310,255),0))=0,"",INDEX('Disaggregation Data'!$M$159:$M$310,MATCH(LEFT(M200,255),LEFT('Disaggregation Data'!J$159:$J$310,255),0))),"")</f>
        <v/>
      </c>
      <c r="H200" s="369"/>
      <c r="I200" s="459" t="str">
        <f t="array" ref="I200">IFERROR(IF(INDEX('Disaggregation Records'!$G$59:$G$92,MATCH(LEFT(L200,255),LEFT('Disaggregation Records'!$D$59:$D$92,255),0))=0,"",INDEX('Disaggregation Records'!$G$59:$G$92,MATCH(LEFT(L200,255),LEFT('Disaggregation Records'!$D$59:$D$92,255),0))),"")</f>
        <v>a1L36000000zoLEEAY</v>
      </c>
      <c r="J200" s="464" t="s">
        <v>748</v>
      </c>
      <c r="K200" s="464">
        <f t="shared" si="12"/>
        <v>2</v>
      </c>
      <c r="L200" s="464" t="str">
        <f t="shared" si="13"/>
        <v>HIV O-5(M): Percentage of sex workers reporting the use of a condom with their most recent client-2</v>
      </c>
      <c r="M200" s="464" t="str">
        <f t="shared" si="14"/>
        <v>HIV O-5(M): Percentage of sex workers reporting the use of a condom with their most recent clientGenderMale</v>
      </c>
      <c r="N200" s="464" t="b">
        <f t="shared" si="15"/>
        <v>1</v>
      </c>
      <c r="O200" s="468" t="s">
        <v>1757</v>
      </c>
      <c r="P200" s="202"/>
      <c r="Q200" s="179"/>
    </row>
    <row r="201" spans="1:17" ht="37.5" customHeight="1" x14ac:dyDescent="0.35">
      <c r="A201" s="367">
        <v>4</v>
      </c>
      <c r="B201" s="384" t="str">
        <f>IFERROR(VLOOKUP(A201,'Outcome Indicators - Section C'!$A$10:$S$27,19,FALSE),"")</f>
        <v>HIV O-5(M): Percentage of sex workers reporting the use of a condom with their most recent client</v>
      </c>
      <c r="C201" s="467" t="str">
        <f t="array" ref="C201">IFERROR(IF(INDEX('Disaggregation Records'!$E$59:$E$92,MATCH(LEFT(L201,255),LEFT('Disaggregation Records'!$D$59:$D$92,255),0))=0,"",INDEX('Disaggregation Records'!$E$59:$E$92,MATCH(LEFT(L201,255),LEFT('Disaggregation Records'!$D$59:$D$92,255),0))),"")</f>
        <v>Gender</v>
      </c>
      <c r="D201" s="467" t="str">
        <f t="array" ref="D201">IFERROR(IF(INDEX('Disaggregation Records'!$F$59:$F$92,MATCH(LEFT(L201,255),LEFT('Disaggregation Records'!$D$59:$D$92,255),0))=0,"",INDEX('Disaggregation Records'!$F$59:$F$92,MATCH(LEFT(L201,255),LEFT('Disaggregation Records'!$D$59:$D$92,255),0))),"")</f>
        <v>Female</v>
      </c>
      <c r="E201" s="370" t="str">
        <f t="array" ref="E201">IFERROR(IF(INDEX('Disaggregation Data'!$K$159:$K$310,MATCH(LEFT(M201,255),LEFT('Disaggregation Data'!$J$159:$J$310,255),0))=0,"",INDEX('Disaggregation Data'!$K$159:$K$310,MATCH(LEFT(M201,255),LEFT('Disaggregation Data'!J$159:$J$310,255),0))),"")</f>
        <v/>
      </c>
      <c r="F201" s="370" t="str">
        <f t="array" ref="F201">IFERROR(IF(INDEX('Disaggregation Data'!$L$159:$L$310,MATCH(LEFT(M201,255),LEFT('Disaggregation Data'!$J$159:$J$310,255),0))=0,"",INDEX('Disaggregation Data'!$L$159:$L$310,MATCH(LEFT(M201,255),LEFT('Disaggregation Data'!J$159:$J$310,255),0))),"")</f>
        <v/>
      </c>
      <c r="G201" s="370" t="str">
        <f t="array" ref="G201">IFERROR(IF(INDEX('Disaggregation Data'!$M$159:$M$310,MATCH(LEFT(M201,255),LEFT('Disaggregation Data'!$J$159:$J$310,255),0))=0,"",INDEX('Disaggregation Data'!$M$159:$M$310,MATCH(LEFT(M201,255),LEFT('Disaggregation Data'!J$159:$J$310,255),0))),"")</f>
        <v/>
      </c>
      <c r="H201" s="369"/>
      <c r="I201" s="459" t="str">
        <f t="array" ref="I201">IFERROR(IF(INDEX('Disaggregation Records'!$G$59:$G$92,MATCH(LEFT(L201,255),LEFT('Disaggregation Records'!$D$59:$D$92,255),0))=0,"",INDEX('Disaggregation Records'!$G$59:$G$92,MATCH(LEFT(L201,255),LEFT('Disaggregation Records'!$D$59:$D$92,255),0))),"")</f>
        <v>a1L36000000zoLFEAY</v>
      </c>
      <c r="J201" s="464" t="s">
        <v>748</v>
      </c>
      <c r="K201" s="464">
        <f t="shared" si="12"/>
        <v>3</v>
      </c>
      <c r="L201" s="464" t="str">
        <f t="shared" si="13"/>
        <v>HIV O-5(M): Percentage of sex workers reporting the use of a condom with their most recent client-3</v>
      </c>
      <c r="M201" s="464" t="str">
        <f t="shared" si="14"/>
        <v>HIV O-5(M): Percentage of sex workers reporting the use of a condom with their most recent clientGenderFemale</v>
      </c>
      <c r="N201" s="464" t="b">
        <f t="shared" si="15"/>
        <v>1</v>
      </c>
      <c r="O201" s="468" t="s">
        <v>1759</v>
      </c>
      <c r="P201" s="202"/>
      <c r="Q201" s="179"/>
    </row>
    <row r="202" spans="1:17" ht="37.5" customHeight="1" x14ac:dyDescent="0.35">
      <c r="A202" s="367">
        <v>4</v>
      </c>
      <c r="B202" s="384" t="str">
        <f>IFERROR(VLOOKUP(A202,'Outcome Indicators - Section C'!$A$10:$S$27,19,FALSE),"")</f>
        <v>HIV O-5(M): Percentage of sex workers reporting the use of a condom with their most recent client</v>
      </c>
      <c r="C202" s="467" t="str">
        <f t="array" ref="C202">IFERROR(IF(INDEX('Disaggregation Records'!$E$59:$E$92,MATCH(LEFT(L202,255),LEFT('Disaggregation Records'!$D$59:$D$92,255),0))=0,"",INDEX('Disaggregation Records'!$E$59:$E$92,MATCH(LEFT(L202,255),LEFT('Disaggregation Records'!$D$59:$D$92,255),0))),"")</f>
        <v/>
      </c>
      <c r="D202" s="467" t="str">
        <f t="array" ref="D202">IFERROR(IF(INDEX('Disaggregation Records'!$F$59:$F$92,MATCH(LEFT(L202,255),LEFT('Disaggregation Records'!$D$59:$D$92,255),0))=0,"",INDEX('Disaggregation Records'!$F$59:$F$92,MATCH(LEFT(L202,255),LEFT('Disaggregation Records'!$D$59:$D$92,255),0))),"")</f>
        <v/>
      </c>
      <c r="E202" s="370" t="str">
        <f t="array" ref="E202">IFERROR(IF(INDEX('Disaggregation Data'!$K$159:$K$310,MATCH(LEFT(M202,255),LEFT('Disaggregation Data'!$J$159:$J$310,255),0))=0,"",INDEX('Disaggregation Data'!$K$159:$K$310,MATCH(LEFT(M202,255),LEFT('Disaggregation Data'!J$159:$J$310,255),0))),"")</f>
        <v/>
      </c>
      <c r="F202" s="370" t="str">
        <f t="array" ref="F202">IFERROR(IF(INDEX('Disaggregation Data'!$L$159:$L$310,MATCH(LEFT(M202,255),LEFT('Disaggregation Data'!$J$159:$J$310,255),0))=0,"",INDEX('Disaggregation Data'!$L$159:$L$310,MATCH(LEFT(M202,255),LEFT('Disaggregation Data'!J$159:$J$310,255),0))),"")</f>
        <v/>
      </c>
      <c r="G202" s="370" t="str">
        <f t="array" ref="G202">IFERROR(IF(INDEX('Disaggregation Data'!$M$159:$M$310,MATCH(LEFT(M202,255),LEFT('Disaggregation Data'!$J$159:$J$310,255),0))=0,"",INDEX('Disaggregation Data'!$M$159:$M$310,MATCH(LEFT(M202,255),LEFT('Disaggregation Data'!J$159:$J$310,255),0))),"")</f>
        <v/>
      </c>
      <c r="H202" s="369" t="str">
        <f t="array" ref="H202">IFERROR(IF(INDEX('Disaggregation Data'!$N$159:$N$310,MATCH(LEFT(M202,255),LEFT('Disaggregation Data'!$J$159:$J$310,255),0))=0,"",INDEX('Disaggregation Data'!$N$159:$N$310,MATCH(LEFT(M202,255),LEFT('Disaggregation Data'!J$159:$J$310,255),0))),"")</f>
        <v/>
      </c>
      <c r="I202" s="459" t="str">
        <f t="array" ref="I202">IFERROR(IF(INDEX('Disaggregation Records'!$G$59:$G$92,MATCH(LEFT(L202,255),LEFT('Disaggregation Records'!$D$59:$D$92,255),0))=0,"",INDEX('Disaggregation Records'!$G$59:$G$92,MATCH(LEFT(L202,255),LEFT('Disaggregation Records'!$D$59:$D$92,255),0))),"")</f>
        <v/>
      </c>
      <c r="J202" s="464" t="s">
        <v>748</v>
      </c>
      <c r="K202" s="464">
        <f t="shared" si="12"/>
        <v>4</v>
      </c>
      <c r="L202" s="464" t="str">
        <f t="shared" si="13"/>
        <v>HIV O-5(M): Percentage of sex workers reporting the use of a condom with their most recent client-4</v>
      </c>
      <c r="M202" s="464" t="str">
        <f t="shared" si="14"/>
        <v>HIV O-5(M): Percentage of sex workers reporting the use of a condom with their most recent client</v>
      </c>
      <c r="N202" s="464" t="b">
        <f t="shared" si="15"/>
        <v>1</v>
      </c>
      <c r="O202" s="468" t="s">
        <v>1760</v>
      </c>
      <c r="P202" s="202"/>
      <c r="Q202" s="179"/>
    </row>
    <row r="203" spans="1:17" ht="37.5" customHeight="1" x14ac:dyDescent="0.35">
      <c r="A203" s="367">
        <v>4</v>
      </c>
      <c r="B203" s="384" t="str">
        <f>IFERROR(VLOOKUP(A203,'Outcome Indicators - Section C'!$A$10:$S$27,19,FALSE),"")</f>
        <v>HIV O-5(M): Percentage of sex workers reporting the use of a condom with their most recent client</v>
      </c>
      <c r="C203" s="467" t="str">
        <f t="array" ref="C203">IFERROR(IF(INDEX('Disaggregation Records'!$E$59:$E$92,MATCH(LEFT(L203,255),LEFT('Disaggregation Records'!$D$59:$D$92,255),0))=0,"",INDEX('Disaggregation Records'!$E$59:$E$92,MATCH(LEFT(L203,255),LEFT('Disaggregation Records'!$D$59:$D$92,255),0))),"")</f>
        <v/>
      </c>
      <c r="D203" s="467" t="str">
        <f t="array" ref="D203">IFERROR(IF(INDEX('Disaggregation Records'!$F$59:$F$92,MATCH(LEFT(L203,255),LEFT('Disaggregation Records'!$D$59:$D$92,255),0))=0,"",INDEX('Disaggregation Records'!$F$59:$F$92,MATCH(LEFT(L203,255),LEFT('Disaggregation Records'!$D$59:$D$92,255),0))),"")</f>
        <v/>
      </c>
      <c r="E203" s="370" t="str">
        <f t="array" ref="E203">IFERROR(IF(INDEX('Disaggregation Data'!$K$159:$K$310,MATCH(LEFT(M203,255),LEFT('Disaggregation Data'!$J$159:$J$310,255),0))=0,"",INDEX('Disaggregation Data'!$K$159:$K$310,MATCH(LEFT(M203,255),LEFT('Disaggregation Data'!J$159:$J$310,255),0))),"")</f>
        <v/>
      </c>
      <c r="F203" s="370" t="str">
        <f t="array" ref="F203">IFERROR(IF(INDEX('Disaggregation Data'!$L$159:$L$310,MATCH(LEFT(M203,255),LEFT('Disaggregation Data'!$J$159:$J$310,255),0))=0,"",INDEX('Disaggregation Data'!$L$159:$L$310,MATCH(LEFT(M203,255),LEFT('Disaggregation Data'!J$159:$J$310,255),0))),"")</f>
        <v/>
      </c>
      <c r="G203" s="370" t="str">
        <f t="array" ref="G203">IFERROR(IF(INDEX('Disaggregation Data'!$M$159:$M$310,MATCH(LEFT(M203,255),LEFT('Disaggregation Data'!$J$159:$J$310,255),0))=0,"",INDEX('Disaggregation Data'!$M$159:$M$310,MATCH(LEFT(M203,255),LEFT('Disaggregation Data'!J$159:$J$310,255),0))),"")</f>
        <v/>
      </c>
      <c r="H203" s="369" t="str">
        <f t="array" ref="H203">IFERROR(IF(INDEX('Disaggregation Data'!$N$159:$N$310,MATCH(LEFT(M203,255),LEFT('Disaggregation Data'!$J$159:$J$310,255),0))=0,"",INDEX('Disaggregation Data'!$N$159:$N$310,MATCH(LEFT(M203,255),LEFT('Disaggregation Data'!J$159:$J$310,255),0))),"")</f>
        <v/>
      </c>
      <c r="I203" s="459" t="str">
        <f t="array" ref="I203">IFERROR(IF(INDEX('Disaggregation Records'!$G$59:$G$92,MATCH(LEFT(L203,255),LEFT('Disaggregation Records'!$D$59:$D$92,255),0))=0,"",INDEX('Disaggregation Records'!$G$59:$G$92,MATCH(LEFT(L203,255),LEFT('Disaggregation Records'!$D$59:$D$92,255),0))),"")</f>
        <v/>
      </c>
      <c r="J203" s="464" t="s">
        <v>748</v>
      </c>
      <c r="K203" s="464">
        <f t="shared" si="12"/>
        <v>5</v>
      </c>
      <c r="L203" s="464" t="str">
        <f t="shared" si="13"/>
        <v>HIV O-5(M): Percentage of sex workers reporting the use of a condom with their most recent client-5</v>
      </c>
      <c r="M203" s="464" t="str">
        <f t="shared" si="14"/>
        <v>HIV O-5(M): Percentage of sex workers reporting the use of a condom with their most recent client</v>
      </c>
      <c r="N203" s="464" t="b">
        <f t="shared" si="15"/>
        <v>1</v>
      </c>
      <c r="O203" s="468" t="s">
        <v>1761</v>
      </c>
      <c r="P203" s="202"/>
      <c r="Q203" s="179"/>
    </row>
    <row r="204" spans="1:17" ht="37.5" customHeight="1" x14ac:dyDescent="0.35">
      <c r="A204" s="367">
        <v>4</v>
      </c>
      <c r="B204" s="384" t="str">
        <f>IFERROR(VLOOKUP(A204,'Outcome Indicators - Section C'!$A$10:$S$27,19,FALSE),"")</f>
        <v>HIV O-5(M): Percentage of sex workers reporting the use of a condom with their most recent client</v>
      </c>
      <c r="C204" s="467" t="str">
        <f t="array" ref="C204">IFERROR(IF(INDEX('Disaggregation Records'!$E$59:$E$92,MATCH(LEFT(L204,255),LEFT('Disaggregation Records'!$D$59:$D$92,255),0))=0,"",INDEX('Disaggregation Records'!$E$59:$E$92,MATCH(LEFT(L204,255),LEFT('Disaggregation Records'!$D$59:$D$92,255),0))),"")</f>
        <v/>
      </c>
      <c r="D204" s="467" t="str">
        <f t="array" ref="D204">IFERROR(IF(INDEX('Disaggregation Records'!$F$59:$F$92,MATCH(LEFT(L204,255),LEFT('Disaggregation Records'!$D$59:$D$92,255),0))=0,"",INDEX('Disaggregation Records'!$F$59:$F$92,MATCH(LEFT(L204,255),LEFT('Disaggregation Records'!$D$59:$D$92,255),0))),"")</f>
        <v/>
      </c>
      <c r="E204" s="370" t="str">
        <f t="array" ref="E204">IFERROR(IF(INDEX('Disaggregation Data'!$K$159:$K$310,MATCH(LEFT(M204,255),LEFT('Disaggregation Data'!$J$159:$J$310,255),0))=0,"",INDEX('Disaggregation Data'!$K$159:$K$310,MATCH(LEFT(M204,255),LEFT('Disaggregation Data'!J$159:$J$310,255),0))),"")</f>
        <v/>
      </c>
      <c r="F204" s="370" t="str">
        <f t="array" ref="F204">IFERROR(IF(INDEX('Disaggregation Data'!$L$159:$L$310,MATCH(LEFT(M204,255),LEFT('Disaggregation Data'!$J$159:$J$310,255),0))=0,"",INDEX('Disaggregation Data'!$L$159:$L$310,MATCH(LEFT(M204,255),LEFT('Disaggregation Data'!J$159:$J$310,255),0))),"")</f>
        <v/>
      </c>
      <c r="G204" s="370" t="str">
        <f t="array" ref="G204">IFERROR(IF(INDEX('Disaggregation Data'!$M$159:$M$310,MATCH(LEFT(M204,255),LEFT('Disaggregation Data'!$J$159:$J$310,255),0))=0,"",INDEX('Disaggregation Data'!$M$159:$M$310,MATCH(LEFT(M204,255),LEFT('Disaggregation Data'!J$159:$J$310,255),0))),"")</f>
        <v/>
      </c>
      <c r="H204" s="369" t="str">
        <f t="array" ref="H204">IFERROR(IF(INDEX('Disaggregation Data'!$N$159:$N$310,MATCH(LEFT(M204,255),LEFT('Disaggregation Data'!$J$159:$J$310,255),0))=0,"",INDEX('Disaggregation Data'!$N$159:$N$310,MATCH(LEFT(M204,255),LEFT('Disaggregation Data'!J$159:$J$310,255),0))),"")</f>
        <v/>
      </c>
      <c r="I204" s="459" t="str">
        <f t="array" ref="I204">IFERROR(IF(INDEX('Disaggregation Records'!$G$59:$G$92,MATCH(LEFT(L204,255),LEFT('Disaggregation Records'!$D$59:$D$92,255),0))=0,"",INDEX('Disaggregation Records'!$G$59:$G$92,MATCH(LEFT(L204,255),LEFT('Disaggregation Records'!$D$59:$D$92,255),0))),"")</f>
        <v/>
      </c>
      <c r="J204" s="464" t="s">
        <v>748</v>
      </c>
      <c r="K204" s="464">
        <f t="shared" si="12"/>
        <v>6</v>
      </c>
      <c r="L204" s="464" t="str">
        <f t="shared" si="13"/>
        <v>HIV O-5(M): Percentage of sex workers reporting the use of a condom with their most recent client-6</v>
      </c>
      <c r="M204" s="464" t="str">
        <f t="shared" si="14"/>
        <v>HIV O-5(M): Percentage of sex workers reporting the use of a condom with their most recent client</v>
      </c>
      <c r="N204" s="464" t="b">
        <f t="shared" si="15"/>
        <v>1</v>
      </c>
      <c r="O204" s="468" t="s">
        <v>1762</v>
      </c>
      <c r="P204" s="202"/>
      <c r="Q204" s="179"/>
    </row>
    <row r="205" spans="1:17" ht="37.5" customHeight="1" x14ac:dyDescent="0.35">
      <c r="A205" s="367">
        <v>4</v>
      </c>
      <c r="B205" s="384" t="str">
        <f>IFERROR(VLOOKUP(A205,'Outcome Indicators - Section C'!$A$10:$S$27,19,FALSE),"")</f>
        <v>HIV O-5(M): Percentage of sex workers reporting the use of a condom with their most recent client</v>
      </c>
      <c r="C205" s="467" t="str">
        <f t="array" ref="C205">IFERROR(IF(INDEX('Disaggregation Records'!$E$59:$E$92,MATCH(LEFT(L205,255),LEFT('Disaggregation Records'!$D$59:$D$92,255),0))=0,"",INDEX('Disaggregation Records'!$E$59:$E$92,MATCH(LEFT(L205,255),LEFT('Disaggregation Records'!$D$59:$D$92,255),0))),"")</f>
        <v/>
      </c>
      <c r="D205" s="467" t="str">
        <f t="array" ref="D205">IFERROR(IF(INDEX('Disaggregation Records'!$F$59:$F$92,MATCH(LEFT(L205,255),LEFT('Disaggregation Records'!$D$59:$D$92,255),0))=0,"",INDEX('Disaggregation Records'!$F$59:$F$92,MATCH(LEFT(L205,255),LEFT('Disaggregation Records'!$D$59:$D$92,255),0))),"")</f>
        <v/>
      </c>
      <c r="E205" s="370" t="str">
        <f t="array" ref="E205">IFERROR(IF(INDEX('Disaggregation Data'!$K$159:$K$310,MATCH(LEFT(M205,255),LEFT('Disaggregation Data'!$J$159:$J$310,255),0))=0,"",INDEX('Disaggregation Data'!$K$159:$K$310,MATCH(LEFT(M205,255),LEFT('Disaggregation Data'!J$159:$J$310,255),0))),"")</f>
        <v/>
      </c>
      <c r="F205" s="370" t="str">
        <f t="array" ref="F205">IFERROR(IF(INDEX('Disaggregation Data'!$L$159:$L$310,MATCH(LEFT(M205,255),LEFT('Disaggregation Data'!$J$159:$J$310,255),0))=0,"",INDEX('Disaggregation Data'!$L$159:$L$310,MATCH(LEFT(M205,255),LEFT('Disaggregation Data'!J$159:$J$310,255),0))),"")</f>
        <v/>
      </c>
      <c r="G205" s="370" t="str">
        <f t="array" ref="G205">IFERROR(IF(INDEX('Disaggregation Data'!$M$159:$M$310,MATCH(LEFT(M205,255),LEFT('Disaggregation Data'!$J$159:$J$310,255),0))=0,"",INDEX('Disaggregation Data'!$M$159:$M$310,MATCH(LEFT(M205,255),LEFT('Disaggregation Data'!J$159:$J$310,255),0))),"")</f>
        <v/>
      </c>
      <c r="H205" s="369" t="str">
        <f t="array" ref="H205">IFERROR(IF(INDEX('Disaggregation Data'!$N$159:$N$310,MATCH(LEFT(M205,255),LEFT('Disaggregation Data'!$J$159:$J$310,255),0))=0,"",INDEX('Disaggregation Data'!$N$159:$N$310,MATCH(LEFT(M205,255),LEFT('Disaggregation Data'!J$159:$J$310,255),0))),"")</f>
        <v/>
      </c>
      <c r="I205" s="459" t="str">
        <f t="array" ref="I205">IFERROR(IF(INDEX('Disaggregation Records'!$G$59:$G$92,MATCH(LEFT(L205,255),LEFT('Disaggregation Records'!$D$59:$D$92,255),0))=0,"",INDEX('Disaggregation Records'!$G$59:$G$92,MATCH(LEFT(L205,255),LEFT('Disaggregation Records'!$D$59:$D$92,255),0))),"")</f>
        <v/>
      </c>
      <c r="J205" s="464" t="s">
        <v>748</v>
      </c>
      <c r="K205" s="464">
        <f t="shared" si="12"/>
        <v>7</v>
      </c>
      <c r="L205" s="464" t="str">
        <f t="shared" si="13"/>
        <v>HIV O-5(M): Percentage of sex workers reporting the use of a condom with their most recent client-7</v>
      </c>
      <c r="M205" s="464" t="str">
        <f t="shared" si="14"/>
        <v>HIV O-5(M): Percentage of sex workers reporting the use of a condom with their most recent client</v>
      </c>
      <c r="N205" s="464" t="b">
        <f t="shared" si="15"/>
        <v>1</v>
      </c>
      <c r="O205" s="468" t="s">
        <v>1763</v>
      </c>
      <c r="P205" s="202"/>
      <c r="Q205" s="179"/>
    </row>
    <row r="206" spans="1:17" ht="37.5" customHeight="1" x14ac:dyDescent="0.35">
      <c r="A206" s="367">
        <v>4</v>
      </c>
      <c r="B206" s="384" t="str">
        <f>IFERROR(VLOOKUP(A206,'Outcome Indicators - Section C'!$A$10:$S$27,19,FALSE),"")</f>
        <v>HIV O-5(M): Percentage of sex workers reporting the use of a condom with their most recent client</v>
      </c>
      <c r="C206" s="467" t="str">
        <f t="array" ref="C206">IFERROR(IF(INDEX('Disaggregation Records'!$E$59:$E$92,MATCH(LEFT(L206,255),LEFT('Disaggregation Records'!$D$59:$D$92,255),0))=0,"",INDEX('Disaggregation Records'!$E$59:$E$92,MATCH(LEFT(L206,255),LEFT('Disaggregation Records'!$D$59:$D$92,255),0))),"")</f>
        <v/>
      </c>
      <c r="D206" s="467" t="str">
        <f t="array" ref="D206">IFERROR(IF(INDEX('Disaggregation Records'!$F$59:$F$92,MATCH(LEFT(L206,255),LEFT('Disaggregation Records'!$D$59:$D$92,255),0))=0,"",INDEX('Disaggregation Records'!$F$59:$F$92,MATCH(LEFT(L206,255),LEFT('Disaggregation Records'!$D$59:$D$92,255),0))),"")</f>
        <v/>
      </c>
      <c r="E206" s="370" t="str">
        <f t="array" ref="E206">IFERROR(IF(INDEX('Disaggregation Data'!$K$159:$K$310,MATCH(LEFT(M206,255),LEFT('Disaggregation Data'!$J$159:$J$310,255),0))=0,"",INDEX('Disaggregation Data'!$K$159:$K$310,MATCH(LEFT(M206,255),LEFT('Disaggregation Data'!J$159:$J$310,255),0))),"")</f>
        <v/>
      </c>
      <c r="F206" s="370" t="str">
        <f t="array" ref="F206">IFERROR(IF(INDEX('Disaggregation Data'!$L$159:$L$310,MATCH(LEFT(M206,255),LEFT('Disaggregation Data'!$J$159:$J$310,255),0))=0,"",INDEX('Disaggregation Data'!$L$159:$L$310,MATCH(LEFT(M206,255),LEFT('Disaggregation Data'!J$159:$J$310,255),0))),"")</f>
        <v/>
      </c>
      <c r="G206" s="370" t="str">
        <f t="array" ref="G206">IFERROR(IF(INDEX('Disaggregation Data'!$M$159:$M$310,MATCH(LEFT(M206,255),LEFT('Disaggregation Data'!$J$159:$J$310,255),0))=0,"",INDEX('Disaggregation Data'!$M$159:$M$310,MATCH(LEFT(M206,255),LEFT('Disaggregation Data'!J$159:$J$310,255),0))),"")</f>
        <v/>
      </c>
      <c r="H206" s="369" t="str">
        <f t="array" ref="H206">IFERROR(IF(INDEX('Disaggregation Data'!$N$159:$N$310,MATCH(LEFT(M206,255),LEFT('Disaggregation Data'!$J$159:$J$310,255),0))=0,"",INDEX('Disaggregation Data'!$N$159:$N$310,MATCH(LEFT(M206,255),LEFT('Disaggregation Data'!J$159:$J$310,255),0))),"")</f>
        <v/>
      </c>
      <c r="I206" s="459" t="str">
        <f t="array" ref="I206">IFERROR(IF(INDEX('Disaggregation Records'!$G$59:$G$92,MATCH(LEFT(L206,255),LEFT('Disaggregation Records'!$D$59:$D$92,255),0))=0,"",INDEX('Disaggregation Records'!$G$59:$G$92,MATCH(LEFT(L206,255),LEFT('Disaggregation Records'!$D$59:$D$92,255),0))),"")</f>
        <v/>
      </c>
      <c r="J206" s="464" t="s">
        <v>748</v>
      </c>
      <c r="K206" s="464">
        <f t="shared" si="12"/>
        <v>8</v>
      </c>
      <c r="L206" s="464" t="str">
        <f t="shared" si="13"/>
        <v>HIV O-5(M): Percentage of sex workers reporting the use of a condom with their most recent client-8</v>
      </c>
      <c r="M206" s="464" t="str">
        <f t="shared" si="14"/>
        <v>HIV O-5(M): Percentage of sex workers reporting the use of a condom with their most recent client</v>
      </c>
      <c r="N206" s="464" t="b">
        <f t="shared" si="15"/>
        <v>1</v>
      </c>
      <c r="O206" s="468" t="s">
        <v>1764</v>
      </c>
      <c r="P206" s="202"/>
      <c r="Q206" s="179"/>
    </row>
    <row r="207" spans="1:17" ht="37.5" customHeight="1" x14ac:dyDescent="0.35">
      <c r="A207" s="367">
        <v>4</v>
      </c>
      <c r="B207" s="384" t="str">
        <f>IFERROR(VLOOKUP(A207,'Outcome Indicators - Section C'!$A$10:$S$27,19,FALSE),"")</f>
        <v>HIV O-5(M): Percentage of sex workers reporting the use of a condom with their most recent client</v>
      </c>
      <c r="C207" s="467" t="str">
        <f t="array" ref="C207">IFERROR(IF(INDEX('Disaggregation Records'!$E$59:$E$92,MATCH(LEFT(L207,255),LEFT('Disaggregation Records'!$D$59:$D$92,255),0))=0,"",INDEX('Disaggregation Records'!$E$59:$E$92,MATCH(LEFT(L207,255),LEFT('Disaggregation Records'!$D$59:$D$92,255),0))),"")</f>
        <v/>
      </c>
      <c r="D207" s="467" t="str">
        <f t="array" ref="D207">IFERROR(IF(INDEX('Disaggregation Records'!$F$59:$F$92,MATCH(LEFT(L207,255),LEFT('Disaggregation Records'!$D$59:$D$92,255),0))=0,"",INDEX('Disaggregation Records'!$F$59:$F$92,MATCH(LEFT(L207,255),LEFT('Disaggregation Records'!$D$59:$D$92,255),0))),"")</f>
        <v/>
      </c>
      <c r="E207" s="370" t="str">
        <f t="array" ref="E207">IFERROR(IF(INDEX('Disaggregation Data'!$K$159:$K$310,MATCH(LEFT(M207,255),LEFT('Disaggregation Data'!$J$159:$J$310,255),0))=0,"",INDEX('Disaggregation Data'!$K$159:$K$310,MATCH(LEFT(M207,255),LEFT('Disaggregation Data'!J$159:$J$310,255),0))),"")</f>
        <v/>
      </c>
      <c r="F207" s="370" t="str">
        <f t="array" ref="F207">IFERROR(IF(INDEX('Disaggregation Data'!$L$159:$L$310,MATCH(LEFT(M207,255),LEFT('Disaggregation Data'!$J$159:$J$310,255),0))=0,"",INDEX('Disaggregation Data'!$L$159:$L$310,MATCH(LEFT(M207,255),LEFT('Disaggregation Data'!J$159:$J$310,255),0))),"")</f>
        <v/>
      </c>
      <c r="G207" s="370" t="str">
        <f t="array" ref="G207">IFERROR(IF(INDEX('Disaggregation Data'!$M$159:$M$310,MATCH(LEFT(M207,255),LEFT('Disaggregation Data'!$J$159:$J$310,255),0))=0,"",INDEX('Disaggregation Data'!$M$159:$M$310,MATCH(LEFT(M207,255),LEFT('Disaggregation Data'!J$159:$J$310,255),0))),"")</f>
        <v/>
      </c>
      <c r="H207" s="369" t="str">
        <f t="array" ref="H207">IFERROR(IF(INDEX('Disaggregation Data'!$N$159:$N$310,MATCH(LEFT(M207,255),LEFT('Disaggregation Data'!$J$159:$J$310,255),0))=0,"",INDEX('Disaggregation Data'!$N$159:$N$310,MATCH(LEFT(M207,255),LEFT('Disaggregation Data'!J$159:$J$310,255),0))),"")</f>
        <v/>
      </c>
      <c r="I207" s="459" t="str">
        <f t="array" ref="I207">IFERROR(IF(INDEX('Disaggregation Records'!$G$59:$G$92,MATCH(LEFT(L207,255),LEFT('Disaggregation Records'!$D$59:$D$92,255),0))=0,"",INDEX('Disaggregation Records'!$G$59:$G$92,MATCH(LEFT(L207,255),LEFT('Disaggregation Records'!$D$59:$D$92,255),0))),"")</f>
        <v/>
      </c>
      <c r="J207" s="464" t="s">
        <v>748</v>
      </c>
      <c r="K207" s="464">
        <f t="shared" si="12"/>
        <v>9</v>
      </c>
      <c r="L207" s="464" t="str">
        <f t="shared" si="13"/>
        <v>HIV O-5(M): Percentage of sex workers reporting the use of a condom with their most recent client-9</v>
      </c>
      <c r="M207" s="464" t="str">
        <f t="shared" si="14"/>
        <v>HIV O-5(M): Percentage of sex workers reporting the use of a condom with their most recent client</v>
      </c>
      <c r="N207" s="464" t="b">
        <f t="shared" si="15"/>
        <v>1</v>
      </c>
      <c r="O207" s="468" t="s">
        <v>1765</v>
      </c>
      <c r="P207" s="202"/>
      <c r="Q207" s="179"/>
    </row>
    <row r="208" spans="1:17" ht="37.5" customHeight="1" x14ac:dyDescent="0.35">
      <c r="A208" s="367">
        <v>5</v>
      </c>
      <c r="B208" s="384" t="str">
        <f>IFERROR(VLOOKUP(A208,'Outcome Indicators - Section C'!$A$10:$S$27,19,FALSE),"")</f>
        <v/>
      </c>
      <c r="C208" s="467" t="str">
        <f t="array" ref="C208">IFERROR(IF(INDEX('Disaggregation Records'!$E$59:$E$92,MATCH(LEFT(L208,255),LEFT('Disaggregation Records'!$D$59:$D$92,255),0))=0,"",INDEX('Disaggregation Records'!$E$59:$E$92,MATCH(LEFT(L208,255),LEFT('Disaggregation Records'!$D$59:$D$92,255),0))),"")</f>
        <v/>
      </c>
      <c r="D208" s="467" t="str">
        <f t="array" ref="D208">IFERROR(IF(INDEX('Disaggregation Records'!$F$59:$F$92,MATCH(LEFT(L208,255),LEFT('Disaggregation Records'!$D$59:$D$92,255),0))=0,"",INDEX('Disaggregation Records'!$F$59:$F$92,MATCH(LEFT(L208,255),LEFT('Disaggregation Records'!$D$59:$D$92,255),0))),"")</f>
        <v/>
      </c>
      <c r="E208" s="370" t="str">
        <f t="array" ref="E208">IFERROR(IF(INDEX('Disaggregation Data'!$K$159:$K$310,MATCH(LEFT(M208,255),LEFT('Disaggregation Data'!$J$159:$J$310,255),0))=0,"",INDEX('Disaggregation Data'!$K$159:$K$310,MATCH(LEFT(M208,255),LEFT('Disaggregation Data'!J$159:$J$310,255),0))),"")</f>
        <v/>
      </c>
      <c r="F208" s="370" t="str">
        <f t="array" ref="F208">IFERROR(IF(INDEX('Disaggregation Data'!$L$159:$L$310,MATCH(LEFT(M208,255),LEFT('Disaggregation Data'!$J$159:$J$310,255),0))=0,"",INDEX('Disaggregation Data'!$L$159:$L$310,MATCH(LEFT(M208,255),LEFT('Disaggregation Data'!J$159:$J$310,255),0))),"")</f>
        <v/>
      </c>
      <c r="G208" s="370" t="str">
        <f t="array" ref="G208">IFERROR(IF(INDEX('Disaggregation Data'!$M$159:$M$310,MATCH(LEFT(M208,255),LEFT('Disaggregation Data'!$J$159:$J$310,255),0))=0,"",INDEX('Disaggregation Data'!$M$159:$M$310,MATCH(LEFT(M208,255),LEFT('Disaggregation Data'!J$159:$J$310,255),0))),"")</f>
        <v/>
      </c>
      <c r="H208" s="369" t="str">
        <f t="array" ref="H208">IFERROR(IF(INDEX('Disaggregation Data'!$N$159:$N$310,MATCH(LEFT(M208,255),LEFT('Disaggregation Data'!$J$159:$J$310,255),0))=0,"",INDEX('Disaggregation Data'!$N$159:$N$310,MATCH(LEFT(M208,255),LEFT('Disaggregation Data'!J$159:$J$310,255),0))),"")</f>
        <v/>
      </c>
      <c r="I208" s="459" t="str">
        <f t="array" ref="I208">IFERROR(IF(INDEX('Disaggregation Records'!$G$59:$G$92,MATCH(LEFT(L208,255),LEFT('Disaggregation Records'!$D$59:$D$92,255),0))=0,"",INDEX('Disaggregation Records'!$G$59:$G$92,MATCH(LEFT(L208,255),LEFT('Disaggregation Records'!$D$59:$D$92,255),0))),"")</f>
        <v/>
      </c>
      <c r="J208" s="464" t="s">
        <v>753</v>
      </c>
      <c r="K208" s="464">
        <f t="shared" si="12"/>
        <v>0</v>
      </c>
      <c r="L208" s="464" t="str">
        <f t="shared" si="13"/>
        <v/>
      </c>
      <c r="M208" s="464" t="str">
        <f t="shared" si="14"/>
        <v/>
      </c>
      <c r="N208" s="464" t="b">
        <f t="shared" si="15"/>
        <v>0</v>
      </c>
      <c r="O208" s="468" t="s">
        <v>1766</v>
      </c>
      <c r="P208" s="202"/>
      <c r="Q208" s="179"/>
    </row>
    <row r="209" spans="1:17" ht="37.5" customHeight="1" x14ac:dyDescent="0.35">
      <c r="A209" s="367">
        <v>5</v>
      </c>
      <c r="B209" s="384" t="str">
        <f>IFERROR(VLOOKUP(A209,'Outcome Indicators - Section C'!$A$10:$S$27,19,FALSE),"")</f>
        <v/>
      </c>
      <c r="C209" s="467" t="str">
        <f t="array" ref="C209">IFERROR(IF(INDEX('Disaggregation Records'!$E$59:$E$92,MATCH(LEFT(L209,255),LEFT('Disaggregation Records'!$D$59:$D$92,255),0))=0,"",INDEX('Disaggregation Records'!$E$59:$E$92,MATCH(LEFT(L209,255),LEFT('Disaggregation Records'!$D$59:$D$92,255),0))),"")</f>
        <v/>
      </c>
      <c r="D209" s="467" t="str">
        <f t="array" ref="D209">IFERROR(IF(INDEX('Disaggregation Records'!$F$59:$F$92,MATCH(LEFT(L209,255),LEFT('Disaggregation Records'!$D$59:$D$92,255),0))=0,"",INDEX('Disaggregation Records'!$F$59:$F$92,MATCH(LEFT(L209,255),LEFT('Disaggregation Records'!$D$59:$D$92,255),0))),"")</f>
        <v/>
      </c>
      <c r="E209" s="370" t="str">
        <f t="array" ref="E209">IFERROR(IF(INDEX('Disaggregation Data'!$K$159:$K$310,MATCH(LEFT(M209,255),LEFT('Disaggregation Data'!$J$159:$J$310,255),0))=0,"",INDEX('Disaggregation Data'!$K$159:$K$310,MATCH(LEFT(M209,255),LEFT('Disaggregation Data'!J$159:$J$310,255),0))),"")</f>
        <v/>
      </c>
      <c r="F209" s="370" t="str">
        <f t="array" ref="F209">IFERROR(IF(INDEX('Disaggregation Data'!$L$159:$L$310,MATCH(LEFT(M209,255),LEFT('Disaggregation Data'!$J$159:$J$310,255),0))=0,"",INDEX('Disaggregation Data'!$L$159:$L$310,MATCH(LEFT(M209,255),LEFT('Disaggregation Data'!J$159:$J$310,255),0))),"")</f>
        <v/>
      </c>
      <c r="G209" s="370" t="str">
        <f t="array" ref="G209">IFERROR(IF(INDEX('Disaggregation Data'!$M$159:$M$310,MATCH(LEFT(M209,255),LEFT('Disaggregation Data'!$J$159:$J$310,255),0))=0,"",INDEX('Disaggregation Data'!$M$159:$M$310,MATCH(LEFT(M209,255),LEFT('Disaggregation Data'!J$159:$J$310,255),0))),"")</f>
        <v/>
      </c>
      <c r="H209" s="369" t="str">
        <f t="array" ref="H209">IFERROR(IF(INDEX('Disaggregation Data'!$N$159:$N$310,MATCH(LEFT(M209,255),LEFT('Disaggregation Data'!$J$159:$J$310,255),0))=0,"",INDEX('Disaggregation Data'!$N$159:$N$310,MATCH(LEFT(M209,255),LEFT('Disaggregation Data'!J$159:$J$310,255),0))),"")</f>
        <v/>
      </c>
      <c r="I209" s="459" t="str">
        <f t="array" ref="I209">IFERROR(IF(INDEX('Disaggregation Records'!$G$59:$G$92,MATCH(LEFT(L209,255),LEFT('Disaggregation Records'!$D$59:$D$92,255),0))=0,"",INDEX('Disaggregation Records'!$G$59:$G$92,MATCH(LEFT(L209,255),LEFT('Disaggregation Records'!$D$59:$D$92,255),0))),"")</f>
        <v/>
      </c>
      <c r="J209" s="464" t="s">
        <v>753</v>
      </c>
      <c r="K209" s="464">
        <f t="shared" si="12"/>
        <v>1</v>
      </c>
      <c r="L209" s="464" t="str">
        <f t="shared" si="13"/>
        <v/>
      </c>
      <c r="M209" s="464" t="str">
        <f t="shared" si="14"/>
        <v/>
      </c>
      <c r="N209" s="464" t="b">
        <f t="shared" si="15"/>
        <v>0</v>
      </c>
      <c r="O209" s="468" t="s">
        <v>1767</v>
      </c>
      <c r="P209" s="202"/>
      <c r="Q209" s="179"/>
    </row>
    <row r="210" spans="1:17" ht="37.5" customHeight="1" x14ac:dyDescent="0.35">
      <c r="A210" s="367">
        <v>5</v>
      </c>
      <c r="B210" s="384" t="str">
        <f>IFERROR(VLOOKUP(A210,'Outcome Indicators - Section C'!$A$10:$S$27,19,FALSE),"")</f>
        <v/>
      </c>
      <c r="C210" s="467" t="str">
        <f t="array" ref="C210">IFERROR(IF(INDEX('Disaggregation Records'!$E$59:$E$92,MATCH(LEFT(L210,255),LEFT('Disaggregation Records'!$D$59:$D$92,255),0))=0,"",INDEX('Disaggregation Records'!$E$59:$E$92,MATCH(LEFT(L210,255),LEFT('Disaggregation Records'!$D$59:$D$92,255),0))),"")</f>
        <v/>
      </c>
      <c r="D210" s="467" t="str">
        <f t="array" ref="D210">IFERROR(IF(INDEX('Disaggregation Records'!$F$59:$F$92,MATCH(LEFT(L210,255),LEFT('Disaggregation Records'!$D$59:$D$92,255),0))=0,"",INDEX('Disaggregation Records'!$F$59:$F$92,MATCH(LEFT(L210,255),LEFT('Disaggregation Records'!$D$59:$D$92,255),0))),"")</f>
        <v/>
      </c>
      <c r="E210" s="370" t="str">
        <f t="array" ref="E210">IFERROR(IF(INDEX('Disaggregation Data'!$K$159:$K$310,MATCH(LEFT(M210,255),LEFT('Disaggregation Data'!$J$159:$J$310,255),0))=0,"",INDEX('Disaggregation Data'!$K$159:$K$310,MATCH(LEFT(M210,255),LEFT('Disaggregation Data'!J$159:$J$310,255),0))),"")</f>
        <v/>
      </c>
      <c r="F210" s="370" t="str">
        <f t="array" ref="F210">IFERROR(IF(INDEX('Disaggregation Data'!$L$159:$L$310,MATCH(LEFT(M210,255),LEFT('Disaggregation Data'!$J$159:$J$310,255),0))=0,"",INDEX('Disaggregation Data'!$L$159:$L$310,MATCH(LEFT(M210,255),LEFT('Disaggregation Data'!J$159:$J$310,255),0))),"")</f>
        <v/>
      </c>
      <c r="G210" s="370" t="str">
        <f t="array" ref="G210">IFERROR(IF(INDEX('Disaggregation Data'!$M$159:$M$310,MATCH(LEFT(M210,255),LEFT('Disaggregation Data'!$J$159:$J$310,255),0))=0,"",INDEX('Disaggregation Data'!$M$159:$M$310,MATCH(LEFT(M210,255),LEFT('Disaggregation Data'!J$159:$J$310,255),0))),"")</f>
        <v/>
      </c>
      <c r="H210" s="369" t="str">
        <f t="array" ref="H210">IFERROR(IF(INDEX('Disaggregation Data'!$N$159:$N$310,MATCH(LEFT(M210,255),LEFT('Disaggregation Data'!$J$159:$J$310,255),0))=0,"",INDEX('Disaggregation Data'!$N$159:$N$310,MATCH(LEFT(M210,255),LEFT('Disaggregation Data'!J$159:$J$310,255),0))),"")</f>
        <v/>
      </c>
      <c r="I210" s="459" t="str">
        <f t="array" ref="I210">IFERROR(IF(INDEX('Disaggregation Records'!$G$59:$G$92,MATCH(LEFT(L210,255),LEFT('Disaggregation Records'!$D$59:$D$92,255),0))=0,"",INDEX('Disaggregation Records'!$G$59:$G$92,MATCH(LEFT(L210,255),LEFT('Disaggregation Records'!$D$59:$D$92,255),0))),"")</f>
        <v/>
      </c>
      <c r="J210" s="464" t="s">
        <v>753</v>
      </c>
      <c r="K210" s="464">
        <f t="shared" si="12"/>
        <v>2</v>
      </c>
      <c r="L210" s="464" t="str">
        <f t="shared" si="13"/>
        <v/>
      </c>
      <c r="M210" s="464" t="str">
        <f t="shared" si="14"/>
        <v/>
      </c>
      <c r="N210" s="464" t="b">
        <f t="shared" si="15"/>
        <v>0</v>
      </c>
      <c r="O210" s="468" t="s">
        <v>1768</v>
      </c>
      <c r="P210" s="202"/>
      <c r="Q210" s="179"/>
    </row>
    <row r="211" spans="1:17" ht="37.5" customHeight="1" x14ac:dyDescent="0.35">
      <c r="A211" s="367">
        <v>5</v>
      </c>
      <c r="B211" s="384" t="str">
        <f>IFERROR(VLOOKUP(A211,'Outcome Indicators - Section C'!$A$10:$S$27,19,FALSE),"")</f>
        <v/>
      </c>
      <c r="C211" s="467" t="str">
        <f t="array" ref="C211">IFERROR(IF(INDEX('Disaggregation Records'!$E$59:$E$92,MATCH(LEFT(L211,255),LEFT('Disaggregation Records'!$D$59:$D$92,255),0))=0,"",INDEX('Disaggregation Records'!$E$59:$E$92,MATCH(LEFT(L211,255),LEFT('Disaggregation Records'!$D$59:$D$92,255),0))),"")</f>
        <v/>
      </c>
      <c r="D211" s="467" t="str">
        <f t="array" ref="D211">IFERROR(IF(INDEX('Disaggregation Records'!$F$59:$F$92,MATCH(LEFT(L211,255),LEFT('Disaggregation Records'!$D$59:$D$92,255),0))=0,"",INDEX('Disaggregation Records'!$F$59:$F$92,MATCH(LEFT(L211,255),LEFT('Disaggregation Records'!$D$59:$D$92,255),0))),"")</f>
        <v/>
      </c>
      <c r="E211" s="370" t="str">
        <f t="array" ref="E211">IFERROR(IF(INDEX('Disaggregation Data'!$K$159:$K$310,MATCH(LEFT(M211,255),LEFT('Disaggregation Data'!$J$159:$J$310,255),0))=0,"",INDEX('Disaggregation Data'!$K$159:$K$310,MATCH(LEFT(M211,255),LEFT('Disaggregation Data'!J$159:$J$310,255),0))),"")</f>
        <v/>
      </c>
      <c r="F211" s="370" t="str">
        <f t="array" ref="F211">IFERROR(IF(INDEX('Disaggregation Data'!$L$159:$L$310,MATCH(LEFT(M211,255),LEFT('Disaggregation Data'!$J$159:$J$310,255),0))=0,"",INDEX('Disaggregation Data'!$L$159:$L$310,MATCH(LEFT(M211,255),LEFT('Disaggregation Data'!J$159:$J$310,255),0))),"")</f>
        <v/>
      </c>
      <c r="G211" s="370" t="str">
        <f t="array" ref="G211">IFERROR(IF(INDEX('Disaggregation Data'!$M$159:$M$310,MATCH(LEFT(M211,255),LEFT('Disaggregation Data'!$J$159:$J$310,255),0))=0,"",INDEX('Disaggregation Data'!$M$159:$M$310,MATCH(LEFT(M211,255),LEFT('Disaggregation Data'!J$159:$J$310,255),0))),"")</f>
        <v/>
      </c>
      <c r="H211" s="369" t="str">
        <f t="array" ref="H211">IFERROR(IF(INDEX('Disaggregation Data'!$N$159:$N$310,MATCH(LEFT(M211,255),LEFT('Disaggregation Data'!$J$159:$J$310,255),0))=0,"",INDEX('Disaggregation Data'!$N$159:$N$310,MATCH(LEFT(M211,255),LEFT('Disaggregation Data'!J$159:$J$310,255),0))),"")</f>
        <v/>
      </c>
      <c r="I211" s="459" t="str">
        <f t="array" ref="I211">IFERROR(IF(INDEX('Disaggregation Records'!$G$59:$G$92,MATCH(LEFT(L211,255),LEFT('Disaggregation Records'!$D$59:$D$92,255),0))=0,"",INDEX('Disaggregation Records'!$G$59:$G$92,MATCH(LEFT(L211,255),LEFT('Disaggregation Records'!$D$59:$D$92,255),0))),"")</f>
        <v/>
      </c>
      <c r="J211" s="464" t="s">
        <v>753</v>
      </c>
      <c r="K211" s="464">
        <f t="shared" si="12"/>
        <v>3</v>
      </c>
      <c r="L211" s="464" t="str">
        <f t="shared" si="13"/>
        <v/>
      </c>
      <c r="M211" s="464" t="str">
        <f t="shared" si="14"/>
        <v/>
      </c>
      <c r="N211" s="464" t="b">
        <f t="shared" si="15"/>
        <v>0</v>
      </c>
      <c r="O211" s="468" t="s">
        <v>1769</v>
      </c>
      <c r="P211" s="202"/>
      <c r="Q211" s="179"/>
    </row>
    <row r="212" spans="1:17" ht="37.5" customHeight="1" x14ac:dyDescent="0.35">
      <c r="A212" s="367">
        <v>5</v>
      </c>
      <c r="B212" s="384" t="str">
        <f>IFERROR(VLOOKUP(A212,'Outcome Indicators - Section C'!$A$10:$S$27,19,FALSE),"")</f>
        <v/>
      </c>
      <c r="C212" s="467" t="str">
        <f t="array" ref="C212">IFERROR(IF(INDEX('Disaggregation Records'!$E$59:$E$92,MATCH(LEFT(L212,255),LEFT('Disaggregation Records'!$D$59:$D$92,255),0))=0,"",INDEX('Disaggregation Records'!$E$59:$E$92,MATCH(LEFT(L212,255),LEFT('Disaggregation Records'!$D$59:$D$92,255),0))),"")</f>
        <v/>
      </c>
      <c r="D212" s="467" t="str">
        <f t="array" ref="D212">IFERROR(IF(INDEX('Disaggregation Records'!$F$59:$F$92,MATCH(LEFT(L212,255),LEFT('Disaggregation Records'!$D$59:$D$92,255),0))=0,"",INDEX('Disaggregation Records'!$F$59:$F$92,MATCH(LEFT(L212,255),LEFT('Disaggregation Records'!$D$59:$D$92,255),0))),"")</f>
        <v/>
      </c>
      <c r="E212" s="370" t="str">
        <f t="array" ref="E212">IFERROR(IF(INDEX('Disaggregation Data'!$K$159:$K$310,MATCH(LEFT(M212,255),LEFT('Disaggregation Data'!$J$159:$J$310,255),0))=0,"",INDEX('Disaggregation Data'!$K$159:$K$310,MATCH(LEFT(M212,255),LEFT('Disaggregation Data'!J$159:$J$310,255),0))),"")</f>
        <v/>
      </c>
      <c r="F212" s="370" t="str">
        <f t="array" ref="F212">IFERROR(IF(INDEX('Disaggregation Data'!$L$159:$L$310,MATCH(LEFT(M212,255),LEFT('Disaggregation Data'!$J$159:$J$310,255),0))=0,"",INDEX('Disaggregation Data'!$L$159:$L$310,MATCH(LEFT(M212,255),LEFT('Disaggregation Data'!J$159:$J$310,255),0))),"")</f>
        <v/>
      </c>
      <c r="G212" s="370" t="str">
        <f t="array" ref="G212">IFERROR(IF(INDEX('Disaggregation Data'!$M$159:$M$310,MATCH(LEFT(M212,255),LEFT('Disaggregation Data'!$J$159:$J$310,255),0))=0,"",INDEX('Disaggregation Data'!$M$159:$M$310,MATCH(LEFT(M212,255),LEFT('Disaggregation Data'!J$159:$J$310,255),0))),"")</f>
        <v/>
      </c>
      <c r="H212" s="369" t="str">
        <f t="array" ref="H212">IFERROR(IF(INDEX('Disaggregation Data'!$N$159:$N$310,MATCH(LEFT(M212,255),LEFT('Disaggregation Data'!$J$159:$J$310,255),0))=0,"",INDEX('Disaggregation Data'!$N$159:$N$310,MATCH(LEFT(M212,255),LEFT('Disaggregation Data'!J$159:$J$310,255),0))),"")</f>
        <v/>
      </c>
      <c r="I212" s="459" t="str">
        <f t="array" ref="I212">IFERROR(IF(INDEX('Disaggregation Records'!$G$59:$G$92,MATCH(LEFT(L212,255),LEFT('Disaggregation Records'!$D$59:$D$92,255),0))=0,"",INDEX('Disaggregation Records'!$G$59:$G$92,MATCH(LEFT(L212,255),LEFT('Disaggregation Records'!$D$59:$D$92,255),0))),"")</f>
        <v/>
      </c>
      <c r="J212" s="464" t="s">
        <v>753</v>
      </c>
      <c r="K212" s="464">
        <f t="shared" si="12"/>
        <v>4</v>
      </c>
      <c r="L212" s="464" t="str">
        <f t="shared" si="13"/>
        <v/>
      </c>
      <c r="M212" s="464" t="str">
        <f t="shared" si="14"/>
        <v/>
      </c>
      <c r="N212" s="464" t="b">
        <f t="shared" si="15"/>
        <v>0</v>
      </c>
      <c r="O212" s="468" t="s">
        <v>1770</v>
      </c>
      <c r="P212" s="202"/>
      <c r="Q212" s="179"/>
    </row>
    <row r="213" spans="1:17" ht="37.5" customHeight="1" x14ac:dyDescent="0.35">
      <c r="A213" s="367">
        <v>5</v>
      </c>
      <c r="B213" s="384" t="str">
        <f>IFERROR(VLOOKUP(A213,'Outcome Indicators - Section C'!$A$10:$S$27,19,FALSE),"")</f>
        <v/>
      </c>
      <c r="C213" s="467" t="str">
        <f t="array" ref="C213">IFERROR(IF(INDEX('Disaggregation Records'!$E$59:$E$92,MATCH(LEFT(L213,255),LEFT('Disaggregation Records'!$D$59:$D$92,255),0))=0,"",INDEX('Disaggregation Records'!$E$59:$E$92,MATCH(LEFT(L213,255),LEFT('Disaggregation Records'!$D$59:$D$92,255),0))),"")</f>
        <v/>
      </c>
      <c r="D213" s="467" t="str">
        <f t="array" ref="D213">IFERROR(IF(INDEX('Disaggregation Records'!$F$59:$F$92,MATCH(LEFT(L213,255),LEFT('Disaggregation Records'!$D$59:$D$92,255),0))=0,"",INDEX('Disaggregation Records'!$F$59:$F$92,MATCH(LEFT(L213,255),LEFT('Disaggregation Records'!$D$59:$D$92,255),0))),"")</f>
        <v/>
      </c>
      <c r="E213" s="370" t="str">
        <f t="array" ref="E213">IFERROR(IF(INDEX('Disaggregation Data'!$K$159:$K$310,MATCH(LEFT(M213,255),LEFT('Disaggregation Data'!$J$159:$J$310,255),0))=0,"",INDEX('Disaggregation Data'!$K$159:$K$310,MATCH(LEFT(M213,255),LEFT('Disaggregation Data'!J$159:$J$310,255),0))),"")</f>
        <v/>
      </c>
      <c r="F213" s="370" t="str">
        <f t="array" ref="F213">IFERROR(IF(INDEX('Disaggregation Data'!$L$159:$L$310,MATCH(LEFT(M213,255),LEFT('Disaggregation Data'!$J$159:$J$310,255),0))=0,"",INDEX('Disaggregation Data'!$L$159:$L$310,MATCH(LEFT(M213,255),LEFT('Disaggregation Data'!J$159:$J$310,255),0))),"")</f>
        <v/>
      </c>
      <c r="G213" s="370" t="str">
        <f t="array" ref="G213">IFERROR(IF(INDEX('Disaggregation Data'!$M$159:$M$310,MATCH(LEFT(M213,255),LEFT('Disaggregation Data'!$J$159:$J$310,255),0))=0,"",INDEX('Disaggregation Data'!$M$159:$M$310,MATCH(LEFT(M213,255),LEFT('Disaggregation Data'!J$159:$J$310,255),0))),"")</f>
        <v/>
      </c>
      <c r="H213" s="369" t="str">
        <f t="array" ref="H213">IFERROR(IF(INDEX('Disaggregation Data'!$N$159:$N$310,MATCH(LEFT(M213,255),LEFT('Disaggregation Data'!$J$159:$J$310,255),0))=0,"",INDEX('Disaggregation Data'!$N$159:$N$310,MATCH(LEFT(M213,255),LEFT('Disaggregation Data'!J$159:$J$310,255),0))),"")</f>
        <v/>
      </c>
      <c r="I213" s="459" t="str">
        <f t="array" ref="I213">IFERROR(IF(INDEX('Disaggregation Records'!$G$59:$G$92,MATCH(LEFT(L213,255),LEFT('Disaggregation Records'!$D$59:$D$92,255),0))=0,"",INDEX('Disaggregation Records'!$G$59:$G$92,MATCH(LEFT(L213,255),LEFT('Disaggregation Records'!$D$59:$D$92,255),0))),"")</f>
        <v/>
      </c>
      <c r="J213" s="464" t="s">
        <v>753</v>
      </c>
      <c r="K213" s="464">
        <f t="shared" si="12"/>
        <v>5</v>
      </c>
      <c r="L213" s="464" t="str">
        <f t="shared" si="13"/>
        <v/>
      </c>
      <c r="M213" s="464" t="str">
        <f t="shared" si="14"/>
        <v/>
      </c>
      <c r="N213" s="464" t="b">
        <f t="shared" si="15"/>
        <v>0</v>
      </c>
      <c r="O213" s="468" t="s">
        <v>1771</v>
      </c>
      <c r="P213" s="202"/>
      <c r="Q213" s="179"/>
    </row>
    <row r="214" spans="1:17" ht="37.5" customHeight="1" x14ac:dyDescent="0.35">
      <c r="A214" s="367">
        <v>5</v>
      </c>
      <c r="B214" s="384" t="str">
        <f>IFERROR(VLOOKUP(A214,'Outcome Indicators - Section C'!$A$10:$S$27,19,FALSE),"")</f>
        <v/>
      </c>
      <c r="C214" s="467" t="str">
        <f t="array" ref="C214">IFERROR(IF(INDEX('Disaggregation Records'!$E$59:$E$92,MATCH(LEFT(L214,255),LEFT('Disaggregation Records'!$D$59:$D$92,255),0))=0,"",INDEX('Disaggregation Records'!$E$59:$E$92,MATCH(LEFT(L214,255),LEFT('Disaggregation Records'!$D$59:$D$92,255),0))),"")</f>
        <v/>
      </c>
      <c r="D214" s="467" t="str">
        <f t="array" ref="D214">IFERROR(IF(INDEX('Disaggregation Records'!$F$59:$F$92,MATCH(LEFT(L214,255),LEFT('Disaggregation Records'!$D$59:$D$92,255),0))=0,"",INDEX('Disaggregation Records'!$F$59:$F$92,MATCH(LEFT(L214,255),LEFT('Disaggregation Records'!$D$59:$D$92,255),0))),"")</f>
        <v/>
      </c>
      <c r="E214" s="370" t="str">
        <f t="array" ref="E214">IFERROR(IF(INDEX('Disaggregation Data'!$K$159:$K$310,MATCH(LEFT(M214,255),LEFT('Disaggregation Data'!$J$159:$J$310,255),0))=0,"",INDEX('Disaggregation Data'!$K$159:$K$310,MATCH(LEFT(M214,255),LEFT('Disaggregation Data'!J$159:$J$310,255),0))),"")</f>
        <v/>
      </c>
      <c r="F214" s="370" t="str">
        <f t="array" ref="F214">IFERROR(IF(INDEX('Disaggregation Data'!$L$159:$L$310,MATCH(LEFT(M214,255),LEFT('Disaggregation Data'!$J$159:$J$310,255),0))=0,"",INDEX('Disaggregation Data'!$L$159:$L$310,MATCH(LEFT(M214,255),LEFT('Disaggregation Data'!J$159:$J$310,255),0))),"")</f>
        <v/>
      </c>
      <c r="G214" s="370" t="str">
        <f t="array" ref="G214">IFERROR(IF(INDEX('Disaggregation Data'!$M$159:$M$310,MATCH(LEFT(M214,255),LEFT('Disaggregation Data'!$J$159:$J$310,255),0))=0,"",INDEX('Disaggregation Data'!$M$159:$M$310,MATCH(LEFT(M214,255),LEFT('Disaggregation Data'!J$159:$J$310,255),0))),"")</f>
        <v/>
      </c>
      <c r="H214" s="369" t="str">
        <f t="array" ref="H214">IFERROR(IF(INDEX('Disaggregation Data'!$N$159:$N$310,MATCH(LEFT(M214,255),LEFT('Disaggregation Data'!$J$159:$J$310,255),0))=0,"",INDEX('Disaggregation Data'!$N$159:$N$310,MATCH(LEFT(M214,255),LEFT('Disaggregation Data'!J$159:$J$310,255),0))),"")</f>
        <v/>
      </c>
      <c r="I214" s="459" t="str">
        <f t="array" ref="I214">IFERROR(IF(INDEX('Disaggregation Records'!$G$59:$G$92,MATCH(LEFT(L214,255),LEFT('Disaggregation Records'!$D$59:$D$92,255),0))=0,"",INDEX('Disaggregation Records'!$G$59:$G$92,MATCH(LEFT(L214,255),LEFT('Disaggregation Records'!$D$59:$D$92,255),0))),"")</f>
        <v/>
      </c>
      <c r="J214" s="464" t="s">
        <v>753</v>
      </c>
      <c r="K214" s="464">
        <f t="shared" si="12"/>
        <v>6</v>
      </c>
      <c r="L214" s="464" t="str">
        <f t="shared" si="13"/>
        <v/>
      </c>
      <c r="M214" s="464" t="str">
        <f t="shared" si="14"/>
        <v/>
      </c>
      <c r="N214" s="464" t="b">
        <f t="shared" si="15"/>
        <v>0</v>
      </c>
      <c r="O214" s="468" t="s">
        <v>1772</v>
      </c>
      <c r="P214" s="202"/>
      <c r="Q214" s="179"/>
    </row>
    <row r="215" spans="1:17" ht="37.5" customHeight="1" x14ac:dyDescent="0.35">
      <c r="A215" s="367">
        <v>5</v>
      </c>
      <c r="B215" s="384" t="str">
        <f>IFERROR(VLOOKUP(A215,'Outcome Indicators - Section C'!$A$10:$S$27,19,FALSE),"")</f>
        <v/>
      </c>
      <c r="C215" s="467" t="str">
        <f t="array" ref="C215">IFERROR(IF(INDEX('Disaggregation Records'!$E$59:$E$92,MATCH(LEFT(L215,255),LEFT('Disaggregation Records'!$D$59:$D$92,255),0))=0,"",INDEX('Disaggregation Records'!$E$59:$E$92,MATCH(LEFT(L215,255),LEFT('Disaggregation Records'!$D$59:$D$92,255),0))),"")</f>
        <v/>
      </c>
      <c r="D215" s="467" t="str">
        <f t="array" ref="D215">IFERROR(IF(INDEX('Disaggregation Records'!$F$59:$F$92,MATCH(LEFT(L215,255),LEFT('Disaggregation Records'!$D$59:$D$92,255),0))=0,"",INDEX('Disaggregation Records'!$F$59:$F$92,MATCH(LEFT(L215,255),LEFT('Disaggregation Records'!$D$59:$D$92,255),0))),"")</f>
        <v/>
      </c>
      <c r="E215" s="370" t="str">
        <f t="array" ref="E215">IFERROR(IF(INDEX('Disaggregation Data'!$K$159:$K$310,MATCH(LEFT(M215,255),LEFT('Disaggregation Data'!$J$159:$J$310,255),0))=0,"",INDEX('Disaggregation Data'!$K$159:$K$310,MATCH(LEFT(M215,255),LEFT('Disaggregation Data'!J$159:$J$310,255),0))),"")</f>
        <v/>
      </c>
      <c r="F215" s="370" t="str">
        <f t="array" ref="F215">IFERROR(IF(INDEX('Disaggregation Data'!$L$159:$L$310,MATCH(LEFT(M215,255),LEFT('Disaggregation Data'!$J$159:$J$310,255),0))=0,"",INDEX('Disaggregation Data'!$L$159:$L$310,MATCH(LEFT(M215,255),LEFT('Disaggregation Data'!J$159:$J$310,255),0))),"")</f>
        <v/>
      </c>
      <c r="G215" s="370" t="str">
        <f t="array" ref="G215">IFERROR(IF(INDEX('Disaggregation Data'!$M$159:$M$310,MATCH(LEFT(M215,255),LEFT('Disaggregation Data'!$J$159:$J$310,255),0))=0,"",INDEX('Disaggregation Data'!$M$159:$M$310,MATCH(LEFT(M215,255),LEFT('Disaggregation Data'!J$159:$J$310,255),0))),"")</f>
        <v/>
      </c>
      <c r="H215" s="369" t="str">
        <f t="array" ref="H215">IFERROR(IF(INDEX('Disaggregation Data'!$N$159:$N$310,MATCH(LEFT(M215,255),LEFT('Disaggregation Data'!$J$159:$J$310,255),0))=0,"",INDEX('Disaggregation Data'!$N$159:$N$310,MATCH(LEFT(M215,255),LEFT('Disaggregation Data'!J$159:$J$310,255),0))),"")</f>
        <v/>
      </c>
      <c r="I215" s="459" t="str">
        <f t="array" ref="I215">IFERROR(IF(INDEX('Disaggregation Records'!$G$59:$G$92,MATCH(LEFT(L215,255),LEFT('Disaggregation Records'!$D$59:$D$92,255),0))=0,"",INDEX('Disaggregation Records'!$G$59:$G$92,MATCH(LEFT(L215,255),LEFT('Disaggregation Records'!$D$59:$D$92,255),0))),"")</f>
        <v/>
      </c>
      <c r="J215" s="464" t="s">
        <v>753</v>
      </c>
      <c r="K215" s="464">
        <f t="shared" si="12"/>
        <v>7</v>
      </c>
      <c r="L215" s="464" t="str">
        <f t="shared" si="13"/>
        <v/>
      </c>
      <c r="M215" s="464" t="str">
        <f t="shared" si="14"/>
        <v/>
      </c>
      <c r="N215" s="464" t="b">
        <f t="shared" si="15"/>
        <v>0</v>
      </c>
      <c r="O215" s="468" t="s">
        <v>1773</v>
      </c>
      <c r="P215" s="202"/>
      <c r="Q215" s="179"/>
    </row>
    <row r="216" spans="1:17" ht="37.5" customHeight="1" x14ac:dyDescent="0.35">
      <c r="A216" s="367">
        <v>5</v>
      </c>
      <c r="B216" s="384" t="str">
        <f>IFERROR(VLOOKUP(A216,'Outcome Indicators - Section C'!$A$10:$S$27,19,FALSE),"")</f>
        <v/>
      </c>
      <c r="C216" s="467" t="str">
        <f t="array" ref="C216">IFERROR(IF(INDEX('Disaggregation Records'!$E$59:$E$92,MATCH(LEFT(L216,255),LEFT('Disaggregation Records'!$D$59:$D$92,255),0))=0,"",INDEX('Disaggregation Records'!$E$59:$E$92,MATCH(LEFT(L216,255),LEFT('Disaggregation Records'!$D$59:$D$92,255),0))),"")</f>
        <v/>
      </c>
      <c r="D216" s="467" t="str">
        <f t="array" ref="D216">IFERROR(IF(INDEX('Disaggregation Records'!$F$59:$F$92,MATCH(LEFT(L216,255),LEFT('Disaggregation Records'!$D$59:$D$92,255),0))=0,"",INDEX('Disaggregation Records'!$F$59:$F$92,MATCH(LEFT(L216,255),LEFT('Disaggregation Records'!$D$59:$D$92,255),0))),"")</f>
        <v/>
      </c>
      <c r="E216" s="370" t="str">
        <f t="array" ref="E216">IFERROR(IF(INDEX('Disaggregation Data'!$K$159:$K$310,MATCH(LEFT(M216,255),LEFT('Disaggregation Data'!$J$159:$J$310,255),0))=0,"",INDEX('Disaggregation Data'!$K$159:$K$310,MATCH(LEFT(M216,255),LEFT('Disaggregation Data'!J$159:$J$310,255),0))),"")</f>
        <v/>
      </c>
      <c r="F216" s="370" t="str">
        <f t="array" ref="F216">IFERROR(IF(INDEX('Disaggregation Data'!$L$159:$L$310,MATCH(LEFT(M216,255),LEFT('Disaggregation Data'!$J$159:$J$310,255),0))=0,"",INDEX('Disaggregation Data'!$L$159:$L$310,MATCH(LEFT(M216,255),LEFT('Disaggregation Data'!J$159:$J$310,255),0))),"")</f>
        <v/>
      </c>
      <c r="G216" s="370" t="str">
        <f t="array" ref="G216">IFERROR(IF(INDEX('Disaggregation Data'!$M$159:$M$310,MATCH(LEFT(M216,255),LEFT('Disaggregation Data'!$J$159:$J$310,255),0))=0,"",INDEX('Disaggregation Data'!$M$159:$M$310,MATCH(LEFT(M216,255),LEFT('Disaggregation Data'!J$159:$J$310,255),0))),"")</f>
        <v/>
      </c>
      <c r="H216" s="369" t="str">
        <f t="array" ref="H216">IFERROR(IF(INDEX('Disaggregation Data'!$N$159:$N$310,MATCH(LEFT(M216,255),LEFT('Disaggregation Data'!$J$159:$J$310,255),0))=0,"",INDEX('Disaggregation Data'!$N$159:$N$310,MATCH(LEFT(M216,255),LEFT('Disaggregation Data'!J$159:$J$310,255),0))),"")</f>
        <v/>
      </c>
      <c r="I216" s="459" t="str">
        <f t="array" ref="I216">IFERROR(IF(INDEX('Disaggregation Records'!$G$59:$G$92,MATCH(LEFT(L216,255),LEFT('Disaggregation Records'!$D$59:$D$92,255),0))=0,"",INDEX('Disaggregation Records'!$G$59:$G$92,MATCH(LEFT(L216,255),LEFT('Disaggregation Records'!$D$59:$D$92,255),0))),"")</f>
        <v/>
      </c>
      <c r="J216" s="464" t="s">
        <v>753</v>
      </c>
      <c r="K216" s="464">
        <f t="shared" si="12"/>
        <v>8</v>
      </c>
      <c r="L216" s="464" t="str">
        <f t="shared" si="13"/>
        <v/>
      </c>
      <c r="M216" s="464" t="str">
        <f t="shared" si="14"/>
        <v/>
      </c>
      <c r="N216" s="464" t="b">
        <f t="shared" si="15"/>
        <v>0</v>
      </c>
      <c r="O216" s="468" t="s">
        <v>1774</v>
      </c>
      <c r="P216" s="202"/>
      <c r="Q216" s="179"/>
    </row>
    <row r="217" spans="1:17" ht="37.5" customHeight="1" x14ac:dyDescent="0.35">
      <c r="A217" s="367">
        <v>5</v>
      </c>
      <c r="B217" s="384" t="str">
        <f>IFERROR(VLOOKUP(A217,'Outcome Indicators - Section C'!$A$10:$S$27,19,FALSE),"")</f>
        <v/>
      </c>
      <c r="C217" s="467" t="str">
        <f t="array" ref="C217">IFERROR(IF(INDEX('Disaggregation Records'!$E$59:$E$92,MATCH(LEFT(L217,255),LEFT('Disaggregation Records'!$D$59:$D$92,255),0))=0,"",INDEX('Disaggregation Records'!$E$59:$E$92,MATCH(LEFT(L217,255),LEFT('Disaggregation Records'!$D$59:$D$92,255),0))),"")</f>
        <v/>
      </c>
      <c r="D217" s="467" t="str">
        <f t="array" ref="D217">IFERROR(IF(INDEX('Disaggregation Records'!$F$59:$F$92,MATCH(LEFT(L217,255),LEFT('Disaggregation Records'!$D$59:$D$92,255),0))=0,"",INDEX('Disaggregation Records'!$F$59:$F$92,MATCH(LEFT(L217,255),LEFT('Disaggregation Records'!$D$59:$D$92,255),0))),"")</f>
        <v/>
      </c>
      <c r="E217" s="370" t="str">
        <f t="array" ref="E217">IFERROR(IF(INDEX('Disaggregation Data'!$K$159:$K$310,MATCH(LEFT(M217,255),LEFT('Disaggregation Data'!$J$159:$J$310,255),0))=0,"",INDEX('Disaggregation Data'!$K$159:$K$310,MATCH(LEFT(M217,255),LEFT('Disaggregation Data'!J$159:$J$310,255),0))),"")</f>
        <v/>
      </c>
      <c r="F217" s="370" t="str">
        <f t="array" ref="F217">IFERROR(IF(INDEX('Disaggregation Data'!$L$159:$L$310,MATCH(LEFT(M217,255),LEFT('Disaggregation Data'!$J$159:$J$310,255),0))=0,"",INDEX('Disaggregation Data'!$L$159:$L$310,MATCH(LEFT(M217,255),LEFT('Disaggregation Data'!J$159:$J$310,255),0))),"")</f>
        <v/>
      </c>
      <c r="G217" s="370" t="str">
        <f t="array" ref="G217">IFERROR(IF(INDEX('Disaggregation Data'!$M$159:$M$310,MATCH(LEFT(M217,255),LEFT('Disaggregation Data'!$J$159:$J$310,255),0))=0,"",INDEX('Disaggregation Data'!$M$159:$M$310,MATCH(LEFT(M217,255),LEFT('Disaggregation Data'!J$159:$J$310,255),0))),"")</f>
        <v/>
      </c>
      <c r="H217" s="369" t="str">
        <f t="array" ref="H217">IFERROR(IF(INDEX('Disaggregation Data'!$N$159:$N$310,MATCH(LEFT(M217,255),LEFT('Disaggregation Data'!$J$159:$J$310,255),0))=0,"",INDEX('Disaggregation Data'!$N$159:$N$310,MATCH(LEFT(M217,255),LEFT('Disaggregation Data'!J$159:$J$310,255),0))),"")</f>
        <v/>
      </c>
      <c r="I217" s="459" t="str">
        <f t="array" ref="I217">IFERROR(IF(INDEX('Disaggregation Records'!$G$59:$G$92,MATCH(LEFT(L217,255),LEFT('Disaggregation Records'!$D$59:$D$92,255),0))=0,"",INDEX('Disaggregation Records'!$G$59:$G$92,MATCH(LEFT(L217,255),LEFT('Disaggregation Records'!$D$59:$D$92,255),0))),"")</f>
        <v/>
      </c>
      <c r="J217" s="464" t="s">
        <v>753</v>
      </c>
      <c r="K217" s="464">
        <f t="shared" si="12"/>
        <v>9</v>
      </c>
      <c r="L217" s="464" t="str">
        <f t="shared" si="13"/>
        <v/>
      </c>
      <c r="M217" s="464" t="str">
        <f t="shared" si="14"/>
        <v/>
      </c>
      <c r="N217" s="464" t="b">
        <f t="shared" si="15"/>
        <v>0</v>
      </c>
      <c r="O217" s="468" t="s">
        <v>1775</v>
      </c>
      <c r="P217" s="202"/>
      <c r="Q217" s="179"/>
    </row>
    <row r="218" spans="1:17" ht="37.5" customHeight="1" x14ac:dyDescent="0.35">
      <c r="A218" s="367">
        <v>6</v>
      </c>
      <c r="B218" s="384" t="str">
        <f>IFERROR(VLOOKUP(A218,'Outcome Indicators - Section C'!$A$10:$S$27,19,FALSE),"")</f>
        <v/>
      </c>
      <c r="C218" s="467" t="str">
        <f t="array" ref="C218">IFERROR(IF(INDEX('Disaggregation Records'!$E$59:$E$92,MATCH(LEFT(L218,255),LEFT('Disaggregation Records'!$D$59:$D$92,255),0))=0,"",INDEX('Disaggregation Records'!$E$59:$E$92,MATCH(LEFT(L218,255),LEFT('Disaggregation Records'!$D$59:$D$92,255),0))),"")</f>
        <v/>
      </c>
      <c r="D218" s="467" t="str">
        <f t="array" ref="D218">IFERROR(IF(INDEX('Disaggregation Records'!$F$59:$F$92,MATCH(LEFT(L218,255),LEFT('Disaggregation Records'!$D$59:$D$92,255),0))=0,"",INDEX('Disaggregation Records'!$F$59:$F$92,MATCH(LEFT(L218,255),LEFT('Disaggregation Records'!$D$59:$D$92,255),0))),"")</f>
        <v/>
      </c>
      <c r="E218" s="370" t="str">
        <f t="array" ref="E218">IFERROR(IF(INDEX('Disaggregation Data'!$K$159:$K$310,MATCH(LEFT(M218,255),LEFT('Disaggregation Data'!$J$159:$J$310,255),0))=0,"",INDEX('Disaggregation Data'!$K$159:$K$310,MATCH(LEFT(M218,255),LEFT('Disaggregation Data'!J$159:$J$310,255),0))),"")</f>
        <v/>
      </c>
      <c r="F218" s="370" t="str">
        <f t="array" ref="F218">IFERROR(IF(INDEX('Disaggregation Data'!$L$159:$L$310,MATCH(LEFT(M218,255),LEFT('Disaggregation Data'!$J$159:$J$310,255),0))=0,"",INDEX('Disaggregation Data'!$L$159:$L$310,MATCH(LEFT(M218,255),LEFT('Disaggregation Data'!J$159:$J$310,255),0))),"")</f>
        <v/>
      </c>
      <c r="G218" s="370" t="str">
        <f t="array" ref="G218">IFERROR(IF(INDEX('Disaggregation Data'!$M$159:$M$310,MATCH(LEFT(M218,255),LEFT('Disaggregation Data'!$J$159:$J$310,255),0))=0,"",INDEX('Disaggregation Data'!$M$159:$M$310,MATCH(LEFT(M218,255),LEFT('Disaggregation Data'!J$159:$J$310,255),0))),"")</f>
        <v/>
      </c>
      <c r="H218" s="369" t="str">
        <f t="array" ref="H218">IFERROR(IF(INDEX('Disaggregation Data'!$N$159:$N$310,MATCH(LEFT(M218,255),LEFT('Disaggregation Data'!$J$159:$J$310,255),0))=0,"",INDEX('Disaggregation Data'!$N$159:$N$310,MATCH(LEFT(M218,255),LEFT('Disaggregation Data'!J$159:$J$310,255),0))),"")</f>
        <v/>
      </c>
      <c r="I218" s="459" t="str">
        <f t="array" ref="I218">IFERROR(IF(INDEX('Disaggregation Records'!$G$59:$G$92,MATCH(LEFT(L218,255),LEFT('Disaggregation Records'!$D$59:$D$92,255),0))=0,"",INDEX('Disaggregation Records'!$G$59:$G$92,MATCH(LEFT(L218,255),LEFT('Disaggregation Records'!$D$59:$D$92,255),0))),"")</f>
        <v/>
      </c>
      <c r="J218" s="464" t="s">
        <v>758</v>
      </c>
      <c r="K218" s="464">
        <f t="shared" si="12"/>
        <v>10</v>
      </c>
      <c r="L218" s="464" t="str">
        <f t="shared" si="13"/>
        <v/>
      </c>
      <c r="M218" s="464" t="str">
        <f t="shared" si="14"/>
        <v/>
      </c>
      <c r="N218" s="464" t="b">
        <f t="shared" si="15"/>
        <v>0</v>
      </c>
      <c r="O218" s="468" t="s">
        <v>1776</v>
      </c>
      <c r="P218" s="202"/>
      <c r="Q218" s="179"/>
    </row>
    <row r="219" spans="1:17" ht="37.5" customHeight="1" x14ac:dyDescent="0.35">
      <c r="A219" s="367">
        <v>6</v>
      </c>
      <c r="B219" s="384" t="str">
        <f>IFERROR(VLOOKUP(A219,'Outcome Indicators - Section C'!$A$10:$S$27,19,FALSE),"")</f>
        <v/>
      </c>
      <c r="C219" s="467" t="str">
        <f t="array" ref="C219">IFERROR(IF(INDEX('Disaggregation Records'!$E$59:$E$92,MATCH(LEFT(L219,255),LEFT('Disaggregation Records'!$D$59:$D$92,255),0))=0,"",INDEX('Disaggregation Records'!$E$59:$E$92,MATCH(LEFT(L219,255),LEFT('Disaggregation Records'!$D$59:$D$92,255),0))),"")</f>
        <v/>
      </c>
      <c r="D219" s="467" t="str">
        <f t="array" ref="D219">IFERROR(IF(INDEX('Disaggregation Records'!$F$59:$F$92,MATCH(LEFT(L219,255),LEFT('Disaggregation Records'!$D$59:$D$92,255),0))=0,"",INDEX('Disaggregation Records'!$F$59:$F$92,MATCH(LEFT(L219,255),LEFT('Disaggregation Records'!$D$59:$D$92,255),0))),"")</f>
        <v/>
      </c>
      <c r="E219" s="370" t="str">
        <f t="array" ref="E219">IFERROR(IF(INDEX('Disaggregation Data'!$K$159:$K$310,MATCH(LEFT(M219,255),LEFT('Disaggregation Data'!$J$159:$J$310,255),0))=0,"",INDEX('Disaggregation Data'!$K$159:$K$310,MATCH(LEFT(M219,255),LEFT('Disaggregation Data'!J$159:$J$310,255),0))),"")</f>
        <v/>
      </c>
      <c r="F219" s="370" t="str">
        <f t="array" ref="F219">IFERROR(IF(INDEX('Disaggregation Data'!$L$159:$L$310,MATCH(LEFT(M219,255),LEFT('Disaggregation Data'!$J$159:$J$310,255),0))=0,"",INDEX('Disaggregation Data'!$L$159:$L$310,MATCH(LEFT(M219,255),LEFT('Disaggregation Data'!J$159:$J$310,255),0))),"")</f>
        <v/>
      </c>
      <c r="G219" s="370" t="str">
        <f t="array" ref="G219">IFERROR(IF(INDEX('Disaggregation Data'!$M$159:$M$310,MATCH(LEFT(M219,255),LEFT('Disaggregation Data'!$J$159:$J$310,255),0))=0,"",INDEX('Disaggregation Data'!$M$159:$M$310,MATCH(LEFT(M219,255),LEFT('Disaggregation Data'!J$159:$J$310,255),0))),"")</f>
        <v/>
      </c>
      <c r="H219" s="369" t="str">
        <f t="array" ref="H219">IFERROR(IF(INDEX('Disaggregation Data'!$N$159:$N$310,MATCH(LEFT(M219,255),LEFT('Disaggregation Data'!$J$159:$J$310,255),0))=0,"",INDEX('Disaggregation Data'!$N$159:$N$310,MATCH(LEFT(M219,255),LEFT('Disaggregation Data'!J$159:$J$310,255),0))),"")</f>
        <v/>
      </c>
      <c r="I219" s="459" t="str">
        <f t="array" ref="I219">IFERROR(IF(INDEX('Disaggregation Records'!$G$59:$G$92,MATCH(LEFT(L219,255),LEFT('Disaggregation Records'!$D$59:$D$92,255),0))=0,"",INDEX('Disaggregation Records'!$G$59:$G$92,MATCH(LEFT(L219,255),LEFT('Disaggregation Records'!$D$59:$D$92,255),0))),"")</f>
        <v/>
      </c>
      <c r="J219" s="464" t="s">
        <v>758</v>
      </c>
      <c r="K219" s="464">
        <f t="shared" si="12"/>
        <v>11</v>
      </c>
      <c r="L219" s="464" t="str">
        <f t="shared" si="13"/>
        <v/>
      </c>
      <c r="M219" s="464" t="str">
        <f t="shared" si="14"/>
        <v/>
      </c>
      <c r="N219" s="464" t="b">
        <f t="shared" si="15"/>
        <v>0</v>
      </c>
      <c r="O219" s="468" t="s">
        <v>1777</v>
      </c>
      <c r="P219" s="202"/>
      <c r="Q219" s="179"/>
    </row>
    <row r="220" spans="1:17" ht="37.5" customHeight="1" x14ac:dyDescent="0.35">
      <c r="A220" s="367">
        <v>6</v>
      </c>
      <c r="B220" s="384" t="str">
        <f>IFERROR(VLOOKUP(A220,'Outcome Indicators - Section C'!$A$10:$S$27,19,FALSE),"")</f>
        <v/>
      </c>
      <c r="C220" s="467" t="str">
        <f t="array" ref="C220">IFERROR(IF(INDEX('Disaggregation Records'!$E$59:$E$92,MATCH(LEFT(L220,255),LEFT('Disaggregation Records'!$D$59:$D$92,255),0))=0,"",INDEX('Disaggregation Records'!$E$59:$E$92,MATCH(LEFT(L220,255),LEFT('Disaggregation Records'!$D$59:$D$92,255),0))),"")</f>
        <v/>
      </c>
      <c r="D220" s="467" t="str">
        <f t="array" ref="D220">IFERROR(IF(INDEX('Disaggregation Records'!$F$59:$F$92,MATCH(LEFT(L220,255),LEFT('Disaggregation Records'!$D$59:$D$92,255),0))=0,"",INDEX('Disaggregation Records'!$F$59:$F$92,MATCH(LEFT(L220,255),LEFT('Disaggregation Records'!$D$59:$D$92,255),0))),"")</f>
        <v/>
      </c>
      <c r="E220" s="370" t="str">
        <f t="array" ref="E220">IFERROR(IF(INDEX('Disaggregation Data'!$K$159:$K$310,MATCH(LEFT(M220,255),LEFT('Disaggregation Data'!$J$159:$J$310,255),0))=0,"",INDEX('Disaggregation Data'!$K$159:$K$310,MATCH(LEFT(M220,255),LEFT('Disaggregation Data'!J$159:$J$310,255),0))),"")</f>
        <v/>
      </c>
      <c r="F220" s="370" t="str">
        <f t="array" ref="F220">IFERROR(IF(INDEX('Disaggregation Data'!$L$159:$L$310,MATCH(LEFT(M220,255),LEFT('Disaggregation Data'!$J$159:$J$310,255),0))=0,"",INDEX('Disaggregation Data'!$L$159:$L$310,MATCH(LEFT(M220,255),LEFT('Disaggregation Data'!J$159:$J$310,255),0))),"")</f>
        <v/>
      </c>
      <c r="G220" s="370" t="str">
        <f t="array" ref="G220">IFERROR(IF(INDEX('Disaggregation Data'!$M$159:$M$310,MATCH(LEFT(M220,255),LEFT('Disaggregation Data'!$J$159:$J$310,255),0))=0,"",INDEX('Disaggregation Data'!$M$159:$M$310,MATCH(LEFT(M220,255),LEFT('Disaggregation Data'!J$159:$J$310,255),0))),"")</f>
        <v/>
      </c>
      <c r="H220" s="369" t="str">
        <f t="array" ref="H220">IFERROR(IF(INDEX('Disaggregation Data'!$N$159:$N$310,MATCH(LEFT(M220,255),LEFT('Disaggregation Data'!$J$159:$J$310,255),0))=0,"",INDEX('Disaggregation Data'!$N$159:$N$310,MATCH(LEFT(M220,255),LEFT('Disaggregation Data'!J$159:$J$310,255),0))),"")</f>
        <v/>
      </c>
      <c r="I220" s="459" t="str">
        <f t="array" ref="I220">IFERROR(IF(INDEX('Disaggregation Records'!$G$59:$G$92,MATCH(LEFT(L220,255),LEFT('Disaggregation Records'!$D$59:$D$92,255),0))=0,"",INDEX('Disaggregation Records'!$G$59:$G$92,MATCH(LEFT(L220,255),LEFT('Disaggregation Records'!$D$59:$D$92,255),0))),"")</f>
        <v/>
      </c>
      <c r="J220" s="464" t="s">
        <v>758</v>
      </c>
      <c r="K220" s="464">
        <f t="shared" si="12"/>
        <v>12</v>
      </c>
      <c r="L220" s="464" t="str">
        <f t="shared" si="13"/>
        <v/>
      </c>
      <c r="M220" s="464" t="str">
        <f t="shared" si="14"/>
        <v/>
      </c>
      <c r="N220" s="464" t="b">
        <f t="shared" si="15"/>
        <v>0</v>
      </c>
      <c r="O220" s="468" t="s">
        <v>1778</v>
      </c>
      <c r="P220" s="202"/>
      <c r="Q220" s="179"/>
    </row>
    <row r="221" spans="1:17" ht="37.5" customHeight="1" x14ac:dyDescent="0.35">
      <c r="A221" s="367">
        <v>6</v>
      </c>
      <c r="B221" s="384" t="str">
        <f>IFERROR(VLOOKUP(A221,'Outcome Indicators - Section C'!$A$10:$S$27,19,FALSE),"")</f>
        <v/>
      </c>
      <c r="C221" s="467" t="str">
        <f t="array" ref="C221">IFERROR(IF(INDEX('Disaggregation Records'!$E$59:$E$92,MATCH(LEFT(L221,255),LEFT('Disaggregation Records'!$D$59:$D$92,255),0))=0,"",INDEX('Disaggregation Records'!$E$59:$E$92,MATCH(LEFT(L221,255),LEFT('Disaggregation Records'!$D$59:$D$92,255),0))),"")</f>
        <v/>
      </c>
      <c r="D221" s="467" t="str">
        <f t="array" ref="D221">IFERROR(IF(INDEX('Disaggregation Records'!$F$59:$F$92,MATCH(LEFT(L221,255),LEFT('Disaggregation Records'!$D$59:$D$92,255),0))=0,"",INDEX('Disaggregation Records'!$F$59:$F$92,MATCH(LEFT(L221,255),LEFT('Disaggregation Records'!$D$59:$D$92,255),0))),"")</f>
        <v/>
      </c>
      <c r="E221" s="370" t="str">
        <f t="array" ref="E221">IFERROR(IF(INDEX('Disaggregation Data'!$K$159:$K$310,MATCH(LEFT(M221,255),LEFT('Disaggregation Data'!$J$159:$J$310,255),0))=0,"",INDEX('Disaggregation Data'!$K$159:$K$310,MATCH(LEFT(M221,255),LEFT('Disaggregation Data'!J$159:$J$310,255),0))),"")</f>
        <v/>
      </c>
      <c r="F221" s="370" t="str">
        <f t="array" ref="F221">IFERROR(IF(INDEX('Disaggregation Data'!$L$159:$L$310,MATCH(LEFT(M221,255),LEFT('Disaggregation Data'!$J$159:$J$310,255),0))=0,"",INDEX('Disaggregation Data'!$L$159:$L$310,MATCH(LEFT(M221,255),LEFT('Disaggregation Data'!J$159:$J$310,255),0))),"")</f>
        <v/>
      </c>
      <c r="G221" s="370" t="str">
        <f t="array" ref="G221">IFERROR(IF(INDEX('Disaggregation Data'!$M$159:$M$310,MATCH(LEFT(M221,255),LEFT('Disaggregation Data'!$J$159:$J$310,255),0))=0,"",INDEX('Disaggregation Data'!$M$159:$M$310,MATCH(LEFT(M221,255),LEFT('Disaggregation Data'!J$159:$J$310,255),0))),"")</f>
        <v/>
      </c>
      <c r="H221" s="369" t="str">
        <f t="array" ref="H221">IFERROR(IF(INDEX('Disaggregation Data'!$N$159:$N$310,MATCH(LEFT(M221,255),LEFT('Disaggregation Data'!$J$159:$J$310,255),0))=0,"",INDEX('Disaggregation Data'!$N$159:$N$310,MATCH(LEFT(M221,255),LEFT('Disaggregation Data'!J$159:$J$310,255),0))),"")</f>
        <v/>
      </c>
      <c r="I221" s="459" t="str">
        <f t="array" ref="I221">IFERROR(IF(INDEX('Disaggregation Records'!$G$59:$G$92,MATCH(LEFT(L221,255),LEFT('Disaggregation Records'!$D$59:$D$92,255),0))=0,"",INDEX('Disaggregation Records'!$G$59:$G$92,MATCH(LEFT(L221,255),LEFT('Disaggregation Records'!$D$59:$D$92,255),0))),"")</f>
        <v/>
      </c>
      <c r="J221" s="464" t="s">
        <v>758</v>
      </c>
      <c r="K221" s="464">
        <f t="shared" si="12"/>
        <v>13</v>
      </c>
      <c r="L221" s="464" t="str">
        <f t="shared" si="13"/>
        <v/>
      </c>
      <c r="M221" s="464" t="str">
        <f t="shared" si="14"/>
        <v/>
      </c>
      <c r="N221" s="464" t="b">
        <f t="shared" si="15"/>
        <v>0</v>
      </c>
      <c r="O221" s="468" t="s">
        <v>1779</v>
      </c>
      <c r="P221" s="202"/>
      <c r="Q221" s="179"/>
    </row>
    <row r="222" spans="1:17" ht="37.5" customHeight="1" x14ac:dyDescent="0.35">
      <c r="A222" s="367">
        <v>6</v>
      </c>
      <c r="B222" s="384" t="str">
        <f>IFERROR(VLOOKUP(A222,'Outcome Indicators - Section C'!$A$10:$S$27,19,FALSE),"")</f>
        <v/>
      </c>
      <c r="C222" s="467" t="str">
        <f t="array" ref="C222">IFERROR(IF(INDEX('Disaggregation Records'!$E$59:$E$92,MATCH(LEFT(L222,255),LEFT('Disaggregation Records'!$D$59:$D$92,255),0))=0,"",INDEX('Disaggregation Records'!$E$59:$E$92,MATCH(LEFT(L222,255),LEFT('Disaggregation Records'!$D$59:$D$92,255),0))),"")</f>
        <v/>
      </c>
      <c r="D222" s="467" t="str">
        <f t="array" ref="D222">IFERROR(IF(INDEX('Disaggregation Records'!$F$59:$F$92,MATCH(LEFT(L222,255),LEFT('Disaggregation Records'!$D$59:$D$92,255),0))=0,"",INDEX('Disaggregation Records'!$F$59:$F$92,MATCH(LEFT(L222,255),LEFT('Disaggregation Records'!$D$59:$D$92,255),0))),"")</f>
        <v/>
      </c>
      <c r="E222" s="370" t="str">
        <f t="array" ref="E222">IFERROR(IF(INDEX('Disaggregation Data'!$K$159:$K$310,MATCH(LEFT(M222,255),LEFT('Disaggregation Data'!$J$159:$J$310,255),0))=0,"",INDEX('Disaggregation Data'!$K$159:$K$310,MATCH(LEFT(M222,255),LEFT('Disaggregation Data'!J$159:$J$310,255),0))),"")</f>
        <v/>
      </c>
      <c r="F222" s="370" t="str">
        <f t="array" ref="F222">IFERROR(IF(INDEX('Disaggregation Data'!$L$159:$L$310,MATCH(LEFT(M222,255),LEFT('Disaggregation Data'!$J$159:$J$310,255),0))=0,"",INDEX('Disaggregation Data'!$L$159:$L$310,MATCH(LEFT(M222,255),LEFT('Disaggregation Data'!J$159:$J$310,255),0))),"")</f>
        <v/>
      </c>
      <c r="G222" s="370" t="str">
        <f t="array" ref="G222">IFERROR(IF(INDEX('Disaggregation Data'!$M$159:$M$310,MATCH(LEFT(M222,255),LEFT('Disaggregation Data'!$J$159:$J$310,255),0))=0,"",INDEX('Disaggregation Data'!$M$159:$M$310,MATCH(LEFT(M222,255),LEFT('Disaggregation Data'!J$159:$J$310,255),0))),"")</f>
        <v/>
      </c>
      <c r="H222" s="369" t="str">
        <f t="array" ref="H222">IFERROR(IF(INDEX('Disaggregation Data'!$N$159:$N$310,MATCH(LEFT(M222,255),LEFT('Disaggregation Data'!$J$159:$J$310,255),0))=0,"",INDEX('Disaggregation Data'!$N$159:$N$310,MATCH(LEFT(M222,255),LEFT('Disaggregation Data'!J$159:$J$310,255),0))),"")</f>
        <v/>
      </c>
      <c r="I222" s="459" t="str">
        <f t="array" ref="I222">IFERROR(IF(INDEX('Disaggregation Records'!$G$59:$G$92,MATCH(LEFT(L222,255),LEFT('Disaggregation Records'!$D$59:$D$92,255),0))=0,"",INDEX('Disaggregation Records'!$G$59:$G$92,MATCH(LEFT(L222,255),LEFT('Disaggregation Records'!$D$59:$D$92,255),0))),"")</f>
        <v/>
      </c>
      <c r="J222" s="464" t="s">
        <v>758</v>
      </c>
      <c r="K222" s="464">
        <f t="shared" si="12"/>
        <v>14</v>
      </c>
      <c r="L222" s="464" t="str">
        <f t="shared" si="13"/>
        <v/>
      </c>
      <c r="M222" s="464" t="str">
        <f t="shared" si="14"/>
        <v/>
      </c>
      <c r="N222" s="464" t="b">
        <f t="shared" si="15"/>
        <v>0</v>
      </c>
      <c r="O222" s="468" t="s">
        <v>1780</v>
      </c>
      <c r="P222" s="202"/>
      <c r="Q222" s="179"/>
    </row>
    <row r="223" spans="1:17" ht="37.5" customHeight="1" x14ac:dyDescent="0.35">
      <c r="A223" s="367">
        <v>6</v>
      </c>
      <c r="B223" s="384" t="str">
        <f>IFERROR(VLOOKUP(A223,'Outcome Indicators - Section C'!$A$10:$S$27,19,FALSE),"")</f>
        <v/>
      </c>
      <c r="C223" s="467" t="str">
        <f t="array" ref="C223">IFERROR(IF(INDEX('Disaggregation Records'!$E$59:$E$92,MATCH(LEFT(L223,255),LEFT('Disaggregation Records'!$D$59:$D$92,255),0))=0,"",INDEX('Disaggregation Records'!$E$59:$E$92,MATCH(LEFT(L223,255),LEFT('Disaggregation Records'!$D$59:$D$92,255),0))),"")</f>
        <v/>
      </c>
      <c r="D223" s="467" t="str">
        <f t="array" ref="D223">IFERROR(IF(INDEX('Disaggregation Records'!$F$59:$F$92,MATCH(LEFT(L223,255),LEFT('Disaggregation Records'!$D$59:$D$92,255),0))=0,"",INDEX('Disaggregation Records'!$F$59:$F$92,MATCH(LEFT(L223,255),LEFT('Disaggregation Records'!$D$59:$D$92,255),0))),"")</f>
        <v/>
      </c>
      <c r="E223" s="370" t="str">
        <f t="array" ref="E223">IFERROR(IF(INDEX('Disaggregation Data'!$K$159:$K$310,MATCH(LEFT(M223,255),LEFT('Disaggregation Data'!$J$159:$J$310,255),0))=0,"",INDEX('Disaggregation Data'!$K$159:$K$310,MATCH(LEFT(M223,255),LEFT('Disaggregation Data'!J$159:$J$310,255),0))),"")</f>
        <v/>
      </c>
      <c r="F223" s="370" t="str">
        <f t="array" ref="F223">IFERROR(IF(INDEX('Disaggregation Data'!$L$159:$L$310,MATCH(LEFT(M223,255),LEFT('Disaggregation Data'!$J$159:$J$310,255),0))=0,"",INDEX('Disaggregation Data'!$L$159:$L$310,MATCH(LEFT(M223,255),LEFT('Disaggregation Data'!J$159:$J$310,255),0))),"")</f>
        <v/>
      </c>
      <c r="G223" s="370" t="str">
        <f t="array" ref="G223">IFERROR(IF(INDEX('Disaggregation Data'!$M$159:$M$310,MATCH(LEFT(M223,255),LEFT('Disaggregation Data'!$J$159:$J$310,255),0))=0,"",INDEX('Disaggregation Data'!$M$159:$M$310,MATCH(LEFT(M223,255),LEFT('Disaggregation Data'!J$159:$J$310,255),0))),"")</f>
        <v/>
      </c>
      <c r="H223" s="369" t="str">
        <f t="array" ref="H223">IFERROR(IF(INDEX('Disaggregation Data'!$N$159:$N$310,MATCH(LEFT(M223,255),LEFT('Disaggregation Data'!$J$159:$J$310,255),0))=0,"",INDEX('Disaggregation Data'!$N$159:$N$310,MATCH(LEFT(M223,255),LEFT('Disaggregation Data'!J$159:$J$310,255),0))),"")</f>
        <v/>
      </c>
      <c r="I223" s="459" t="str">
        <f t="array" ref="I223">IFERROR(IF(INDEX('Disaggregation Records'!$G$59:$G$92,MATCH(LEFT(L223,255),LEFT('Disaggregation Records'!$D$59:$D$92,255),0))=0,"",INDEX('Disaggregation Records'!$G$59:$G$92,MATCH(LEFT(L223,255),LEFT('Disaggregation Records'!$D$59:$D$92,255),0))),"")</f>
        <v/>
      </c>
      <c r="J223" s="464" t="s">
        <v>758</v>
      </c>
      <c r="K223" s="464">
        <f t="shared" si="12"/>
        <v>15</v>
      </c>
      <c r="L223" s="464" t="str">
        <f t="shared" si="13"/>
        <v/>
      </c>
      <c r="M223" s="464" t="str">
        <f t="shared" si="14"/>
        <v/>
      </c>
      <c r="N223" s="464" t="b">
        <f t="shared" si="15"/>
        <v>0</v>
      </c>
      <c r="O223" s="468" t="s">
        <v>1781</v>
      </c>
      <c r="P223" s="202"/>
      <c r="Q223" s="179"/>
    </row>
    <row r="224" spans="1:17" ht="37.5" customHeight="1" x14ac:dyDescent="0.35">
      <c r="A224" s="367">
        <v>6</v>
      </c>
      <c r="B224" s="384" t="str">
        <f>IFERROR(VLOOKUP(A224,'Outcome Indicators - Section C'!$A$10:$S$27,19,FALSE),"")</f>
        <v/>
      </c>
      <c r="C224" s="467" t="str">
        <f t="array" ref="C224">IFERROR(IF(INDEX('Disaggregation Records'!$E$59:$E$92,MATCH(LEFT(L224,255),LEFT('Disaggregation Records'!$D$59:$D$92,255),0))=0,"",INDEX('Disaggregation Records'!$E$59:$E$92,MATCH(LEFT(L224,255),LEFT('Disaggregation Records'!$D$59:$D$92,255),0))),"")</f>
        <v/>
      </c>
      <c r="D224" s="467" t="str">
        <f t="array" ref="D224">IFERROR(IF(INDEX('Disaggregation Records'!$F$59:$F$92,MATCH(LEFT(L224,255),LEFT('Disaggregation Records'!$D$59:$D$92,255),0))=0,"",INDEX('Disaggregation Records'!$F$59:$F$92,MATCH(LEFT(L224,255),LEFT('Disaggregation Records'!$D$59:$D$92,255),0))),"")</f>
        <v/>
      </c>
      <c r="E224" s="370" t="str">
        <f t="array" ref="E224">IFERROR(IF(INDEX('Disaggregation Data'!$K$159:$K$310,MATCH(LEFT(M224,255),LEFT('Disaggregation Data'!$J$159:$J$310,255),0))=0,"",INDEX('Disaggregation Data'!$K$159:$K$310,MATCH(LEFT(M224,255),LEFT('Disaggregation Data'!J$159:$J$310,255),0))),"")</f>
        <v/>
      </c>
      <c r="F224" s="370" t="str">
        <f t="array" ref="F224">IFERROR(IF(INDEX('Disaggregation Data'!$L$159:$L$310,MATCH(LEFT(M224,255),LEFT('Disaggregation Data'!$J$159:$J$310,255),0))=0,"",INDEX('Disaggregation Data'!$L$159:$L$310,MATCH(LEFT(M224,255),LEFT('Disaggregation Data'!J$159:$J$310,255),0))),"")</f>
        <v/>
      </c>
      <c r="G224" s="370" t="str">
        <f t="array" ref="G224">IFERROR(IF(INDEX('Disaggregation Data'!$M$159:$M$310,MATCH(LEFT(M224,255),LEFT('Disaggregation Data'!$J$159:$J$310,255),0))=0,"",INDEX('Disaggregation Data'!$M$159:$M$310,MATCH(LEFT(M224,255),LEFT('Disaggregation Data'!J$159:$J$310,255),0))),"")</f>
        <v/>
      </c>
      <c r="H224" s="369" t="str">
        <f t="array" ref="H224">IFERROR(IF(INDEX('Disaggregation Data'!$N$159:$N$310,MATCH(LEFT(M224,255),LEFT('Disaggregation Data'!$J$159:$J$310,255),0))=0,"",INDEX('Disaggregation Data'!$N$159:$N$310,MATCH(LEFT(M224,255),LEFT('Disaggregation Data'!J$159:$J$310,255),0))),"")</f>
        <v/>
      </c>
      <c r="I224" s="459" t="str">
        <f t="array" ref="I224">IFERROR(IF(INDEX('Disaggregation Records'!$G$59:$G$92,MATCH(LEFT(L224,255),LEFT('Disaggregation Records'!$D$59:$D$92,255),0))=0,"",INDEX('Disaggregation Records'!$G$59:$G$92,MATCH(LEFT(L224,255),LEFT('Disaggregation Records'!$D$59:$D$92,255),0))),"")</f>
        <v/>
      </c>
      <c r="J224" s="464" t="s">
        <v>758</v>
      </c>
      <c r="K224" s="464">
        <f t="shared" si="12"/>
        <v>16</v>
      </c>
      <c r="L224" s="464" t="str">
        <f t="shared" si="13"/>
        <v/>
      </c>
      <c r="M224" s="464" t="str">
        <f t="shared" si="14"/>
        <v/>
      </c>
      <c r="N224" s="464" t="b">
        <f t="shared" si="15"/>
        <v>0</v>
      </c>
      <c r="O224" s="468" t="s">
        <v>1782</v>
      </c>
      <c r="P224" s="202"/>
      <c r="Q224" s="179"/>
    </row>
    <row r="225" spans="1:17" ht="37.5" customHeight="1" x14ac:dyDescent="0.35">
      <c r="A225" s="367">
        <v>6</v>
      </c>
      <c r="B225" s="384" t="str">
        <f>IFERROR(VLOOKUP(A225,'Outcome Indicators - Section C'!$A$10:$S$27,19,FALSE),"")</f>
        <v/>
      </c>
      <c r="C225" s="467" t="str">
        <f t="array" ref="C225">IFERROR(IF(INDEX('Disaggregation Records'!$E$59:$E$92,MATCH(LEFT(L225,255),LEFT('Disaggregation Records'!$D$59:$D$92,255),0))=0,"",INDEX('Disaggregation Records'!$E$59:$E$92,MATCH(LEFT(L225,255),LEFT('Disaggregation Records'!$D$59:$D$92,255),0))),"")</f>
        <v/>
      </c>
      <c r="D225" s="467" t="str">
        <f t="array" ref="D225">IFERROR(IF(INDEX('Disaggregation Records'!$F$59:$F$92,MATCH(LEFT(L225,255),LEFT('Disaggregation Records'!$D$59:$D$92,255),0))=0,"",INDEX('Disaggregation Records'!$F$59:$F$92,MATCH(LEFT(L225,255),LEFT('Disaggregation Records'!$D$59:$D$92,255),0))),"")</f>
        <v/>
      </c>
      <c r="E225" s="370" t="str">
        <f t="array" ref="E225">IFERROR(IF(INDEX('Disaggregation Data'!$K$159:$K$310,MATCH(LEFT(M225,255),LEFT('Disaggregation Data'!$J$159:$J$310,255),0))=0,"",INDEX('Disaggregation Data'!$K$159:$K$310,MATCH(LEFT(M225,255),LEFT('Disaggregation Data'!J$159:$J$310,255),0))),"")</f>
        <v/>
      </c>
      <c r="F225" s="370" t="str">
        <f t="array" ref="F225">IFERROR(IF(INDEX('Disaggregation Data'!$L$159:$L$310,MATCH(LEFT(M225,255),LEFT('Disaggregation Data'!$J$159:$J$310,255),0))=0,"",INDEX('Disaggregation Data'!$L$159:$L$310,MATCH(LEFT(M225,255),LEFT('Disaggregation Data'!J$159:$J$310,255),0))),"")</f>
        <v/>
      </c>
      <c r="G225" s="370" t="str">
        <f t="array" ref="G225">IFERROR(IF(INDEX('Disaggregation Data'!$M$159:$M$310,MATCH(LEFT(M225,255),LEFT('Disaggregation Data'!$J$159:$J$310,255),0))=0,"",INDEX('Disaggregation Data'!$M$159:$M$310,MATCH(LEFT(M225,255),LEFT('Disaggregation Data'!J$159:$J$310,255),0))),"")</f>
        <v/>
      </c>
      <c r="H225" s="369" t="str">
        <f t="array" ref="H225">IFERROR(IF(INDEX('Disaggregation Data'!$N$159:$N$310,MATCH(LEFT(M225,255),LEFT('Disaggregation Data'!$J$159:$J$310,255),0))=0,"",INDEX('Disaggregation Data'!$N$159:$N$310,MATCH(LEFT(M225,255),LEFT('Disaggregation Data'!J$159:$J$310,255),0))),"")</f>
        <v/>
      </c>
      <c r="I225" s="459" t="str">
        <f t="array" ref="I225">IFERROR(IF(INDEX('Disaggregation Records'!$G$59:$G$92,MATCH(LEFT(L225,255),LEFT('Disaggregation Records'!$D$59:$D$92,255),0))=0,"",INDEX('Disaggregation Records'!$G$59:$G$92,MATCH(LEFT(L225,255),LEFT('Disaggregation Records'!$D$59:$D$92,255),0))),"")</f>
        <v/>
      </c>
      <c r="J225" s="464" t="s">
        <v>758</v>
      </c>
      <c r="K225" s="464">
        <f t="shared" si="12"/>
        <v>17</v>
      </c>
      <c r="L225" s="464" t="str">
        <f t="shared" si="13"/>
        <v/>
      </c>
      <c r="M225" s="464" t="str">
        <f t="shared" si="14"/>
        <v/>
      </c>
      <c r="N225" s="464" t="b">
        <f t="shared" si="15"/>
        <v>0</v>
      </c>
      <c r="O225" s="468" t="s">
        <v>1783</v>
      </c>
      <c r="P225" s="202"/>
      <c r="Q225" s="179"/>
    </row>
    <row r="226" spans="1:17" ht="37.5" customHeight="1" x14ac:dyDescent="0.35">
      <c r="A226" s="367">
        <v>6</v>
      </c>
      <c r="B226" s="384" t="str">
        <f>IFERROR(VLOOKUP(A226,'Outcome Indicators - Section C'!$A$10:$S$27,19,FALSE),"")</f>
        <v/>
      </c>
      <c r="C226" s="467" t="str">
        <f t="array" ref="C226">IFERROR(IF(INDEX('Disaggregation Records'!$E$59:$E$92,MATCH(LEFT(L226,255),LEFT('Disaggregation Records'!$D$59:$D$92,255),0))=0,"",INDEX('Disaggregation Records'!$E$59:$E$92,MATCH(LEFT(L226,255),LEFT('Disaggregation Records'!$D$59:$D$92,255),0))),"")</f>
        <v/>
      </c>
      <c r="D226" s="467" t="str">
        <f t="array" ref="D226">IFERROR(IF(INDEX('Disaggregation Records'!$F$59:$F$92,MATCH(LEFT(L226,255),LEFT('Disaggregation Records'!$D$59:$D$92,255),0))=0,"",INDEX('Disaggregation Records'!$F$59:$F$92,MATCH(LEFT(L226,255),LEFT('Disaggregation Records'!$D$59:$D$92,255),0))),"")</f>
        <v/>
      </c>
      <c r="E226" s="370" t="str">
        <f t="array" ref="E226">IFERROR(IF(INDEX('Disaggregation Data'!$K$159:$K$310,MATCH(LEFT(M226,255),LEFT('Disaggregation Data'!$J$159:$J$310,255),0))=0,"",INDEX('Disaggregation Data'!$K$159:$K$310,MATCH(LEFT(M226,255),LEFT('Disaggregation Data'!J$159:$J$310,255),0))),"")</f>
        <v/>
      </c>
      <c r="F226" s="370" t="str">
        <f t="array" ref="F226">IFERROR(IF(INDEX('Disaggregation Data'!$L$159:$L$310,MATCH(LEFT(M226,255),LEFT('Disaggregation Data'!$J$159:$J$310,255),0))=0,"",INDEX('Disaggregation Data'!$L$159:$L$310,MATCH(LEFT(M226,255),LEFT('Disaggregation Data'!J$159:$J$310,255),0))),"")</f>
        <v/>
      </c>
      <c r="G226" s="370" t="str">
        <f t="array" ref="G226">IFERROR(IF(INDEX('Disaggregation Data'!$M$159:$M$310,MATCH(LEFT(M226,255),LEFT('Disaggregation Data'!$J$159:$J$310,255),0))=0,"",INDEX('Disaggregation Data'!$M$159:$M$310,MATCH(LEFT(M226,255),LEFT('Disaggregation Data'!J$159:$J$310,255),0))),"")</f>
        <v/>
      </c>
      <c r="H226" s="369" t="str">
        <f t="array" ref="H226">IFERROR(IF(INDEX('Disaggregation Data'!$N$159:$N$310,MATCH(LEFT(M226,255),LEFT('Disaggregation Data'!$J$159:$J$310,255),0))=0,"",INDEX('Disaggregation Data'!$N$159:$N$310,MATCH(LEFT(M226,255),LEFT('Disaggregation Data'!J$159:$J$310,255),0))),"")</f>
        <v/>
      </c>
      <c r="I226" s="459" t="str">
        <f t="array" ref="I226">IFERROR(IF(INDEX('Disaggregation Records'!$G$59:$G$92,MATCH(LEFT(L226,255),LEFT('Disaggregation Records'!$D$59:$D$92,255),0))=0,"",INDEX('Disaggregation Records'!$G$59:$G$92,MATCH(LEFT(L226,255),LEFT('Disaggregation Records'!$D$59:$D$92,255),0))),"")</f>
        <v/>
      </c>
      <c r="J226" s="464" t="s">
        <v>758</v>
      </c>
      <c r="K226" s="464">
        <f t="shared" si="12"/>
        <v>18</v>
      </c>
      <c r="L226" s="464" t="str">
        <f t="shared" si="13"/>
        <v/>
      </c>
      <c r="M226" s="464" t="str">
        <f t="shared" si="14"/>
        <v/>
      </c>
      <c r="N226" s="464" t="b">
        <f t="shared" si="15"/>
        <v>0</v>
      </c>
      <c r="O226" s="468" t="s">
        <v>1784</v>
      </c>
      <c r="P226" s="202"/>
      <c r="Q226" s="179"/>
    </row>
    <row r="227" spans="1:17" ht="37.5" customHeight="1" x14ac:dyDescent="0.35">
      <c r="A227" s="367">
        <v>6</v>
      </c>
      <c r="B227" s="384" t="str">
        <f>IFERROR(VLOOKUP(A227,'Outcome Indicators - Section C'!$A$10:$S$27,19,FALSE),"")</f>
        <v/>
      </c>
      <c r="C227" s="467" t="str">
        <f t="array" ref="C227">IFERROR(IF(INDEX('Disaggregation Records'!$E$59:$E$92,MATCH(LEFT(L227,255),LEFT('Disaggregation Records'!$D$59:$D$92,255),0))=0,"",INDEX('Disaggregation Records'!$E$59:$E$92,MATCH(LEFT(L227,255),LEFT('Disaggregation Records'!$D$59:$D$92,255),0))),"")</f>
        <v/>
      </c>
      <c r="D227" s="467" t="str">
        <f t="array" ref="D227">IFERROR(IF(INDEX('Disaggregation Records'!$F$59:$F$92,MATCH(LEFT(L227,255),LEFT('Disaggregation Records'!$D$59:$D$92,255),0))=0,"",INDEX('Disaggregation Records'!$F$59:$F$92,MATCH(LEFT(L227,255),LEFT('Disaggregation Records'!$D$59:$D$92,255),0))),"")</f>
        <v/>
      </c>
      <c r="E227" s="370" t="str">
        <f t="array" ref="E227">IFERROR(IF(INDEX('Disaggregation Data'!$K$159:$K$310,MATCH(LEFT(M227,255),LEFT('Disaggregation Data'!$J$159:$J$310,255),0))=0,"",INDEX('Disaggregation Data'!$K$159:$K$310,MATCH(LEFT(M227,255),LEFT('Disaggregation Data'!J$159:$J$310,255),0))),"")</f>
        <v/>
      </c>
      <c r="F227" s="370" t="str">
        <f t="array" ref="F227">IFERROR(IF(INDEX('Disaggregation Data'!$L$159:$L$310,MATCH(LEFT(M227,255),LEFT('Disaggregation Data'!$J$159:$J$310,255),0))=0,"",INDEX('Disaggregation Data'!$L$159:$L$310,MATCH(LEFT(M227,255),LEFT('Disaggregation Data'!J$159:$J$310,255),0))),"")</f>
        <v/>
      </c>
      <c r="G227" s="370" t="str">
        <f t="array" ref="G227">IFERROR(IF(INDEX('Disaggregation Data'!$M$159:$M$310,MATCH(LEFT(M227,255),LEFT('Disaggregation Data'!$J$159:$J$310,255),0))=0,"",INDEX('Disaggregation Data'!$M$159:$M$310,MATCH(LEFT(M227,255),LEFT('Disaggregation Data'!J$159:$J$310,255),0))),"")</f>
        <v/>
      </c>
      <c r="H227" s="369" t="str">
        <f t="array" ref="H227">IFERROR(IF(INDEX('Disaggregation Data'!$N$159:$N$310,MATCH(LEFT(M227,255),LEFT('Disaggregation Data'!$J$159:$J$310,255),0))=0,"",INDEX('Disaggregation Data'!$N$159:$N$310,MATCH(LEFT(M227,255),LEFT('Disaggregation Data'!J$159:$J$310,255),0))),"")</f>
        <v/>
      </c>
      <c r="I227" s="459" t="str">
        <f t="array" ref="I227">IFERROR(IF(INDEX('Disaggregation Records'!$G$59:$G$92,MATCH(LEFT(L227,255),LEFT('Disaggregation Records'!$D$59:$D$92,255),0))=0,"",INDEX('Disaggregation Records'!$G$59:$G$92,MATCH(LEFT(L227,255),LEFT('Disaggregation Records'!$D$59:$D$92,255),0))),"")</f>
        <v/>
      </c>
      <c r="J227" s="464" t="s">
        <v>758</v>
      </c>
      <c r="K227" s="464">
        <f t="shared" si="12"/>
        <v>19</v>
      </c>
      <c r="L227" s="464" t="str">
        <f t="shared" si="13"/>
        <v/>
      </c>
      <c r="M227" s="464" t="str">
        <f t="shared" si="14"/>
        <v/>
      </c>
      <c r="N227" s="464" t="b">
        <f t="shared" si="15"/>
        <v>0</v>
      </c>
      <c r="O227" s="468" t="s">
        <v>1785</v>
      </c>
      <c r="P227" s="202"/>
      <c r="Q227" s="179"/>
    </row>
    <row r="228" spans="1:17" ht="37.5" customHeight="1" x14ac:dyDescent="0.35">
      <c r="A228" s="367">
        <v>7</v>
      </c>
      <c r="B228" s="384" t="str">
        <f>IFERROR(VLOOKUP(A228,'Outcome Indicators - Section C'!$A$10:$S$27,19,FALSE),"")</f>
        <v>TB O-4(M): Treatment success rate of RR TB and/or MDR-TB: Percentage of cases with RR and/or MDR-TB successfully treated</v>
      </c>
      <c r="C228" s="467" t="str">
        <f t="array" ref="C228">IFERROR(IF(INDEX('Disaggregation Records'!$E$59:$E$92,MATCH(LEFT(L228,255),LEFT('Disaggregation Records'!$D$59:$D$92,255),0))=0,"",INDEX('Disaggregation Records'!$E$59:$E$92,MATCH(LEFT(L228,255),LEFT('Disaggregation Records'!$D$59:$D$92,255),0))),"")</f>
        <v>TB case definition</v>
      </c>
      <c r="D228" s="467" t="str">
        <f t="array" ref="D228">IFERROR(IF(INDEX('Disaggregation Records'!$F$59:$F$92,MATCH(LEFT(L228,255),LEFT('Disaggregation Records'!$D$59:$D$92,255),0))=0,"",INDEX('Disaggregation Records'!$F$59:$F$92,MATCH(LEFT(L228,255),LEFT('Disaggregation Records'!$D$59:$D$92,255),0))),"")</f>
        <v>XDR TB</v>
      </c>
      <c r="E228" s="370" t="str">
        <f t="array" ref="E228">IFERROR(IF(INDEX('Disaggregation Data'!$K$159:$K$310,MATCH(LEFT(M228,255),LEFT('Disaggregation Data'!$J$159:$J$310,255),0))=0,"",INDEX('Disaggregation Data'!$K$159:$K$310,MATCH(LEFT(M228,255),LEFT('Disaggregation Data'!J$159:$J$310,255),0))),"")</f>
        <v/>
      </c>
      <c r="F228" s="370" t="str">
        <f t="array" ref="F228">IFERROR(IF(INDEX('Disaggregation Data'!$L$159:$L$310,MATCH(LEFT(M228,255),LEFT('Disaggregation Data'!$J$159:$J$310,255),0))=0,"",INDEX('Disaggregation Data'!$L$159:$L$310,MATCH(LEFT(M228,255),LEFT('Disaggregation Data'!J$159:$J$310,255),0))),"")</f>
        <v/>
      </c>
      <c r="G228" s="370" t="str">
        <f t="array" ref="G228">IFERROR(IF(INDEX('Disaggregation Data'!$M$159:$M$310,MATCH(LEFT(M228,255),LEFT('Disaggregation Data'!$J$159:$J$310,255),0))=0,"",INDEX('Disaggregation Data'!$M$159:$M$310,MATCH(LEFT(M228,255),LEFT('Disaggregation Data'!J$159:$J$310,255),0))),"")</f>
        <v/>
      </c>
      <c r="H228" s="369" t="str">
        <f t="array" ref="H228">IFERROR(IF(INDEX('Disaggregation Data'!$N$159:$N$310,MATCH(LEFT(M228,255),LEFT('Disaggregation Data'!$J$159:$J$310,255),0))=0,"",INDEX('Disaggregation Data'!$N$159:$N$310,MATCH(LEFT(M228,255),LEFT('Disaggregation Data'!J$159:$J$310,255),0))),"")</f>
        <v>No data for this but will be discussed during grant making.</v>
      </c>
      <c r="I228" s="459" t="str">
        <f t="array" ref="I228">IFERROR(IF(INDEX('Disaggregation Records'!$G$59:$G$92,MATCH(LEFT(L228,255),LEFT('Disaggregation Records'!$D$59:$D$92,255),0))=0,"",INDEX('Disaggregation Records'!$G$59:$G$92,MATCH(LEFT(L228,255),LEFT('Disaggregation Records'!$D$59:$D$92,255),0))),"")</f>
        <v>a1L36000002NzjYEAS</v>
      </c>
      <c r="J228" s="464" t="s">
        <v>761</v>
      </c>
      <c r="K228" s="464">
        <f t="shared" si="12"/>
        <v>0</v>
      </c>
      <c r="L228" s="464" t="str">
        <f t="shared" si="13"/>
        <v>TB O-4(M): Treatment success rate of RR TB and/or MDR-TB: Percentage of cases with RR and/or MDR-TB successfully treated-0</v>
      </c>
      <c r="M228" s="464" t="str">
        <f t="shared" si="14"/>
        <v>TB O-4(M): Treatment success rate of RR TB and/or MDR-TB: Percentage of cases with RR and/or MDR-TB successfully treatedTB case definitionXDR TB</v>
      </c>
      <c r="N228" s="464" t="b">
        <f t="shared" si="15"/>
        <v>1</v>
      </c>
      <c r="O228" s="468" t="s">
        <v>1786</v>
      </c>
      <c r="P228" s="202"/>
      <c r="Q228" s="179"/>
    </row>
    <row r="229" spans="1:17" ht="37.5" customHeight="1" x14ac:dyDescent="0.35">
      <c r="A229" s="367">
        <v>7</v>
      </c>
      <c r="B229" s="384" t="str">
        <f>IFERROR(VLOOKUP(A229,'Outcome Indicators - Section C'!$A$10:$S$27,19,FALSE),"")</f>
        <v>TB O-4(M): Treatment success rate of RR TB and/or MDR-TB: Percentage of cases with RR and/or MDR-TB successfully treated</v>
      </c>
      <c r="C229" s="467" t="str">
        <f t="array" ref="C229">IFERROR(IF(INDEX('Disaggregation Records'!$E$59:$E$92,MATCH(LEFT(L229,255),LEFT('Disaggregation Records'!$D$59:$D$92,255),0))=0,"",INDEX('Disaggregation Records'!$E$59:$E$92,MATCH(LEFT(L229,255),LEFT('Disaggregation Records'!$D$59:$D$92,255),0))),"")</f>
        <v/>
      </c>
      <c r="D229" s="467" t="str">
        <f t="array" ref="D229">IFERROR(IF(INDEX('Disaggregation Records'!$F$59:$F$92,MATCH(LEFT(L229,255),LEFT('Disaggregation Records'!$D$59:$D$92,255),0))=0,"",INDEX('Disaggregation Records'!$F$59:$F$92,MATCH(LEFT(L229,255),LEFT('Disaggregation Records'!$D$59:$D$92,255),0))),"")</f>
        <v/>
      </c>
      <c r="E229" s="370" t="str">
        <f t="array" ref="E229">IFERROR(IF(INDEX('Disaggregation Data'!$K$159:$K$310,MATCH(LEFT(M229,255),LEFT('Disaggregation Data'!$J$159:$J$310,255),0))=0,"",INDEX('Disaggregation Data'!$K$159:$K$310,MATCH(LEFT(M229,255),LEFT('Disaggregation Data'!J$159:$J$310,255),0))),"")</f>
        <v/>
      </c>
      <c r="F229" s="370" t="str">
        <f t="array" ref="F229">IFERROR(IF(INDEX('Disaggregation Data'!$L$159:$L$310,MATCH(LEFT(M229,255),LEFT('Disaggregation Data'!$J$159:$J$310,255),0))=0,"",INDEX('Disaggregation Data'!$L$159:$L$310,MATCH(LEFT(M229,255),LEFT('Disaggregation Data'!J$159:$J$310,255),0))),"")</f>
        <v/>
      </c>
      <c r="G229" s="370" t="str">
        <f t="array" ref="G229">IFERROR(IF(INDEX('Disaggregation Data'!$M$159:$M$310,MATCH(LEFT(M229,255),LEFT('Disaggregation Data'!$J$159:$J$310,255),0))=0,"",INDEX('Disaggregation Data'!$M$159:$M$310,MATCH(LEFT(M229,255),LEFT('Disaggregation Data'!J$159:$J$310,255),0))),"")</f>
        <v/>
      </c>
      <c r="H229" s="369" t="str">
        <f t="array" ref="H229">IFERROR(IF(INDEX('Disaggregation Data'!$N$159:$N$310,MATCH(LEFT(M229,255),LEFT('Disaggregation Data'!$J$159:$J$310,255),0))=0,"",INDEX('Disaggregation Data'!$N$159:$N$310,MATCH(LEFT(M229,255),LEFT('Disaggregation Data'!J$159:$J$310,255),0))),"")</f>
        <v/>
      </c>
      <c r="I229" s="459" t="str">
        <f t="array" ref="I229">IFERROR(IF(INDEX('Disaggregation Records'!$G$59:$G$92,MATCH(LEFT(L229,255),LEFT('Disaggregation Records'!$D$59:$D$92,255),0))=0,"",INDEX('Disaggregation Records'!$G$59:$G$92,MATCH(LEFT(L229,255),LEFT('Disaggregation Records'!$D$59:$D$92,255),0))),"")</f>
        <v/>
      </c>
      <c r="J229" s="464" t="s">
        <v>761</v>
      </c>
      <c r="K229" s="464">
        <f t="shared" si="12"/>
        <v>1</v>
      </c>
      <c r="L229" s="464" t="str">
        <f t="shared" si="13"/>
        <v>TB O-4(M): Treatment success rate of RR TB and/or MDR-TB: Percentage of cases with RR and/or MDR-TB successfully treated-1</v>
      </c>
      <c r="M229" s="464" t="str">
        <f t="shared" si="14"/>
        <v>TB O-4(M): Treatment success rate of RR TB and/or MDR-TB: Percentage of cases with RR and/or MDR-TB successfully treated</v>
      </c>
      <c r="N229" s="464" t="b">
        <f t="shared" si="15"/>
        <v>1</v>
      </c>
      <c r="O229" s="468" t="s">
        <v>1787</v>
      </c>
      <c r="P229" s="202"/>
      <c r="Q229" s="179"/>
    </row>
    <row r="230" spans="1:17" ht="37.5" customHeight="1" x14ac:dyDescent="0.35">
      <c r="A230" s="367">
        <v>7</v>
      </c>
      <c r="B230" s="384" t="str">
        <f>IFERROR(VLOOKUP(A230,'Outcome Indicators - Section C'!$A$10:$S$27,19,FALSE),"")</f>
        <v>TB O-4(M): Treatment success rate of RR TB and/or MDR-TB: Percentage of cases with RR and/or MDR-TB successfully treated</v>
      </c>
      <c r="C230" s="467" t="str">
        <f t="array" ref="C230">IFERROR(IF(INDEX('Disaggregation Records'!$E$59:$E$92,MATCH(LEFT(L230,255),LEFT('Disaggregation Records'!$D$59:$D$92,255),0))=0,"",INDEX('Disaggregation Records'!$E$59:$E$92,MATCH(LEFT(L230,255),LEFT('Disaggregation Records'!$D$59:$D$92,255),0))),"")</f>
        <v/>
      </c>
      <c r="D230" s="467" t="str">
        <f t="array" ref="D230">IFERROR(IF(INDEX('Disaggregation Records'!$F$59:$F$92,MATCH(LEFT(L230,255),LEFT('Disaggregation Records'!$D$59:$D$92,255),0))=0,"",INDEX('Disaggregation Records'!$F$59:$F$92,MATCH(LEFT(L230,255),LEFT('Disaggregation Records'!$D$59:$D$92,255),0))),"")</f>
        <v/>
      </c>
      <c r="E230" s="370" t="str">
        <f t="array" ref="E230">IFERROR(IF(INDEX('Disaggregation Data'!$K$159:$K$310,MATCH(LEFT(M230,255),LEFT('Disaggregation Data'!$J$159:$J$310,255),0))=0,"",INDEX('Disaggregation Data'!$K$159:$K$310,MATCH(LEFT(M230,255),LEFT('Disaggregation Data'!J$159:$J$310,255),0))),"")</f>
        <v/>
      </c>
      <c r="F230" s="370" t="str">
        <f t="array" ref="F230">IFERROR(IF(INDEX('Disaggregation Data'!$L$159:$L$310,MATCH(LEFT(M230,255),LEFT('Disaggregation Data'!$J$159:$J$310,255),0))=0,"",INDEX('Disaggregation Data'!$L$159:$L$310,MATCH(LEFT(M230,255),LEFT('Disaggregation Data'!J$159:$J$310,255),0))),"")</f>
        <v/>
      </c>
      <c r="G230" s="370" t="str">
        <f t="array" ref="G230">IFERROR(IF(INDEX('Disaggregation Data'!$M$159:$M$310,MATCH(LEFT(M230,255),LEFT('Disaggregation Data'!$J$159:$J$310,255),0))=0,"",INDEX('Disaggregation Data'!$M$159:$M$310,MATCH(LEFT(M230,255),LEFT('Disaggregation Data'!J$159:$J$310,255),0))),"")</f>
        <v/>
      </c>
      <c r="H230" s="369" t="str">
        <f t="array" ref="H230">IFERROR(IF(INDEX('Disaggregation Data'!$N$159:$N$310,MATCH(LEFT(M230,255),LEFT('Disaggregation Data'!$J$159:$J$310,255),0))=0,"",INDEX('Disaggregation Data'!$N$159:$N$310,MATCH(LEFT(M230,255),LEFT('Disaggregation Data'!J$159:$J$310,255),0))),"")</f>
        <v/>
      </c>
      <c r="I230" s="459" t="str">
        <f t="array" ref="I230">IFERROR(IF(INDEX('Disaggregation Records'!$G$59:$G$92,MATCH(LEFT(L230,255),LEFT('Disaggregation Records'!$D$59:$D$92,255),0))=0,"",INDEX('Disaggregation Records'!$G$59:$G$92,MATCH(LEFT(L230,255),LEFT('Disaggregation Records'!$D$59:$D$92,255),0))),"")</f>
        <v/>
      </c>
      <c r="J230" s="464" t="s">
        <v>761</v>
      </c>
      <c r="K230" s="464">
        <f t="shared" si="12"/>
        <v>2</v>
      </c>
      <c r="L230" s="464" t="str">
        <f t="shared" si="13"/>
        <v>TB O-4(M): Treatment success rate of RR TB and/or MDR-TB: Percentage of cases with RR and/or MDR-TB successfully treated-2</v>
      </c>
      <c r="M230" s="464" t="str">
        <f t="shared" si="14"/>
        <v>TB O-4(M): Treatment success rate of RR TB and/or MDR-TB: Percentage of cases with RR and/or MDR-TB successfully treated</v>
      </c>
      <c r="N230" s="464" t="b">
        <f t="shared" si="15"/>
        <v>1</v>
      </c>
      <c r="O230" s="468" t="s">
        <v>1788</v>
      </c>
      <c r="P230" s="202"/>
      <c r="Q230" s="179"/>
    </row>
    <row r="231" spans="1:17" ht="37.5" customHeight="1" x14ac:dyDescent="0.35">
      <c r="A231" s="367">
        <v>7</v>
      </c>
      <c r="B231" s="384" t="str">
        <f>IFERROR(VLOOKUP(A231,'Outcome Indicators - Section C'!$A$10:$S$27,19,FALSE),"")</f>
        <v>TB O-4(M): Treatment success rate of RR TB and/or MDR-TB: Percentage of cases with RR and/or MDR-TB successfully treated</v>
      </c>
      <c r="C231" s="467" t="str">
        <f t="array" ref="C231">IFERROR(IF(INDEX('Disaggregation Records'!$E$59:$E$92,MATCH(LEFT(L231,255),LEFT('Disaggregation Records'!$D$59:$D$92,255),0))=0,"",INDEX('Disaggregation Records'!$E$59:$E$92,MATCH(LEFT(L231,255),LEFT('Disaggregation Records'!$D$59:$D$92,255),0))),"")</f>
        <v/>
      </c>
      <c r="D231" s="467" t="str">
        <f t="array" ref="D231">IFERROR(IF(INDEX('Disaggregation Records'!$F$59:$F$92,MATCH(LEFT(L231,255),LEFT('Disaggregation Records'!$D$59:$D$92,255),0))=0,"",INDEX('Disaggregation Records'!$F$59:$F$92,MATCH(LEFT(L231,255),LEFT('Disaggregation Records'!$D$59:$D$92,255),0))),"")</f>
        <v/>
      </c>
      <c r="E231" s="370" t="str">
        <f t="array" ref="E231">IFERROR(IF(INDEX('Disaggregation Data'!$K$159:$K$310,MATCH(LEFT(M231,255),LEFT('Disaggregation Data'!$J$159:$J$310,255),0))=0,"",INDEX('Disaggregation Data'!$K$159:$K$310,MATCH(LEFT(M231,255),LEFT('Disaggregation Data'!J$159:$J$310,255),0))),"")</f>
        <v/>
      </c>
      <c r="F231" s="370" t="str">
        <f t="array" ref="F231">IFERROR(IF(INDEX('Disaggregation Data'!$L$159:$L$310,MATCH(LEFT(M231,255),LEFT('Disaggregation Data'!$J$159:$J$310,255),0))=0,"",INDEX('Disaggregation Data'!$L$159:$L$310,MATCH(LEFT(M231,255),LEFT('Disaggregation Data'!J$159:$J$310,255),0))),"")</f>
        <v/>
      </c>
      <c r="G231" s="370" t="str">
        <f t="array" ref="G231">IFERROR(IF(INDEX('Disaggregation Data'!$M$159:$M$310,MATCH(LEFT(M231,255),LEFT('Disaggregation Data'!$J$159:$J$310,255),0))=0,"",INDEX('Disaggregation Data'!$M$159:$M$310,MATCH(LEFT(M231,255),LEFT('Disaggregation Data'!J$159:$J$310,255),0))),"")</f>
        <v/>
      </c>
      <c r="H231" s="369" t="str">
        <f t="array" ref="H231">IFERROR(IF(INDEX('Disaggregation Data'!$N$159:$N$310,MATCH(LEFT(M231,255),LEFT('Disaggregation Data'!$J$159:$J$310,255),0))=0,"",INDEX('Disaggregation Data'!$N$159:$N$310,MATCH(LEFT(M231,255),LEFT('Disaggregation Data'!J$159:$J$310,255),0))),"")</f>
        <v/>
      </c>
      <c r="I231" s="459" t="str">
        <f t="array" ref="I231">IFERROR(IF(INDEX('Disaggregation Records'!$G$59:$G$92,MATCH(LEFT(L231,255),LEFT('Disaggregation Records'!$D$59:$D$92,255),0))=0,"",INDEX('Disaggregation Records'!$G$59:$G$92,MATCH(LEFT(L231,255),LEFT('Disaggregation Records'!$D$59:$D$92,255),0))),"")</f>
        <v/>
      </c>
      <c r="J231" s="464" t="s">
        <v>761</v>
      </c>
      <c r="K231" s="464">
        <f t="shared" si="12"/>
        <v>3</v>
      </c>
      <c r="L231" s="464" t="str">
        <f t="shared" si="13"/>
        <v>TB O-4(M): Treatment success rate of RR TB and/or MDR-TB: Percentage of cases with RR and/or MDR-TB successfully treated-3</v>
      </c>
      <c r="M231" s="464" t="str">
        <f t="shared" si="14"/>
        <v>TB O-4(M): Treatment success rate of RR TB and/or MDR-TB: Percentage of cases with RR and/or MDR-TB successfully treated</v>
      </c>
      <c r="N231" s="464" t="b">
        <f t="shared" si="15"/>
        <v>1</v>
      </c>
      <c r="O231" s="468" t="s">
        <v>1789</v>
      </c>
      <c r="P231" s="202"/>
      <c r="Q231" s="179"/>
    </row>
    <row r="232" spans="1:17" ht="37.5" customHeight="1" x14ac:dyDescent="0.35">
      <c r="A232" s="367">
        <v>7</v>
      </c>
      <c r="B232" s="384" t="str">
        <f>IFERROR(VLOOKUP(A232,'Outcome Indicators - Section C'!$A$10:$S$27,19,FALSE),"")</f>
        <v>TB O-4(M): Treatment success rate of RR TB and/or MDR-TB: Percentage of cases with RR and/or MDR-TB successfully treated</v>
      </c>
      <c r="C232" s="467" t="str">
        <f t="array" ref="C232">IFERROR(IF(INDEX('Disaggregation Records'!$E$59:$E$92,MATCH(LEFT(L232,255),LEFT('Disaggregation Records'!$D$59:$D$92,255),0))=0,"",INDEX('Disaggregation Records'!$E$59:$E$92,MATCH(LEFT(L232,255),LEFT('Disaggregation Records'!$D$59:$D$92,255),0))),"")</f>
        <v/>
      </c>
      <c r="D232" s="467" t="str">
        <f t="array" ref="D232">IFERROR(IF(INDEX('Disaggregation Records'!$F$59:$F$92,MATCH(LEFT(L232,255),LEFT('Disaggregation Records'!$D$59:$D$92,255),0))=0,"",INDEX('Disaggregation Records'!$F$59:$F$92,MATCH(LEFT(L232,255),LEFT('Disaggregation Records'!$D$59:$D$92,255),0))),"")</f>
        <v/>
      </c>
      <c r="E232" s="370" t="str">
        <f t="array" ref="E232">IFERROR(IF(INDEX('Disaggregation Data'!$K$159:$K$310,MATCH(LEFT(M232,255),LEFT('Disaggregation Data'!$J$159:$J$310,255),0))=0,"",INDEX('Disaggregation Data'!$K$159:$K$310,MATCH(LEFT(M232,255),LEFT('Disaggregation Data'!J$159:$J$310,255),0))),"")</f>
        <v/>
      </c>
      <c r="F232" s="370" t="str">
        <f t="array" ref="F232">IFERROR(IF(INDEX('Disaggregation Data'!$L$159:$L$310,MATCH(LEFT(M232,255),LEFT('Disaggregation Data'!$J$159:$J$310,255),0))=0,"",INDEX('Disaggregation Data'!$L$159:$L$310,MATCH(LEFT(M232,255),LEFT('Disaggregation Data'!J$159:$J$310,255),0))),"")</f>
        <v/>
      </c>
      <c r="G232" s="370" t="str">
        <f t="array" ref="G232">IFERROR(IF(INDEX('Disaggregation Data'!$M$159:$M$310,MATCH(LEFT(M232,255),LEFT('Disaggregation Data'!$J$159:$J$310,255),0))=0,"",INDEX('Disaggregation Data'!$M$159:$M$310,MATCH(LEFT(M232,255),LEFT('Disaggregation Data'!J$159:$J$310,255),0))),"")</f>
        <v/>
      </c>
      <c r="H232" s="369" t="str">
        <f t="array" ref="H232">IFERROR(IF(INDEX('Disaggregation Data'!$N$159:$N$310,MATCH(LEFT(M232,255),LEFT('Disaggregation Data'!$J$159:$J$310,255),0))=0,"",INDEX('Disaggregation Data'!$N$159:$N$310,MATCH(LEFT(M232,255),LEFT('Disaggregation Data'!J$159:$J$310,255),0))),"")</f>
        <v/>
      </c>
      <c r="I232" s="459" t="str">
        <f t="array" ref="I232">IFERROR(IF(INDEX('Disaggregation Records'!$G$59:$G$92,MATCH(LEFT(L232,255),LEFT('Disaggregation Records'!$D$59:$D$92,255),0))=0,"",INDEX('Disaggregation Records'!$G$59:$G$92,MATCH(LEFT(L232,255),LEFT('Disaggregation Records'!$D$59:$D$92,255),0))),"")</f>
        <v/>
      </c>
      <c r="J232" s="464" t="s">
        <v>761</v>
      </c>
      <c r="K232" s="464">
        <f t="shared" ref="K232:K295" si="16">IF(B232=B231,K231+1,0)</f>
        <v>4</v>
      </c>
      <c r="L232" s="464" t="str">
        <f t="shared" ref="L232:L295" si="17">IF(B232&lt;&gt;"",B232&amp;"-"&amp;K232,"")</f>
        <v>TB O-4(M): Treatment success rate of RR TB and/or MDR-TB: Percentage of cases with RR and/or MDR-TB successfully treated-4</v>
      </c>
      <c r="M232" s="464" t="str">
        <f t="shared" ref="M232:M295" si="18">IF(B232&lt;&gt;"",B232&amp;C232&amp;D232,"")</f>
        <v>TB O-4(M): Treatment success rate of RR TB and/or MDR-TB: Percentage of cases with RR and/or MDR-TB successfully treated</v>
      </c>
      <c r="N232" s="464" t="b">
        <f t="shared" ref="N232:N295" si="19">IFERROR(IF(B232&lt;&gt;"",TRUE,FALSE),"")</f>
        <v>1</v>
      </c>
      <c r="O232" s="468" t="s">
        <v>1790</v>
      </c>
      <c r="P232" s="202"/>
      <c r="Q232" s="179"/>
    </row>
    <row r="233" spans="1:17" ht="37.5" customHeight="1" x14ac:dyDescent="0.35">
      <c r="A233" s="367">
        <v>7</v>
      </c>
      <c r="B233" s="384" t="str">
        <f>IFERROR(VLOOKUP(A233,'Outcome Indicators - Section C'!$A$10:$S$27,19,FALSE),"")</f>
        <v>TB O-4(M): Treatment success rate of RR TB and/or MDR-TB: Percentage of cases with RR and/or MDR-TB successfully treated</v>
      </c>
      <c r="C233" s="467" t="str">
        <f t="array" ref="C233">IFERROR(IF(INDEX('Disaggregation Records'!$E$59:$E$92,MATCH(LEFT(L233,255),LEFT('Disaggregation Records'!$D$59:$D$92,255),0))=0,"",INDEX('Disaggregation Records'!$E$59:$E$92,MATCH(LEFT(L233,255),LEFT('Disaggregation Records'!$D$59:$D$92,255),0))),"")</f>
        <v/>
      </c>
      <c r="D233" s="467" t="str">
        <f t="array" ref="D233">IFERROR(IF(INDEX('Disaggregation Records'!$F$59:$F$92,MATCH(LEFT(L233,255),LEFT('Disaggregation Records'!$D$59:$D$92,255),0))=0,"",INDEX('Disaggregation Records'!$F$59:$F$92,MATCH(LEFT(L233,255),LEFT('Disaggregation Records'!$D$59:$D$92,255),0))),"")</f>
        <v/>
      </c>
      <c r="E233" s="370" t="str">
        <f t="array" ref="E233">IFERROR(IF(INDEX('Disaggregation Data'!$K$159:$K$310,MATCH(LEFT(M233,255),LEFT('Disaggregation Data'!$J$159:$J$310,255),0))=0,"",INDEX('Disaggregation Data'!$K$159:$K$310,MATCH(LEFT(M233,255),LEFT('Disaggregation Data'!J$159:$J$310,255),0))),"")</f>
        <v/>
      </c>
      <c r="F233" s="370" t="str">
        <f t="array" ref="F233">IFERROR(IF(INDEX('Disaggregation Data'!$L$159:$L$310,MATCH(LEFT(M233,255),LEFT('Disaggregation Data'!$J$159:$J$310,255),0))=0,"",INDEX('Disaggregation Data'!$L$159:$L$310,MATCH(LEFT(M233,255),LEFT('Disaggregation Data'!J$159:$J$310,255),0))),"")</f>
        <v/>
      </c>
      <c r="G233" s="370" t="str">
        <f t="array" ref="G233">IFERROR(IF(INDEX('Disaggregation Data'!$M$159:$M$310,MATCH(LEFT(M233,255),LEFT('Disaggregation Data'!$J$159:$J$310,255),0))=0,"",INDEX('Disaggregation Data'!$M$159:$M$310,MATCH(LEFT(M233,255),LEFT('Disaggregation Data'!J$159:$J$310,255),0))),"")</f>
        <v/>
      </c>
      <c r="H233" s="369" t="str">
        <f t="array" ref="H233">IFERROR(IF(INDEX('Disaggregation Data'!$N$159:$N$310,MATCH(LEFT(M233,255),LEFT('Disaggregation Data'!$J$159:$J$310,255),0))=0,"",INDEX('Disaggregation Data'!$N$159:$N$310,MATCH(LEFT(M233,255),LEFT('Disaggregation Data'!J$159:$J$310,255),0))),"")</f>
        <v/>
      </c>
      <c r="I233" s="459" t="str">
        <f t="array" ref="I233">IFERROR(IF(INDEX('Disaggregation Records'!$G$59:$G$92,MATCH(LEFT(L233,255),LEFT('Disaggregation Records'!$D$59:$D$92,255),0))=0,"",INDEX('Disaggregation Records'!$G$59:$G$92,MATCH(LEFT(L233,255),LEFT('Disaggregation Records'!$D$59:$D$92,255),0))),"")</f>
        <v/>
      </c>
      <c r="J233" s="464" t="s">
        <v>761</v>
      </c>
      <c r="K233" s="464">
        <f t="shared" si="16"/>
        <v>5</v>
      </c>
      <c r="L233" s="464" t="str">
        <f t="shared" si="17"/>
        <v>TB O-4(M): Treatment success rate of RR TB and/or MDR-TB: Percentage of cases with RR and/or MDR-TB successfully treated-5</v>
      </c>
      <c r="M233" s="464" t="str">
        <f t="shared" si="18"/>
        <v>TB O-4(M): Treatment success rate of RR TB and/or MDR-TB: Percentage of cases with RR and/or MDR-TB successfully treated</v>
      </c>
      <c r="N233" s="464" t="b">
        <f t="shared" si="19"/>
        <v>1</v>
      </c>
      <c r="O233" s="468" t="s">
        <v>1791</v>
      </c>
      <c r="P233" s="202"/>
      <c r="Q233" s="179"/>
    </row>
    <row r="234" spans="1:17" ht="37.5" customHeight="1" x14ac:dyDescent="0.35">
      <c r="A234" s="367">
        <v>7</v>
      </c>
      <c r="B234" s="384" t="str">
        <f>IFERROR(VLOOKUP(A234,'Outcome Indicators - Section C'!$A$10:$S$27,19,FALSE),"")</f>
        <v>TB O-4(M): Treatment success rate of RR TB and/or MDR-TB: Percentage of cases with RR and/or MDR-TB successfully treated</v>
      </c>
      <c r="C234" s="467" t="str">
        <f t="array" ref="C234">IFERROR(IF(INDEX('Disaggregation Records'!$E$59:$E$92,MATCH(LEFT(L234,255),LEFT('Disaggregation Records'!$D$59:$D$92,255),0))=0,"",INDEX('Disaggregation Records'!$E$59:$E$92,MATCH(LEFT(L234,255),LEFT('Disaggregation Records'!$D$59:$D$92,255),0))),"")</f>
        <v/>
      </c>
      <c r="D234" s="467" t="str">
        <f t="array" ref="D234">IFERROR(IF(INDEX('Disaggregation Records'!$F$59:$F$92,MATCH(LEFT(L234,255),LEFT('Disaggregation Records'!$D$59:$D$92,255),0))=0,"",INDEX('Disaggregation Records'!$F$59:$F$92,MATCH(LEFT(L234,255),LEFT('Disaggregation Records'!$D$59:$D$92,255),0))),"")</f>
        <v/>
      </c>
      <c r="E234" s="370" t="str">
        <f t="array" ref="E234">IFERROR(IF(INDEX('Disaggregation Data'!$K$159:$K$310,MATCH(LEFT(M234,255),LEFT('Disaggregation Data'!$J$159:$J$310,255),0))=0,"",INDEX('Disaggregation Data'!$K$159:$K$310,MATCH(LEFT(M234,255),LEFT('Disaggregation Data'!J$159:$J$310,255),0))),"")</f>
        <v/>
      </c>
      <c r="F234" s="370" t="str">
        <f t="array" ref="F234">IFERROR(IF(INDEX('Disaggregation Data'!$L$159:$L$310,MATCH(LEFT(M234,255),LEFT('Disaggregation Data'!$J$159:$J$310,255),0))=0,"",INDEX('Disaggregation Data'!$L$159:$L$310,MATCH(LEFT(M234,255),LEFT('Disaggregation Data'!J$159:$J$310,255),0))),"")</f>
        <v/>
      </c>
      <c r="G234" s="370" t="str">
        <f t="array" ref="G234">IFERROR(IF(INDEX('Disaggregation Data'!$M$159:$M$310,MATCH(LEFT(M234,255),LEFT('Disaggregation Data'!$J$159:$J$310,255),0))=0,"",INDEX('Disaggregation Data'!$M$159:$M$310,MATCH(LEFT(M234,255),LEFT('Disaggregation Data'!J$159:$J$310,255),0))),"")</f>
        <v/>
      </c>
      <c r="H234" s="369" t="str">
        <f t="array" ref="H234">IFERROR(IF(INDEX('Disaggregation Data'!$N$159:$N$310,MATCH(LEFT(M234,255),LEFT('Disaggregation Data'!$J$159:$J$310,255),0))=0,"",INDEX('Disaggregation Data'!$N$159:$N$310,MATCH(LEFT(M234,255),LEFT('Disaggregation Data'!J$159:$J$310,255),0))),"")</f>
        <v/>
      </c>
      <c r="I234" s="459" t="str">
        <f t="array" ref="I234">IFERROR(IF(INDEX('Disaggregation Records'!$G$59:$G$92,MATCH(LEFT(L234,255),LEFT('Disaggregation Records'!$D$59:$D$92,255),0))=0,"",INDEX('Disaggregation Records'!$G$59:$G$92,MATCH(LEFT(L234,255),LEFT('Disaggregation Records'!$D$59:$D$92,255),0))),"")</f>
        <v/>
      </c>
      <c r="J234" s="464" t="s">
        <v>761</v>
      </c>
      <c r="K234" s="464">
        <f t="shared" si="16"/>
        <v>6</v>
      </c>
      <c r="L234" s="464" t="str">
        <f t="shared" si="17"/>
        <v>TB O-4(M): Treatment success rate of RR TB and/or MDR-TB: Percentage of cases with RR and/or MDR-TB successfully treated-6</v>
      </c>
      <c r="M234" s="464" t="str">
        <f t="shared" si="18"/>
        <v>TB O-4(M): Treatment success rate of RR TB and/or MDR-TB: Percentage of cases with RR and/or MDR-TB successfully treated</v>
      </c>
      <c r="N234" s="464" t="b">
        <f t="shared" si="19"/>
        <v>1</v>
      </c>
      <c r="O234" s="468" t="s">
        <v>1792</v>
      </c>
      <c r="P234" s="202"/>
      <c r="Q234" s="179"/>
    </row>
    <row r="235" spans="1:17" ht="37.5" customHeight="1" x14ac:dyDescent="0.35">
      <c r="A235" s="367">
        <v>7</v>
      </c>
      <c r="B235" s="384" t="str">
        <f>IFERROR(VLOOKUP(A235,'Outcome Indicators - Section C'!$A$10:$S$27,19,FALSE),"")</f>
        <v>TB O-4(M): Treatment success rate of RR TB and/or MDR-TB: Percentage of cases with RR and/or MDR-TB successfully treated</v>
      </c>
      <c r="C235" s="467" t="str">
        <f t="array" ref="C235">IFERROR(IF(INDEX('Disaggregation Records'!$E$59:$E$92,MATCH(LEFT(L235,255),LEFT('Disaggregation Records'!$D$59:$D$92,255),0))=0,"",INDEX('Disaggregation Records'!$E$59:$E$92,MATCH(LEFT(L235,255),LEFT('Disaggregation Records'!$D$59:$D$92,255),0))),"")</f>
        <v/>
      </c>
      <c r="D235" s="467" t="str">
        <f t="array" ref="D235">IFERROR(IF(INDEX('Disaggregation Records'!$F$59:$F$92,MATCH(LEFT(L235,255),LEFT('Disaggregation Records'!$D$59:$D$92,255),0))=0,"",INDEX('Disaggregation Records'!$F$59:$F$92,MATCH(LEFT(L235,255),LEFT('Disaggregation Records'!$D$59:$D$92,255),0))),"")</f>
        <v/>
      </c>
      <c r="E235" s="370" t="str">
        <f t="array" ref="E235">IFERROR(IF(INDEX('Disaggregation Data'!$K$159:$K$310,MATCH(LEFT(M235,255),LEFT('Disaggregation Data'!$J$159:$J$310,255),0))=0,"",INDEX('Disaggregation Data'!$K$159:$K$310,MATCH(LEFT(M235,255),LEFT('Disaggregation Data'!J$159:$J$310,255),0))),"")</f>
        <v/>
      </c>
      <c r="F235" s="370" t="str">
        <f t="array" ref="F235">IFERROR(IF(INDEX('Disaggregation Data'!$L$159:$L$310,MATCH(LEFT(M235,255),LEFT('Disaggregation Data'!$J$159:$J$310,255),0))=0,"",INDEX('Disaggregation Data'!$L$159:$L$310,MATCH(LEFT(M235,255),LEFT('Disaggregation Data'!J$159:$J$310,255),0))),"")</f>
        <v/>
      </c>
      <c r="G235" s="370" t="str">
        <f t="array" ref="G235">IFERROR(IF(INDEX('Disaggregation Data'!$M$159:$M$310,MATCH(LEFT(M235,255),LEFT('Disaggregation Data'!$J$159:$J$310,255),0))=0,"",INDEX('Disaggregation Data'!$M$159:$M$310,MATCH(LEFT(M235,255),LEFT('Disaggregation Data'!J$159:$J$310,255),0))),"")</f>
        <v/>
      </c>
      <c r="H235" s="369" t="str">
        <f t="array" ref="H235">IFERROR(IF(INDEX('Disaggregation Data'!$N$159:$N$310,MATCH(LEFT(M235,255),LEFT('Disaggregation Data'!$J$159:$J$310,255),0))=0,"",INDEX('Disaggregation Data'!$N$159:$N$310,MATCH(LEFT(M235,255),LEFT('Disaggregation Data'!J$159:$J$310,255),0))),"")</f>
        <v/>
      </c>
      <c r="I235" s="459" t="str">
        <f t="array" ref="I235">IFERROR(IF(INDEX('Disaggregation Records'!$G$59:$G$92,MATCH(LEFT(L235,255),LEFT('Disaggregation Records'!$D$59:$D$92,255),0))=0,"",INDEX('Disaggregation Records'!$G$59:$G$92,MATCH(LEFT(L235,255),LEFT('Disaggregation Records'!$D$59:$D$92,255),0))),"")</f>
        <v/>
      </c>
      <c r="J235" s="464" t="s">
        <v>761</v>
      </c>
      <c r="K235" s="464">
        <f t="shared" si="16"/>
        <v>7</v>
      </c>
      <c r="L235" s="464" t="str">
        <f t="shared" si="17"/>
        <v>TB O-4(M): Treatment success rate of RR TB and/or MDR-TB: Percentage of cases with RR and/or MDR-TB successfully treated-7</v>
      </c>
      <c r="M235" s="464" t="str">
        <f t="shared" si="18"/>
        <v>TB O-4(M): Treatment success rate of RR TB and/or MDR-TB: Percentage of cases with RR and/or MDR-TB successfully treated</v>
      </c>
      <c r="N235" s="464" t="b">
        <f t="shared" si="19"/>
        <v>1</v>
      </c>
      <c r="O235" s="468" t="s">
        <v>1793</v>
      </c>
      <c r="P235" s="202"/>
      <c r="Q235" s="179"/>
    </row>
    <row r="236" spans="1:17" ht="37.5" customHeight="1" x14ac:dyDescent="0.35">
      <c r="A236" s="367">
        <v>7</v>
      </c>
      <c r="B236" s="384" t="str">
        <f>IFERROR(VLOOKUP(A236,'Outcome Indicators - Section C'!$A$10:$S$27,19,FALSE),"")</f>
        <v>TB O-4(M): Treatment success rate of RR TB and/or MDR-TB: Percentage of cases with RR and/or MDR-TB successfully treated</v>
      </c>
      <c r="C236" s="467" t="str">
        <f t="array" ref="C236">IFERROR(IF(INDEX('Disaggregation Records'!$E$59:$E$92,MATCH(LEFT(L236,255),LEFT('Disaggregation Records'!$D$59:$D$92,255),0))=0,"",INDEX('Disaggregation Records'!$E$59:$E$92,MATCH(LEFT(L236,255),LEFT('Disaggregation Records'!$D$59:$D$92,255),0))),"")</f>
        <v/>
      </c>
      <c r="D236" s="467" t="str">
        <f t="array" ref="D236">IFERROR(IF(INDEX('Disaggregation Records'!$F$59:$F$92,MATCH(LEFT(L236,255),LEFT('Disaggregation Records'!$D$59:$D$92,255),0))=0,"",INDEX('Disaggregation Records'!$F$59:$F$92,MATCH(LEFT(L236,255),LEFT('Disaggregation Records'!$D$59:$D$92,255),0))),"")</f>
        <v/>
      </c>
      <c r="E236" s="370" t="str">
        <f t="array" ref="E236">IFERROR(IF(INDEX('Disaggregation Data'!$K$159:$K$310,MATCH(LEFT(M236,255),LEFT('Disaggregation Data'!$J$159:$J$310,255),0))=0,"",INDEX('Disaggregation Data'!$K$159:$K$310,MATCH(LEFT(M236,255),LEFT('Disaggregation Data'!J$159:$J$310,255),0))),"")</f>
        <v/>
      </c>
      <c r="F236" s="370" t="str">
        <f t="array" ref="F236">IFERROR(IF(INDEX('Disaggregation Data'!$L$159:$L$310,MATCH(LEFT(M236,255),LEFT('Disaggregation Data'!$J$159:$J$310,255),0))=0,"",INDEX('Disaggregation Data'!$L$159:$L$310,MATCH(LEFT(M236,255),LEFT('Disaggregation Data'!J$159:$J$310,255),0))),"")</f>
        <v/>
      </c>
      <c r="G236" s="370" t="str">
        <f t="array" ref="G236">IFERROR(IF(INDEX('Disaggregation Data'!$M$159:$M$310,MATCH(LEFT(M236,255),LEFT('Disaggregation Data'!$J$159:$J$310,255),0))=0,"",INDEX('Disaggregation Data'!$M$159:$M$310,MATCH(LEFT(M236,255),LEFT('Disaggregation Data'!J$159:$J$310,255),0))),"")</f>
        <v/>
      </c>
      <c r="H236" s="369" t="str">
        <f t="array" ref="H236">IFERROR(IF(INDEX('Disaggregation Data'!$N$159:$N$310,MATCH(LEFT(M236,255),LEFT('Disaggregation Data'!$J$159:$J$310,255),0))=0,"",INDEX('Disaggregation Data'!$N$159:$N$310,MATCH(LEFT(M236,255),LEFT('Disaggregation Data'!J$159:$J$310,255),0))),"")</f>
        <v/>
      </c>
      <c r="I236" s="459" t="str">
        <f t="array" ref="I236">IFERROR(IF(INDEX('Disaggregation Records'!$G$59:$G$92,MATCH(LEFT(L236,255),LEFT('Disaggregation Records'!$D$59:$D$92,255),0))=0,"",INDEX('Disaggregation Records'!$G$59:$G$92,MATCH(LEFT(L236,255),LEFT('Disaggregation Records'!$D$59:$D$92,255),0))),"")</f>
        <v/>
      </c>
      <c r="J236" s="464" t="s">
        <v>761</v>
      </c>
      <c r="K236" s="464">
        <f t="shared" si="16"/>
        <v>8</v>
      </c>
      <c r="L236" s="464" t="str">
        <f t="shared" si="17"/>
        <v>TB O-4(M): Treatment success rate of RR TB and/or MDR-TB: Percentage of cases with RR and/or MDR-TB successfully treated-8</v>
      </c>
      <c r="M236" s="464" t="str">
        <f t="shared" si="18"/>
        <v>TB O-4(M): Treatment success rate of RR TB and/or MDR-TB: Percentage of cases with RR and/or MDR-TB successfully treated</v>
      </c>
      <c r="N236" s="464" t="b">
        <f t="shared" si="19"/>
        <v>1</v>
      </c>
      <c r="O236" s="468" t="s">
        <v>1794</v>
      </c>
      <c r="P236" s="202"/>
      <c r="Q236" s="179"/>
    </row>
    <row r="237" spans="1:17" ht="37.5" customHeight="1" x14ac:dyDescent="0.35">
      <c r="A237" s="367">
        <v>7</v>
      </c>
      <c r="B237" s="384" t="str">
        <f>IFERROR(VLOOKUP(A237,'Outcome Indicators - Section C'!$A$10:$S$27,19,FALSE),"")</f>
        <v>TB O-4(M): Treatment success rate of RR TB and/or MDR-TB: Percentage of cases with RR and/or MDR-TB successfully treated</v>
      </c>
      <c r="C237" s="467" t="str">
        <f t="array" ref="C237">IFERROR(IF(INDEX('Disaggregation Records'!$E$59:$E$92,MATCH(LEFT(L237,255),LEFT('Disaggregation Records'!$D$59:$D$92,255),0))=0,"",INDEX('Disaggregation Records'!$E$59:$E$92,MATCH(LEFT(L237,255),LEFT('Disaggregation Records'!$D$59:$D$92,255),0))),"")</f>
        <v/>
      </c>
      <c r="D237" s="467" t="str">
        <f t="array" ref="D237">IFERROR(IF(INDEX('Disaggregation Records'!$F$59:$F$92,MATCH(LEFT(L237,255),LEFT('Disaggregation Records'!$D$59:$D$92,255),0))=0,"",INDEX('Disaggregation Records'!$F$59:$F$92,MATCH(LEFT(L237,255),LEFT('Disaggregation Records'!$D$59:$D$92,255),0))),"")</f>
        <v/>
      </c>
      <c r="E237" s="370" t="str">
        <f t="array" ref="E237">IFERROR(IF(INDEX('Disaggregation Data'!$K$159:$K$310,MATCH(LEFT(M237,255),LEFT('Disaggregation Data'!$J$159:$J$310,255),0))=0,"",INDEX('Disaggregation Data'!$K$159:$K$310,MATCH(LEFT(M237,255),LEFT('Disaggregation Data'!J$159:$J$310,255),0))),"")</f>
        <v/>
      </c>
      <c r="F237" s="370" t="str">
        <f t="array" ref="F237">IFERROR(IF(INDEX('Disaggregation Data'!$L$159:$L$310,MATCH(LEFT(M237,255),LEFT('Disaggregation Data'!$J$159:$J$310,255),0))=0,"",INDEX('Disaggregation Data'!$L$159:$L$310,MATCH(LEFT(M237,255),LEFT('Disaggregation Data'!J$159:$J$310,255),0))),"")</f>
        <v/>
      </c>
      <c r="G237" s="370" t="str">
        <f t="array" ref="G237">IFERROR(IF(INDEX('Disaggregation Data'!$M$159:$M$310,MATCH(LEFT(M237,255),LEFT('Disaggregation Data'!$J$159:$J$310,255),0))=0,"",INDEX('Disaggregation Data'!$M$159:$M$310,MATCH(LEFT(M237,255),LEFT('Disaggregation Data'!J$159:$J$310,255),0))),"")</f>
        <v/>
      </c>
      <c r="H237" s="369" t="str">
        <f t="array" ref="H237">IFERROR(IF(INDEX('Disaggregation Data'!$N$159:$N$310,MATCH(LEFT(M237,255),LEFT('Disaggregation Data'!$J$159:$J$310,255),0))=0,"",INDEX('Disaggregation Data'!$N$159:$N$310,MATCH(LEFT(M237,255),LEFT('Disaggregation Data'!J$159:$J$310,255),0))),"")</f>
        <v/>
      </c>
      <c r="I237" s="459" t="str">
        <f t="array" ref="I237">IFERROR(IF(INDEX('Disaggregation Records'!$G$59:$G$92,MATCH(LEFT(L237,255),LEFT('Disaggregation Records'!$D$59:$D$92,255),0))=0,"",INDEX('Disaggregation Records'!$G$59:$G$92,MATCH(LEFT(L237,255),LEFT('Disaggregation Records'!$D$59:$D$92,255),0))),"")</f>
        <v/>
      </c>
      <c r="J237" s="464" t="s">
        <v>761</v>
      </c>
      <c r="K237" s="464">
        <f t="shared" si="16"/>
        <v>9</v>
      </c>
      <c r="L237" s="464" t="str">
        <f t="shared" si="17"/>
        <v>TB O-4(M): Treatment success rate of RR TB and/or MDR-TB: Percentage of cases with RR and/or MDR-TB successfully treated-9</v>
      </c>
      <c r="M237" s="464" t="str">
        <f t="shared" si="18"/>
        <v>TB O-4(M): Treatment success rate of RR TB and/or MDR-TB: Percentage of cases with RR and/or MDR-TB successfully treated</v>
      </c>
      <c r="N237" s="464" t="b">
        <f t="shared" si="19"/>
        <v>1</v>
      </c>
      <c r="O237" s="468" t="s">
        <v>1795</v>
      </c>
      <c r="P237" s="202"/>
      <c r="Q237" s="179"/>
    </row>
    <row r="238" spans="1:17" ht="37.5" customHeight="1" x14ac:dyDescent="0.35">
      <c r="A238" s="367">
        <v>8</v>
      </c>
      <c r="B238" s="384" t="str">
        <f>IFERROR(VLOOKUP(A238,'Outcome Indicators - Section C'!$A$10:$S$27,19,FALSE),"")</f>
        <v/>
      </c>
      <c r="C238" s="467" t="str">
        <f t="array" ref="C238">IFERROR(IF(INDEX('Disaggregation Records'!$E$59:$E$92,MATCH(LEFT(L238,255),LEFT('Disaggregation Records'!$D$59:$D$92,255),0))=0,"",INDEX('Disaggregation Records'!$E$59:$E$92,MATCH(LEFT(L238,255),LEFT('Disaggregation Records'!$D$59:$D$92,255),0))),"")</f>
        <v/>
      </c>
      <c r="D238" s="467" t="str">
        <f t="array" ref="D238">IFERROR(IF(INDEX('Disaggregation Records'!$F$59:$F$92,MATCH(LEFT(L238,255),LEFT('Disaggregation Records'!$D$59:$D$92,255),0))=0,"",INDEX('Disaggregation Records'!$F$59:$F$92,MATCH(LEFT(L238,255),LEFT('Disaggregation Records'!$D$59:$D$92,255),0))),"")</f>
        <v/>
      </c>
      <c r="E238" s="370" t="str">
        <f t="array" ref="E238">IFERROR(IF(INDEX('Disaggregation Data'!$K$159:$K$310,MATCH(LEFT(M238,255),LEFT('Disaggregation Data'!$J$159:$J$310,255),0))=0,"",INDEX('Disaggregation Data'!$K$159:$K$310,MATCH(LEFT(M238,255),LEFT('Disaggregation Data'!J$159:$J$310,255),0))),"")</f>
        <v/>
      </c>
      <c r="F238" s="370" t="str">
        <f t="array" ref="F238">IFERROR(IF(INDEX('Disaggregation Data'!$L$159:$L$310,MATCH(LEFT(M238,255),LEFT('Disaggregation Data'!$J$159:$J$310,255),0))=0,"",INDEX('Disaggregation Data'!$L$159:$L$310,MATCH(LEFT(M238,255),LEFT('Disaggregation Data'!J$159:$J$310,255),0))),"")</f>
        <v/>
      </c>
      <c r="G238" s="370" t="str">
        <f t="array" ref="G238">IFERROR(IF(INDEX('Disaggregation Data'!$M$159:$M$310,MATCH(LEFT(M238,255),LEFT('Disaggregation Data'!$J$159:$J$310,255),0))=0,"",INDEX('Disaggregation Data'!$M$159:$M$310,MATCH(LEFT(M238,255),LEFT('Disaggregation Data'!J$159:$J$310,255),0))),"")</f>
        <v/>
      </c>
      <c r="H238" s="369" t="str">
        <f t="array" ref="H238">IFERROR(IF(INDEX('Disaggregation Data'!$N$159:$N$310,MATCH(LEFT(M238,255),LEFT('Disaggregation Data'!$J$159:$J$310,255),0))=0,"",INDEX('Disaggregation Data'!$N$159:$N$310,MATCH(LEFT(M238,255),LEFT('Disaggregation Data'!J$159:$J$310,255),0))),"")</f>
        <v/>
      </c>
      <c r="I238" s="459" t="str">
        <f t="array" ref="I238">IFERROR(IF(INDEX('Disaggregation Records'!$G$59:$G$92,MATCH(LEFT(L238,255),LEFT('Disaggregation Records'!$D$59:$D$92,255),0))=0,"",INDEX('Disaggregation Records'!$G$59:$G$92,MATCH(LEFT(L238,255),LEFT('Disaggregation Records'!$D$59:$D$92,255),0))),"")</f>
        <v/>
      </c>
      <c r="J238" s="464" t="s">
        <v>764</v>
      </c>
      <c r="K238" s="464">
        <f t="shared" si="16"/>
        <v>0</v>
      </c>
      <c r="L238" s="464" t="str">
        <f t="shared" si="17"/>
        <v/>
      </c>
      <c r="M238" s="464" t="str">
        <f t="shared" si="18"/>
        <v/>
      </c>
      <c r="N238" s="464" t="b">
        <f t="shared" si="19"/>
        <v>0</v>
      </c>
      <c r="O238" s="468" t="s">
        <v>1796</v>
      </c>
      <c r="P238" s="202"/>
      <c r="Q238" s="179"/>
    </row>
    <row r="239" spans="1:17" ht="37.5" customHeight="1" x14ac:dyDescent="0.35">
      <c r="A239" s="367">
        <v>8</v>
      </c>
      <c r="B239" s="384" t="str">
        <f>IFERROR(VLOOKUP(A239,'Outcome Indicators - Section C'!$A$10:$S$27,19,FALSE),"")</f>
        <v/>
      </c>
      <c r="C239" s="467" t="str">
        <f t="array" ref="C239">IFERROR(IF(INDEX('Disaggregation Records'!$E$59:$E$92,MATCH(LEFT(L239,255),LEFT('Disaggregation Records'!$D$59:$D$92,255),0))=0,"",INDEX('Disaggregation Records'!$E$59:$E$92,MATCH(LEFT(L239,255),LEFT('Disaggregation Records'!$D$59:$D$92,255),0))),"")</f>
        <v/>
      </c>
      <c r="D239" s="467" t="str">
        <f t="array" ref="D239">IFERROR(IF(INDEX('Disaggregation Records'!$F$59:$F$92,MATCH(LEFT(L239,255),LEFT('Disaggregation Records'!$D$59:$D$92,255),0))=0,"",INDEX('Disaggregation Records'!$F$59:$F$92,MATCH(LEFT(L239,255),LEFT('Disaggregation Records'!$D$59:$D$92,255),0))),"")</f>
        <v/>
      </c>
      <c r="E239" s="370" t="str">
        <f t="array" ref="E239">IFERROR(IF(INDEX('Disaggregation Data'!$K$159:$K$310,MATCH(LEFT(M239,255),LEFT('Disaggregation Data'!$J$159:$J$310,255),0))=0,"",INDEX('Disaggregation Data'!$K$159:$K$310,MATCH(LEFT(M239,255),LEFT('Disaggregation Data'!J$159:$J$310,255),0))),"")</f>
        <v/>
      </c>
      <c r="F239" s="370" t="str">
        <f t="array" ref="F239">IFERROR(IF(INDEX('Disaggregation Data'!$L$159:$L$310,MATCH(LEFT(M239,255),LEFT('Disaggregation Data'!$J$159:$J$310,255),0))=0,"",INDEX('Disaggregation Data'!$L$159:$L$310,MATCH(LEFT(M239,255),LEFT('Disaggregation Data'!J$159:$J$310,255),0))),"")</f>
        <v/>
      </c>
      <c r="G239" s="370" t="str">
        <f t="array" ref="G239">IFERROR(IF(INDEX('Disaggregation Data'!$M$159:$M$310,MATCH(LEFT(M239,255),LEFT('Disaggregation Data'!$J$159:$J$310,255),0))=0,"",INDEX('Disaggregation Data'!$M$159:$M$310,MATCH(LEFT(M239,255),LEFT('Disaggregation Data'!J$159:$J$310,255),0))),"")</f>
        <v/>
      </c>
      <c r="H239" s="369" t="str">
        <f t="array" ref="H239">IFERROR(IF(INDEX('Disaggregation Data'!$N$159:$N$310,MATCH(LEFT(M239,255),LEFT('Disaggregation Data'!$J$159:$J$310,255),0))=0,"",INDEX('Disaggregation Data'!$N$159:$N$310,MATCH(LEFT(M239,255),LEFT('Disaggregation Data'!J$159:$J$310,255),0))),"")</f>
        <v/>
      </c>
      <c r="I239" s="459" t="str">
        <f t="array" ref="I239">IFERROR(IF(INDEX('Disaggregation Records'!$G$59:$G$92,MATCH(LEFT(L239,255),LEFT('Disaggregation Records'!$D$59:$D$92,255),0))=0,"",INDEX('Disaggregation Records'!$G$59:$G$92,MATCH(LEFT(L239,255),LEFT('Disaggregation Records'!$D$59:$D$92,255),0))),"")</f>
        <v/>
      </c>
      <c r="J239" s="464" t="s">
        <v>764</v>
      </c>
      <c r="K239" s="464">
        <f t="shared" si="16"/>
        <v>1</v>
      </c>
      <c r="L239" s="464" t="str">
        <f t="shared" si="17"/>
        <v/>
      </c>
      <c r="M239" s="464" t="str">
        <f t="shared" si="18"/>
        <v/>
      </c>
      <c r="N239" s="464" t="b">
        <f t="shared" si="19"/>
        <v>0</v>
      </c>
      <c r="O239" s="468" t="s">
        <v>1797</v>
      </c>
      <c r="P239" s="202"/>
      <c r="Q239" s="179"/>
    </row>
    <row r="240" spans="1:17" ht="37.5" customHeight="1" x14ac:dyDescent="0.35">
      <c r="A240" s="367">
        <v>8</v>
      </c>
      <c r="B240" s="384" t="str">
        <f>IFERROR(VLOOKUP(A240,'Outcome Indicators - Section C'!$A$10:$S$27,19,FALSE),"")</f>
        <v/>
      </c>
      <c r="C240" s="467" t="str">
        <f t="array" ref="C240">IFERROR(IF(INDEX('Disaggregation Records'!$E$59:$E$92,MATCH(LEFT(L240,255),LEFT('Disaggregation Records'!$D$59:$D$92,255),0))=0,"",INDEX('Disaggregation Records'!$E$59:$E$92,MATCH(LEFT(L240,255),LEFT('Disaggregation Records'!$D$59:$D$92,255),0))),"")</f>
        <v/>
      </c>
      <c r="D240" s="467" t="str">
        <f t="array" ref="D240">IFERROR(IF(INDEX('Disaggregation Records'!$F$59:$F$92,MATCH(LEFT(L240,255),LEFT('Disaggregation Records'!$D$59:$D$92,255),0))=0,"",INDEX('Disaggregation Records'!$F$59:$F$92,MATCH(LEFT(L240,255),LEFT('Disaggregation Records'!$D$59:$D$92,255),0))),"")</f>
        <v/>
      </c>
      <c r="E240" s="370" t="str">
        <f t="array" ref="E240">IFERROR(IF(INDEX('Disaggregation Data'!$K$159:$K$310,MATCH(LEFT(M240,255),LEFT('Disaggregation Data'!$J$159:$J$310,255),0))=0,"",INDEX('Disaggregation Data'!$K$159:$K$310,MATCH(LEFT(M240,255),LEFT('Disaggregation Data'!J$159:$J$310,255),0))),"")</f>
        <v/>
      </c>
      <c r="F240" s="370" t="str">
        <f t="array" ref="F240">IFERROR(IF(INDEX('Disaggregation Data'!$L$159:$L$310,MATCH(LEFT(M240,255),LEFT('Disaggregation Data'!$J$159:$J$310,255),0))=0,"",INDEX('Disaggregation Data'!$L$159:$L$310,MATCH(LEFT(M240,255),LEFT('Disaggregation Data'!J$159:$J$310,255),0))),"")</f>
        <v/>
      </c>
      <c r="G240" s="370" t="str">
        <f t="array" ref="G240">IFERROR(IF(INDEX('Disaggregation Data'!$M$159:$M$310,MATCH(LEFT(M240,255),LEFT('Disaggregation Data'!$J$159:$J$310,255),0))=0,"",INDEX('Disaggregation Data'!$M$159:$M$310,MATCH(LEFT(M240,255),LEFT('Disaggregation Data'!J$159:$J$310,255),0))),"")</f>
        <v/>
      </c>
      <c r="H240" s="369" t="str">
        <f t="array" ref="H240">IFERROR(IF(INDEX('Disaggregation Data'!$N$159:$N$310,MATCH(LEFT(M240,255),LEFT('Disaggregation Data'!$J$159:$J$310,255),0))=0,"",INDEX('Disaggregation Data'!$N$159:$N$310,MATCH(LEFT(M240,255),LEFT('Disaggregation Data'!J$159:$J$310,255),0))),"")</f>
        <v/>
      </c>
      <c r="I240" s="459" t="str">
        <f t="array" ref="I240">IFERROR(IF(INDEX('Disaggregation Records'!$G$59:$G$92,MATCH(LEFT(L240,255),LEFT('Disaggregation Records'!$D$59:$D$92,255),0))=0,"",INDEX('Disaggregation Records'!$G$59:$G$92,MATCH(LEFT(L240,255),LEFT('Disaggregation Records'!$D$59:$D$92,255),0))),"")</f>
        <v/>
      </c>
      <c r="J240" s="464" t="s">
        <v>764</v>
      </c>
      <c r="K240" s="464">
        <f t="shared" si="16"/>
        <v>2</v>
      </c>
      <c r="L240" s="464" t="str">
        <f t="shared" si="17"/>
        <v/>
      </c>
      <c r="M240" s="464" t="str">
        <f t="shared" si="18"/>
        <v/>
      </c>
      <c r="N240" s="464" t="b">
        <f t="shared" si="19"/>
        <v>0</v>
      </c>
      <c r="O240" s="468" t="s">
        <v>1798</v>
      </c>
      <c r="P240" s="202"/>
      <c r="Q240" s="179"/>
    </row>
    <row r="241" spans="1:17" ht="37.5" customHeight="1" x14ac:dyDescent="0.35">
      <c r="A241" s="367">
        <v>8</v>
      </c>
      <c r="B241" s="384" t="str">
        <f>IFERROR(VLOOKUP(A241,'Outcome Indicators - Section C'!$A$10:$S$27,19,FALSE),"")</f>
        <v/>
      </c>
      <c r="C241" s="467" t="str">
        <f t="array" ref="C241">IFERROR(IF(INDEX('Disaggregation Records'!$E$59:$E$92,MATCH(LEFT(L241,255),LEFT('Disaggregation Records'!$D$59:$D$92,255),0))=0,"",INDEX('Disaggregation Records'!$E$59:$E$92,MATCH(LEFT(L241,255),LEFT('Disaggregation Records'!$D$59:$D$92,255),0))),"")</f>
        <v/>
      </c>
      <c r="D241" s="467" t="str">
        <f t="array" ref="D241">IFERROR(IF(INDEX('Disaggregation Records'!$F$59:$F$92,MATCH(LEFT(L241,255),LEFT('Disaggregation Records'!$D$59:$D$92,255),0))=0,"",INDEX('Disaggregation Records'!$F$59:$F$92,MATCH(LEFT(L241,255),LEFT('Disaggregation Records'!$D$59:$D$92,255),0))),"")</f>
        <v/>
      </c>
      <c r="E241" s="370" t="str">
        <f t="array" ref="E241">IFERROR(IF(INDEX('Disaggregation Data'!$K$159:$K$310,MATCH(LEFT(M241,255),LEFT('Disaggregation Data'!$J$159:$J$310,255),0))=0,"",INDEX('Disaggregation Data'!$K$159:$K$310,MATCH(LEFT(M241,255),LEFT('Disaggregation Data'!J$159:$J$310,255),0))),"")</f>
        <v/>
      </c>
      <c r="F241" s="370" t="str">
        <f t="array" ref="F241">IFERROR(IF(INDEX('Disaggregation Data'!$L$159:$L$310,MATCH(LEFT(M241,255),LEFT('Disaggregation Data'!$J$159:$J$310,255),0))=0,"",INDEX('Disaggregation Data'!$L$159:$L$310,MATCH(LEFT(M241,255),LEFT('Disaggregation Data'!J$159:$J$310,255),0))),"")</f>
        <v/>
      </c>
      <c r="G241" s="370" t="str">
        <f t="array" ref="G241">IFERROR(IF(INDEX('Disaggregation Data'!$M$159:$M$310,MATCH(LEFT(M241,255),LEFT('Disaggregation Data'!$J$159:$J$310,255),0))=0,"",INDEX('Disaggregation Data'!$M$159:$M$310,MATCH(LEFT(M241,255),LEFT('Disaggregation Data'!J$159:$J$310,255),0))),"")</f>
        <v/>
      </c>
      <c r="H241" s="369" t="str">
        <f t="array" ref="H241">IFERROR(IF(INDEX('Disaggregation Data'!$N$159:$N$310,MATCH(LEFT(M241,255),LEFT('Disaggregation Data'!$J$159:$J$310,255),0))=0,"",INDEX('Disaggregation Data'!$N$159:$N$310,MATCH(LEFT(M241,255),LEFT('Disaggregation Data'!J$159:$J$310,255),0))),"")</f>
        <v/>
      </c>
      <c r="I241" s="459" t="str">
        <f t="array" ref="I241">IFERROR(IF(INDEX('Disaggregation Records'!$G$59:$G$92,MATCH(LEFT(L241,255),LEFT('Disaggregation Records'!$D$59:$D$92,255),0))=0,"",INDEX('Disaggregation Records'!$G$59:$G$92,MATCH(LEFT(L241,255),LEFT('Disaggregation Records'!$D$59:$D$92,255),0))),"")</f>
        <v/>
      </c>
      <c r="J241" s="464" t="s">
        <v>764</v>
      </c>
      <c r="K241" s="464">
        <f t="shared" si="16"/>
        <v>3</v>
      </c>
      <c r="L241" s="464" t="str">
        <f t="shared" si="17"/>
        <v/>
      </c>
      <c r="M241" s="464" t="str">
        <f t="shared" si="18"/>
        <v/>
      </c>
      <c r="N241" s="464" t="b">
        <f t="shared" si="19"/>
        <v>0</v>
      </c>
      <c r="O241" s="468" t="s">
        <v>1799</v>
      </c>
      <c r="P241" s="202"/>
      <c r="Q241" s="179"/>
    </row>
    <row r="242" spans="1:17" ht="37.5" customHeight="1" x14ac:dyDescent="0.35">
      <c r="A242" s="367">
        <v>8</v>
      </c>
      <c r="B242" s="384" t="str">
        <f>IFERROR(VLOOKUP(A242,'Outcome Indicators - Section C'!$A$10:$S$27,19,FALSE),"")</f>
        <v/>
      </c>
      <c r="C242" s="467" t="str">
        <f t="array" ref="C242">IFERROR(IF(INDEX('Disaggregation Records'!$E$59:$E$92,MATCH(LEFT(L242,255),LEFT('Disaggregation Records'!$D$59:$D$92,255),0))=0,"",INDEX('Disaggregation Records'!$E$59:$E$92,MATCH(LEFT(L242,255),LEFT('Disaggregation Records'!$D$59:$D$92,255),0))),"")</f>
        <v/>
      </c>
      <c r="D242" s="467" t="str">
        <f t="array" ref="D242">IFERROR(IF(INDEX('Disaggregation Records'!$F$59:$F$92,MATCH(LEFT(L242,255),LEFT('Disaggregation Records'!$D$59:$D$92,255),0))=0,"",INDEX('Disaggregation Records'!$F$59:$F$92,MATCH(LEFT(L242,255),LEFT('Disaggregation Records'!$D$59:$D$92,255),0))),"")</f>
        <v/>
      </c>
      <c r="E242" s="370" t="str">
        <f t="array" ref="E242">IFERROR(IF(INDEX('Disaggregation Data'!$K$159:$K$310,MATCH(LEFT(M242,255),LEFT('Disaggregation Data'!$J$159:$J$310,255),0))=0,"",INDEX('Disaggregation Data'!$K$159:$K$310,MATCH(LEFT(M242,255),LEFT('Disaggregation Data'!J$159:$J$310,255),0))),"")</f>
        <v/>
      </c>
      <c r="F242" s="370" t="str">
        <f t="array" ref="F242">IFERROR(IF(INDEX('Disaggregation Data'!$L$159:$L$310,MATCH(LEFT(M242,255),LEFT('Disaggregation Data'!$J$159:$J$310,255),0))=0,"",INDEX('Disaggregation Data'!$L$159:$L$310,MATCH(LEFT(M242,255),LEFT('Disaggregation Data'!J$159:$J$310,255),0))),"")</f>
        <v/>
      </c>
      <c r="G242" s="370" t="str">
        <f t="array" ref="G242">IFERROR(IF(INDEX('Disaggregation Data'!$M$159:$M$310,MATCH(LEFT(M242,255),LEFT('Disaggregation Data'!$J$159:$J$310,255),0))=0,"",INDEX('Disaggregation Data'!$M$159:$M$310,MATCH(LEFT(M242,255),LEFT('Disaggregation Data'!J$159:$J$310,255),0))),"")</f>
        <v/>
      </c>
      <c r="H242" s="369" t="str">
        <f t="array" ref="H242">IFERROR(IF(INDEX('Disaggregation Data'!$N$159:$N$310,MATCH(LEFT(M242,255),LEFT('Disaggregation Data'!$J$159:$J$310,255),0))=0,"",INDEX('Disaggregation Data'!$N$159:$N$310,MATCH(LEFT(M242,255),LEFT('Disaggregation Data'!J$159:$J$310,255),0))),"")</f>
        <v/>
      </c>
      <c r="I242" s="459" t="str">
        <f t="array" ref="I242">IFERROR(IF(INDEX('Disaggregation Records'!$G$59:$G$92,MATCH(LEFT(L242,255),LEFT('Disaggregation Records'!$D$59:$D$92,255),0))=0,"",INDEX('Disaggregation Records'!$G$59:$G$92,MATCH(LEFT(L242,255),LEFT('Disaggregation Records'!$D$59:$D$92,255),0))),"")</f>
        <v/>
      </c>
      <c r="J242" s="464" t="s">
        <v>764</v>
      </c>
      <c r="K242" s="464">
        <f t="shared" si="16"/>
        <v>4</v>
      </c>
      <c r="L242" s="464" t="str">
        <f t="shared" si="17"/>
        <v/>
      </c>
      <c r="M242" s="464" t="str">
        <f t="shared" si="18"/>
        <v/>
      </c>
      <c r="N242" s="464" t="b">
        <f t="shared" si="19"/>
        <v>0</v>
      </c>
      <c r="O242" s="468" t="s">
        <v>1800</v>
      </c>
      <c r="P242" s="202"/>
      <c r="Q242" s="179"/>
    </row>
    <row r="243" spans="1:17" ht="37.5" customHeight="1" x14ac:dyDescent="0.35">
      <c r="A243" s="367">
        <v>8</v>
      </c>
      <c r="B243" s="384" t="str">
        <f>IFERROR(VLOOKUP(A243,'Outcome Indicators - Section C'!$A$10:$S$27,19,FALSE),"")</f>
        <v/>
      </c>
      <c r="C243" s="467" t="str">
        <f t="array" ref="C243">IFERROR(IF(INDEX('Disaggregation Records'!$E$59:$E$92,MATCH(LEFT(L243,255),LEFT('Disaggregation Records'!$D$59:$D$92,255),0))=0,"",INDEX('Disaggregation Records'!$E$59:$E$92,MATCH(LEFT(L243,255),LEFT('Disaggregation Records'!$D$59:$D$92,255),0))),"")</f>
        <v/>
      </c>
      <c r="D243" s="467" t="str">
        <f t="array" ref="D243">IFERROR(IF(INDEX('Disaggregation Records'!$F$59:$F$92,MATCH(LEFT(L243,255),LEFT('Disaggregation Records'!$D$59:$D$92,255),0))=0,"",INDEX('Disaggregation Records'!$F$59:$F$92,MATCH(LEFT(L243,255),LEFT('Disaggregation Records'!$D$59:$D$92,255),0))),"")</f>
        <v/>
      </c>
      <c r="E243" s="370" t="str">
        <f t="array" ref="E243">IFERROR(IF(INDEX('Disaggregation Data'!$K$159:$K$310,MATCH(LEFT(M243,255),LEFT('Disaggregation Data'!$J$159:$J$310,255),0))=0,"",INDEX('Disaggregation Data'!$K$159:$K$310,MATCH(LEFT(M243,255),LEFT('Disaggregation Data'!J$159:$J$310,255),0))),"")</f>
        <v/>
      </c>
      <c r="F243" s="370" t="str">
        <f t="array" ref="F243">IFERROR(IF(INDEX('Disaggregation Data'!$L$159:$L$310,MATCH(LEFT(M243,255),LEFT('Disaggregation Data'!$J$159:$J$310,255),0))=0,"",INDEX('Disaggregation Data'!$L$159:$L$310,MATCH(LEFT(M243,255),LEFT('Disaggregation Data'!J$159:$J$310,255),0))),"")</f>
        <v/>
      </c>
      <c r="G243" s="370" t="str">
        <f t="array" ref="G243">IFERROR(IF(INDEX('Disaggregation Data'!$M$159:$M$310,MATCH(LEFT(M243,255),LEFT('Disaggregation Data'!$J$159:$J$310,255),0))=0,"",INDEX('Disaggregation Data'!$M$159:$M$310,MATCH(LEFT(M243,255),LEFT('Disaggregation Data'!J$159:$J$310,255),0))),"")</f>
        <v/>
      </c>
      <c r="H243" s="369" t="str">
        <f t="array" ref="H243">IFERROR(IF(INDEX('Disaggregation Data'!$N$159:$N$310,MATCH(LEFT(M243,255),LEFT('Disaggregation Data'!$J$159:$J$310,255),0))=0,"",INDEX('Disaggregation Data'!$N$159:$N$310,MATCH(LEFT(M243,255),LEFT('Disaggregation Data'!J$159:$J$310,255),0))),"")</f>
        <v/>
      </c>
      <c r="I243" s="459" t="str">
        <f t="array" ref="I243">IFERROR(IF(INDEX('Disaggregation Records'!$G$59:$G$92,MATCH(LEFT(L243,255),LEFT('Disaggregation Records'!$D$59:$D$92,255),0))=0,"",INDEX('Disaggregation Records'!$G$59:$G$92,MATCH(LEFT(L243,255),LEFT('Disaggregation Records'!$D$59:$D$92,255),0))),"")</f>
        <v/>
      </c>
      <c r="J243" s="464" t="s">
        <v>764</v>
      </c>
      <c r="K243" s="464">
        <f t="shared" si="16"/>
        <v>5</v>
      </c>
      <c r="L243" s="464" t="str">
        <f t="shared" si="17"/>
        <v/>
      </c>
      <c r="M243" s="464" t="str">
        <f t="shared" si="18"/>
        <v/>
      </c>
      <c r="N243" s="464" t="b">
        <f t="shared" si="19"/>
        <v>0</v>
      </c>
      <c r="O243" s="468" t="s">
        <v>1801</v>
      </c>
      <c r="P243" s="202"/>
      <c r="Q243" s="179"/>
    </row>
    <row r="244" spans="1:17" ht="37.5" customHeight="1" x14ac:dyDescent="0.35">
      <c r="A244" s="367">
        <v>8</v>
      </c>
      <c r="B244" s="384" t="str">
        <f>IFERROR(VLOOKUP(A244,'Outcome Indicators - Section C'!$A$10:$S$27,19,FALSE),"")</f>
        <v/>
      </c>
      <c r="C244" s="467" t="str">
        <f t="array" ref="C244">IFERROR(IF(INDEX('Disaggregation Records'!$E$59:$E$92,MATCH(LEFT(L244,255),LEFT('Disaggregation Records'!$D$59:$D$92,255),0))=0,"",INDEX('Disaggregation Records'!$E$59:$E$92,MATCH(LEFT(L244,255),LEFT('Disaggregation Records'!$D$59:$D$92,255),0))),"")</f>
        <v/>
      </c>
      <c r="D244" s="467" t="str">
        <f t="array" ref="D244">IFERROR(IF(INDEX('Disaggregation Records'!$F$59:$F$92,MATCH(LEFT(L244,255),LEFT('Disaggregation Records'!$D$59:$D$92,255),0))=0,"",INDEX('Disaggregation Records'!$F$59:$F$92,MATCH(LEFT(L244,255),LEFT('Disaggregation Records'!$D$59:$D$92,255),0))),"")</f>
        <v/>
      </c>
      <c r="E244" s="370" t="str">
        <f t="array" ref="E244">IFERROR(IF(INDEX('Disaggregation Data'!$K$159:$K$310,MATCH(LEFT(M244,255),LEFT('Disaggregation Data'!$J$159:$J$310,255),0))=0,"",INDEX('Disaggregation Data'!$K$159:$K$310,MATCH(LEFT(M244,255),LEFT('Disaggregation Data'!J$159:$J$310,255),0))),"")</f>
        <v/>
      </c>
      <c r="F244" s="370" t="str">
        <f t="array" ref="F244">IFERROR(IF(INDEX('Disaggregation Data'!$L$159:$L$310,MATCH(LEFT(M244,255),LEFT('Disaggregation Data'!$J$159:$J$310,255),0))=0,"",INDEX('Disaggregation Data'!$L$159:$L$310,MATCH(LEFT(M244,255),LEFT('Disaggregation Data'!J$159:$J$310,255),0))),"")</f>
        <v/>
      </c>
      <c r="G244" s="370" t="str">
        <f t="array" ref="G244">IFERROR(IF(INDEX('Disaggregation Data'!$M$159:$M$310,MATCH(LEFT(M244,255),LEFT('Disaggregation Data'!$J$159:$J$310,255),0))=0,"",INDEX('Disaggregation Data'!$M$159:$M$310,MATCH(LEFT(M244,255),LEFT('Disaggregation Data'!J$159:$J$310,255),0))),"")</f>
        <v/>
      </c>
      <c r="H244" s="369" t="str">
        <f t="array" ref="H244">IFERROR(IF(INDEX('Disaggregation Data'!$N$159:$N$310,MATCH(LEFT(M244,255),LEFT('Disaggregation Data'!$J$159:$J$310,255),0))=0,"",INDEX('Disaggregation Data'!$N$159:$N$310,MATCH(LEFT(M244,255),LEFT('Disaggregation Data'!J$159:$J$310,255),0))),"")</f>
        <v/>
      </c>
      <c r="I244" s="459" t="str">
        <f t="array" ref="I244">IFERROR(IF(INDEX('Disaggregation Records'!$G$59:$G$92,MATCH(LEFT(L244,255),LEFT('Disaggregation Records'!$D$59:$D$92,255),0))=0,"",INDEX('Disaggregation Records'!$G$59:$G$92,MATCH(LEFT(L244,255),LEFT('Disaggregation Records'!$D$59:$D$92,255),0))),"")</f>
        <v/>
      </c>
      <c r="J244" s="464" t="s">
        <v>764</v>
      </c>
      <c r="K244" s="464">
        <f t="shared" si="16"/>
        <v>6</v>
      </c>
      <c r="L244" s="464" t="str">
        <f t="shared" si="17"/>
        <v/>
      </c>
      <c r="M244" s="464" t="str">
        <f t="shared" si="18"/>
        <v/>
      </c>
      <c r="N244" s="464" t="b">
        <f t="shared" si="19"/>
        <v>0</v>
      </c>
      <c r="O244" s="468" t="s">
        <v>1802</v>
      </c>
      <c r="P244" s="202"/>
      <c r="Q244" s="179"/>
    </row>
    <row r="245" spans="1:17" ht="37.5" customHeight="1" x14ac:dyDescent="0.35">
      <c r="A245" s="367">
        <v>8</v>
      </c>
      <c r="B245" s="384" t="str">
        <f>IFERROR(VLOOKUP(A245,'Outcome Indicators - Section C'!$A$10:$S$27,19,FALSE),"")</f>
        <v/>
      </c>
      <c r="C245" s="467" t="str">
        <f t="array" ref="C245">IFERROR(IF(INDEX('Disaggregation Records'!$E$59:$E$92,MATCH(LEFT(L245,255),LEFT('Disaggregation Records'!$D$59:$D$92,255),0))=0,"",INDEX('Disaggregation Records'!$E$59:$E$92,MATCH(LEFT(L245,255),LEFT('Disaggregation Records'!$D$59:$D$92,255),0))),"")</f>
        <v/>
      </c>
      <c r="D245" s="467" t="str">
        <f t="array" ref="D245">IFERROR(IF(INDEX('Disaggregation Records'!$F$59:$F$92,MATCH(LEFT(L245,255),LEFT('Disaggregation Records'!$D$59:$D$92,255),0))=0,"",INDEX('Disaggregation Records'!$F$59:$F$92,MATCH(LEFT(L245,255),LEFT('Disaggregation Records'!$D$59:$D$92,255),0))),"")</f>
        <v/>
      </c>
      <c r="E245" s="370" t="str">
        <f t="array" ref="E245">IFERROR(IF(INDEX('Disaggregation Data'!$K$159:$K$310,MATCH(LEFT(M245,255),LEFT('Disaggregation Data'!$J$159:$J$310,255),0))=0,"",INDEX('Disaggregation Data'!$K$159:$K$310,MATCH(LEFT(M245,255),LEFT('Disaggregation Data'!J$159:$J$310,255),0))),"")</f>
        <v/>
      </c>
      <c r="F245" s="370" t="str">
        <f t="array" ref="F245">IFERROR(IF(INDEX('Disaggregation Data'!$L$159:$L$310,MATCH(LEFT(M245,255),LEFT('Disaggregation Data'!$J$159:$J$310,255),0))=0,"",INDEX('Disaggregation Data'!$L$159:$L$310,MATCH(LEFT(M245,255),LEFT('Disaggregation Data'!J$159:$J$310,255),0))),"")</f>
        <v/>
      </c>
      <c r="G245" s="370" t="str">
        <f t="array" ref="G245">IFERROR(IF(INDEX('Disaggregation Data'!$M$159:$M$310,MATCH(LEFT(M245,255),LEFT('Disaggregation Data'!$J$159:$J$310,255),0))=0,"",INDEX('Disaggregation Data'!$M$159:$M$310,MATCH(LEFT(M245,255),LEFT('Disaggregation Data'!J$159:$J$310,255),0))),"")</f>
        <v/>
      </c>
      <c r="H245" s="369" t="str">
        <f t="array" ref="H245">IFERROR(IF(INDEX('Disaggregation Data'!$N$159:$N$310,MATCH(LEFT(M245,255),LEFT('Disaggregation Data'!$J$159:$J$310,255),0))=0,"",INDEX('Disaggregation Data'!$N$159:$N$310,MATCH(LEFT(M245,255),LEFT('Disaggregation Data'!J$159:$J$310,255),0))),"")</f>
        <v/>
      </c>
      <c r="I245" s="459" t="str">
        <f t="array" ref="I245">IFERROR(IF(INDEX('Disaggregation Records'!$G$59:$G$92,MATCH(LEFT(L245,255),LEFT('Disaggregation Records'!$D$59:$D$92,255),0))=0,"",INDEX('Disaggregation Records'!$G$59:$G$92,MATCH(LEFT(L245,255),LEFT('Disaggregation Records'!$D$59:$D$92,255),0))),"")</f>
        <v/>
      </c>
      <c r="J245" s="464" t="s">
        <v>764</v>
      </c>
      <c r="K245" s="464">
        <f t="shared" si="16"/>
        <v>7</v>
      </c>
      <c r="L245" s="464" t="str">
        <f t="shared" si="17"/>
        <v/>
      </c>
      <c r="M245" s="464" t="str">
        <f t="shared" si="18"/>
        <v/>
      </c>
      <c r="N245" s="464" t="b">
        <f t="shared" si="19"/>
        <v>0</v>
      </c>
      <c r="O245" s="468" t="s">
        <v>1803</v>
      </c>
      <c r="P245" s="202"/>
      <c r="Q245" s="179"/>
    </row>
    <row r="246" spans="1:17" ht="37.5" customHeight="1" x14ac:dyDescent="0.35">
      <c r="A246" s="367">
        <v>8</v>
      </c>
      <c r="B246" s="384" t="str">
        <f>IFERROR(VLOOKUP(A246,'Outcome Indicators - Section C'!$A$10:$S$27,19,FALSE),"")</f>
        <v/>
      </c>
      <c r="C246" s="467" t="str">
        <f t="array" ref="C246">IFERROR(IF(INDEX('Disaggregation Records'!$E$59:$E$92,MATCH(LEFT(L246,255),LEFT('Disaggregation Records'!$D$59:$D$92,255),0))=0,"",INDEX('Disaggregation Records'!$E$59:$E$92,MATCH(LEFT(L246,255),LEFT('Disaggregation Records'!$D$59:$D$92,255),0))),"")</f>
        <v/>
      </c>
      <c r="D246" s="467" t="str">
        <f t="array" ref="D246">IFERROR(IF(INDEX('Disaggregation Records'!$F$59:$F$92,MATCH(LEFT(L246,255),LEFT('Disaggregation Records'!$D$59:$D$92,255),0))=0,"",INDEX('Disaggregation Records'!$F$59:$F$92,MATCH(LEFT(L246,255),LEFT('Disaggregation Records'!$D$59:$D$92,255),0))),"")</f>
        <v/>
      </c>
      <c r="E246" s="370" t="str">
        <f t="array" ref="E246">IFERROR(IF(INDEX('Disaggregation Data'!$K$159:$K$310,MATCH(LEFT(M246,255),LEFT('Disaggregation Data'!$J$159:$J$310,255),0))=0,"",INDEX('Disaggregation Data'!$K$159:$K$310,MATCH(LEFT(M246,255),LEFT('Disaggregation Data'!J$159:$J$310,255),0))),"")</f>
        <v/>
      </c>
      <c r="F246" s="370" t="str">
        <f t="array" ref="F246">IFERROR(IF(INDEX('Disaggregation Data'!$L$159:$L$310,MATCH(LEFT(M246,255),LEFT('Disaggregation Data'!$J$159:$J$310,255),0))=0,"",INDEX('Disaggregation Data'!$L$159:$L$310,MATCH(LEFT(M246,255),LEFT('Disaggregation Data'!J$159:$J$310,255),0))),"")</f>
        <v/>
      </c>
      <c r="G246" s="370" t="str">
        <f t="array" ref="G246">IFERROR(IF(INDEX('Disaggregation Data'!$M$159:$M$310,MATCH(LEFT(M246,255),LEFT('Disaggregation Data'!$J$159:$J$310,255),0))=0,"",INDEX('Disaggregation Data'!$M$159:$M$310,MATCH(LEFT(M246,255),LEFT('Disaggregation Data'!J$159:$J$310,255),0))),"")</f>
        <v/>
      </c>
      <c r="H246" s="369" t="str">
        <f t="array" ref="H246">IFERROR(IF(INDEX('Disaggregation Data'!$N$159:$N$310,MATCH(LEFT(M246,255),LEFT('Disaggregation Data'!$J$159:$J$310,255),0))=0,"",INDEX('Disaggregation Data'!$N$159:$N$310,MATCH(LEFT(M246,255),LEFT('Disaggregation Data'!J$159:$J$310,255),0))),"")</f>
        <v/>
      </c>
      <c r="I246" s="459" t="str">
        <f t="array" ref="I246">IFERROR(IF(INDEX('Disaggregation Records'!$G$59:$G$92,MATCH(LEFT(L246,255),LEFT('Disaggregation Records'!$D$59:$D$92,255),0))=0,"",INDEX('Disaggregation Records'!$G$59:$G$92,MATCH(LEFT(L246,255),LEFT('Disaggregation Records'!$D$59:$D$92,255),0))),"")</f>
        <v/>
      </c>
      <c r="J246" s="464" t="s">
        <v>764</v>
      </c>
      <c r="K246" s="464">
        <f t="shared" si="16"/>
        <v>8</v>
      </c>
      <c r="L246" s="464" t="str">
        <f t="shared" si="17"/>
        <v/>
      </c>
      <c r="M246" s="464" t="str">
        <f t="shared" si="18"/>
        <v/>
      </c>
      <c r="N246" s="464" t="b">
        <f t="shared" si="19"/>
        <v>0</v>
      </c>
      <c r="O246" s="468" t="s">
        <v>1804</v>
      </c>
      <c r="P246" s="202"/>
      <c r="Q246" s="179"/>
    </row>
    <row r="247" spans="1:17" ht="37.5" customHeight="1" x14ac:dyDescent="0.35">
      <c r="A247" s="367">
        <v>8</v>
      </c>
      <c r="B247" s="384" t="str">
        <f>IFERROR(VLOOKUP(A247,'Outcome Indicators - Section C'!$A$10:$S$27,19,FALSE),"")</f>
        <v/>
      </c>
      <c r="C247" s="467" t="str">
        <f t="array" ref="C247">IFERROR(IF(INDEX('Disaggregation Records'!$E$59:$E$92,MATCH(LEFT(L247,255),LEFT('Disaggregation Records'!$D$59:$D$92,255),0))=0,"",INDEX('Disaggregation Records'!$E$59:$E$92,MATCH(LEFT(L247,255),LEFT('Disaggregation Records'!$D$59:$D$92,255),0))),"")</f>
        <v/>
      </c>
      <c r="D247" s="467" t="str">
        <f t="array" ref="D247">IFERROR(IF(INDEX('Disaggregation Records'!$F$59:$F$92,MATCH(LEFT(L247,255),LEFT('Disaggregation Records'!$D$59:$D$92,255),0))=0,"",INDEX('Disaggregation Records'!$F$59:$F$92,MATCH(LEFT(L247,255),LEFT('Disaggregation Records'!$D$59:$D$92,255),0))),"")</f>
        <v/>
      </c>
      <c r="E247" s="370" t="str">
        <f t="array" ref="E247">IFERROR(IF(INDEX('Disaggregation Data'!$K$159:$K$310,MATCH(LEFT(M247,255),LEFT('Disaggregation Data'!$J$159:$J$310,255),0))=0,"",INDEX('Disaggregation Data'!$K$159:$K$310,MATCH(LEFT(M247,255),LEFT('Disaggregation Data'!J$159:$J$310,255),0))),"")</f>
        <v/>
      </c>
      <c r="F247" s="370" t="str">
        <f t="array" ref="F247">IFERROR(IF(INDEX('Disaggregation Data'!$L$159:$L$310,MATCH(LEFT(M247,255),LEFT('Disaggregation Data'!$J$159:$J$310,255),0))=0,"",INDEX('Disaggregation Data'!$L$159:$L$310,MATCH(LEFT(M247,255),LEFT('Disaggregation Data'!J$159:$J$310,255),0))),"")</f>
        <v/>
      </c>
      <c r="G247" s="370" t="str">
        <f t="array" ref="G247">IFERROR(IF(INDEX('Disaggregation Data'!$M$159:$M$310,MATCH(LEFT(M247,255),LEFT('Disaggregation Data'!$J$159:$J$310,255),0))=0,"",INDEX('Disaggregation Data'!$M$159:$M$310,MATCH(LEFT(M247,255),LEFT('Disaggregation Data'!J$159:$J$310,255),0))),"")</f>
        <v/>
      </c>
      <c r="H247" s="369" t="str">
        <f t="array" ref="H247">IFERROR(IF(INDEX('Disaggregation Data'!$N$159:$N$310,MATCH(LEFT(M247,255),LEFT('Disaggregation Data'!$J$159:$J$310,255),0))=0,"",INDEX('Disaggregation Data'!$N$159:$N$310,MATCH(LEFT(M247,255),LEFT('Disaggregation Data'!J$159:$J$310,255),0))),"")</f>
        <v/>
      </c>
      <c r="I247" s="459" t="str">
        <f t="array" ref="I247">IFERROR(IF(INDEX('Disaggregation Records'!$G$59:$G$92,MATCH(LEFT(L247,255),LEFT('Disaggregation Records'!$D$59:$D$92,255),0))=0,"",INDEX('Disaggregation Records'!$G$59:$G$92,MATCH(LEFT(L247,255),LEFT('Disaggregation Records'!$D$59:$D$92,255),0))),"")</f>
        <v/>
      </c>
      <c r="J247" s="464" t="s">
        <v>764</v>
      </c>
      <c r="K247" s="464">
        <f t="shared" si="16"/>
        <v>9</v>
      </c>
      <c r="L247" s="464" t="str">
        <f t="shared" si="17"/>
        <v/>
      </c>
      <c r="M247" s="464" t="str">
        <f t="shared" si="18"/>
        <v/>
      </c>
      <c r="N247" s="464" t="b">
        <f t="shared" si="19"/>
        <v>0</v>
      </c>
      <c r="O247" s="468" t="s">
        <v>1805</v>
      </c>
      <c r="P247" s="202"/>
      <c r="Q247" s="179"/>
    </row>
    <row r="248" spans="1:17" ht="37.5" customHeight="1" x14ac:dyDescent="0.35">
      <c r="A248" s="367">
        <v>9</v>
      </c>
      <c r="B248" s="384" t="str">
        <f>IFERROR(VLOOKUP(A248,'Outcome Indicators - Section C'!$A$10:$S$27,19,FALSE),"")</f>
        <v/>
      </c>
      <c r="C248" s="467" t="str">
        <f t="array" ref="C248">IFERROR(IF(INDEX('Disaggregation Records'!$E$59:$E$92,MATCH(LEFT(L248,255),LEFT('Disaggregation Records'!$D$59:$D$92,255),0))=0,"",INDEX('Disaggregation Records'!$E$59:$E$92,MATCH(LEFT(L248,255),LEFT('Disaggregation Records'!$D$59:$D$92,255),0))),"")</f>
        <v/>
      </c>
      <c r="D248" s="467" t="str">
        <f t="array" ref="D248">IFERROR(IF(INDEX('Disaggregation Records'!$F$59:$F$92,MATCH(LEFT(L248,255),LEFT('Disaggregation Records'!$D$59:$D$92,255),0))=0,"",INDEX('Disaggregation Records'!$F$59:$F$92,MATCH(LEFT(L248,255),LEFT('Disaggregation Records'!$D$59:$D$92,255),0))),"")</f>
        <v/>
      </c>
      <c r="E248" s="370" t="str">
        <f t="array" ref="E248">IFERROR(IF(INDEX('Disaggregation Data'!$K$159:$K$310,MATCH(LEFT(M248,255),LEFT('Disaggregation Data'!$J$159:$J$310,255),0))=0,"",INDEX('Disaggregation Data'!$K$159:$K$310,MATCH(LEFT(M248,255),LEFT('Disaggregation Data'!J$159:$J$310,255),0))),"")</f>
        <v/>
      </c>
      <c r="F248" s="370" t="str">
        <f t="array" ref="F248">IFERROR(IF(INDEX('Disaggregation Data'!$L$159:$L$310,MATCH(LEFT(M248,255),LEFT('Disaggregation Data'!$J$159:$J$310,255),0))=0,"",INDEX('Disaggregation Data'!$L$159:$L$310,MATCH(LEFT(M248,255),LEFT('Disaggregation Data'!J$159:$J$310,255),0))),"")</f>
        <v/>
      </c>
      <c r="G248" s="370" t="str">
        <f t="array" ref="G248">IFERROR(IF(INDEX('Disaggregation Data'!$M$159:$M$310,MATCH(LEFT(M248,255),LEFT('Disaggregation Data'!$J$159:$J$310,255),0))=0,"",INDEX('Disaggregation Data'!$M$159:$M$310,MATCH(LEFT(M248,255),LEFT('Disaggregation Data'!J$159:$J$310,255),0))),"")</f>
        <v/>
      </c>
      <c r="H248" s="369" t="str">
        <f t="array" ref="H248">IFERROR(IF(INDEX('Disaggregation Data'!$N$159:$N$310,MATCH(LEFT(M248,255),LEFT('Disaggregation Data'!$J$159:$J$310,255),0))=0,"",INDEX('Disaggregation Data'!$N$159:$N$310,MATCH(LEFT(M248,255),LEFT('Disaggregation Data'!J$159:$J$310,255),0))),"")</f>
        <v/>
      </c>
      <c r="I248" s="459" t="str">
        <f t="array" ref="I248">IFERROR(IF(INDEX('Disaggregation Records'!$G$59:$G$92,MATCH(LEFT(L248,255),LEFT('Disaggregation Records'!$D$59:$D$92,255),0))=0,"",INDEX('Disaggregation Records'!$G$59:$G$92,MATCH(LEFT(L248,255),LEFT('Disaggregation Records'!$D$59:$D$92,255),0))),"")</f>
        <v/>
      </c>
      <c r="J248" s="464" t="s">
        <v>768</v>
      </c>
      <c r="K248" s="464">
        <f t="shared" si="16"/>
        <v>10</v>
      </c>
      <c r="L248" s="464" t="str">
        <f t="shared" si="17"/>
        <v/>
      </c>
      <c r="M248" s="464" t="str">
        <f t="shared" si="18"/>
        <v/>
      </c>
      <c r="N248" s="464" t="b">
        <f t="shared" si="19"/>
        <v>0</v>
      </c>
      <c r="O248" s="468" t="s">
        <v>1806</v>
      </c>
      <c r="P248" s="202"/>
      <c r="Q248" s="179"/>
    </row>
    <row r="249" spans="1:17" ht="37.5" customHeight="1" x14ac:dyDescent="0.35">
      <c r="A249" s="367">
        <v>9</v>
      </c>
      <c r="B249" s="384" t="str">
        <f>IFERROR(VLOOKUP(A249,'Outcome Indicators - Section C'!$A$10:$S$27,19,FALSE),"")</f>
        <v/>
      </c>
      <c r="C249" s="467" t="str">
        <f t="array" ref="C249">IFERROR(IF(INDEX('Disaggregation Records'!$E$59:$E$92,MATCH(LEFT(L249,255),LEFT('Disaggregation Records'!$D$59:$D$92,255),0))=0,"",INDEX('Disaggregation Records'!$E$59:$E$92,MATCH(LEFT(L249,255),LEFT('Disaggregation Records'!$D$59:$D$92,255),0))),"")</f>
        <v/>
      </c>
      <c r="D249" s="467" t="str">
        <f t="array" ref="D249">IFERROR(IF(INDEX('Disaggregation Records'!$F$59:$F$92,MATCH(LEFT(L249,255),LEFT('Disaggregation Records'!$D$59:$D$92,255),0))=0,"",INDEX('Disaggregation Records'!$F$59:$F$92,MATCH(LEFT(L249,255),LEFT('Disaggregation Records'!$D$59:$D$92,255),0))),"")</f>
        <v/>
      </c>
      <c r="E249" s="370" t="str">
        <f t="array" ref="E249">IFERROR(IF(INDEX('Disaggregation Data'!$K$159:$K$310,MATCH(LEFT(M249,255),LEFT('Disaggregation Data'!$J$159:$J$310,255),0))=0,"",INDEX('Disaggregation Data'!$K$159:$K$310,MATCH(LEFT(M249,255),LEFT('Disaggregation Data'!J$159:$J$310,255),0))),"")</f>
        <v/>
      </c>
      <c r="F249" s="370" t="str">
        <f t="array" ref="F249">IFERROR(IF(INDEX('Disaggregation Data'!$L$159:$L$310,MATCH(LEFT(M249,255),LEFT('Disaggregation Data'!$J$159:$J$310,255),0))=0,"",INDEX('Disaggregation Data'!$L$159:$L$310,MATCH(LEFT(M249,255),LEFT('Disaggregation Data'!J$159:$J$310,255),0))),"")</f>
        <v/>
      </c>
      <c r="G249" s="370" t="str">
        <f t="array" ref="G249">IFERROR(IF(INDEX('Disaggregation Data'!$M$159:$M$310,MATCH(LEFT(M249,255),LEFT('Disaggregation Data'!$J$159:$J$310,255),0))=0,"",INDEX('Disaggregation Data'!$M$159:$M$310,MATCH(LEFT(M249,255),LEFT('Disaggregation Data'!J$159:$J$310,255),0))),"")</f>
        <v/>
      </c>
      <c r="H249" s="369" t="str">
        <f t="array" ref="H249">IFERROR(IF(INDEX('Disaggregation Data'!$N$159:$N$310,MATCH(LEFT(M249,255),LEFT('Disaggregation Data'!$J$159:$J$310,255),0))=0,"",INDEX('Disaggregation Data'!$N$159:$N$310,MATCH(LEFT(M249,255),LEFT('Disaggregation Data'!J$159:$J$310,255),0))),"")</f>
        <v/>
      </c>
      <c r="I249" s="459" t="str">
        <f t="array" ref="I249">IFERROR(IF(INDEX('Disaggregation Records'!$G$59:$G$92,MATCH(LEFT(L249,255),LEFT('Disaggregation Records'!$D$59:$D$92,255),0))=0,"",INDEX('Disaggregation Records'!$G$59:$G$92,MATCH(LEFT(L249,255),LEFT('Disaggregation Records'!$D$59:$D$92,255),0))),"")</f>
        <v/>
      </c>
      <c r="J249" s="464" t="s">
        <v>768</v>
      </c>
      <c r="K249" s="464">
        <f t="shared" si="16"/>
        <v>11</v>
      </c>
      <c r="L249" s="464" t="str">
        <f t="shared" si="17"/>
        <v/>
      </c>
      <c r="M249" s="464" t="str">
        <f t="shared" si="18"/>
        <v/>
      </c>
      <c r="N249" s="464" t="b">
        <f t="shared" si="19"/>
        <v>0</v>
      </c>
      <c r="O249" s="468" t="s">
        <v>1807</v>
      </c>
      <c r="P249" s="202"/>
      <c r="Q249" s="179"/>
    </row>
    <row r="250" spans="1:17" ht="37.5" customHeight="1" x14ac:dyDescent="0.35">
      <c r="A250" s="367">
        <v>9</v>
      </c>
      <c r="B250" s="384" t="str">
        <f>IFERROR(VLOOKUP(A250,'Outcome Indicators - Section C'!$A$10:$S$27,19,FALSE),"")</f>
        <v/>
      </c>
      <c r="C250" s="467" t="str">
        <f t="array" ref="C250">IFERROR(IF(INDEX('Disaggregation Records'!$E$59:$E$92,MATCH(LEFT(L250,255),LEFT('Disaggregation Records'!$D$59:$D$92,255),0))=0,"",INDEX('Disaggregation Records'!$E$59:$E$92,MATCH(LEFT(L250,255),LEFT('Disaggregation Records'!$D$59:$D$92,255),0))),"")</f>
        <v/>
      </c>
      <c r="D250" s="467" t="str">
        <f t="array" ref="D250">IFERROR(IF(INDEX('Disaggregation Records'!$F$59:$F$92,MATCH(LEFT(L250,255),LEFT('Disaggregation Records'!$D$59:$D$92,255),0))=0,"",INDEX('Disaggregation Records'!$F$59:$F$92,MATCH(LEFT(L250,255),LEFT('Disaggregation Records'!$D$59:$D$92,255),0))),"")</f>
        <v/>
      </c>
      <c r="E250" s="370" t="str">
        <f t="array" ref="E250">IFERROR(IF(INDEX('Disaggregation Data'!$K$159:$K$310,MATCH(LEFT(M250,255),LEFT('Disaggregation Data'!$J$159:$J$310,255),0))=0,"",INDEX('Disaggregation Data'!$K$159:$K$310,MATCH(LEFT(M250,255),LEFT('Disaggregation Data'!J$159:$J$310,255),0))),"")</f>
        <v/>
      </c>
      <c r="F250" s="370" t="str">
        <f t="array" ref="F250">IFERROR(IF(INDEX('Disaggregation Data'!$L$159:$L$310,MATCH(LEFT(M250,255),LEFT('Disaggregation Data'!$J$159:$J$310,255),0))=0,"",INDEX('Disaggregation Data'!$L$159:$L$310,MATCH(LEFT(M250,255),LEFT('Disaggregation Data'!J$159:$J$310,255),0))),"")</f>
        <v/>
      </c>
      <c r="G250" s="370" t="str">
        <f t="array" ref="G250">IFERROR(IF(INDEX('Disaggregation Data'!$M$159:$M$310,MATCH(LEFT(M250,255),LEFT('Disaggregation Data'!$J$159:$J$310,255),0))=0,"",INDEX('Disaggregation Data'!$M$159:$M$310,MATCH(LEFT(M250,255),LEFT('Disaggregation Data'!J$159:$J$310,255),0))),"")</f>
        <v/>
      </c>
      <c r="H250" s="369" t="str">
        <f t="array" ref="H250">IFERROR(IF(INDEX('Disaggregation Data'!$N$159:$N$310,MATCH(LEFT(M250,255),LEFT('Disaggregation Data'!$J$159:$J$310,255),0))=0,"",INDEX('Disaggregation Data'!$N$159:$N$310,MATCH(LEFT(M250,255),LEFT('Disaggregation Data'!J$159:$J$310,255),0))),"")</f>
        <v/>
      </c>
      <c r="I250" s="459" t="str">
        <f t="array" ref="I250">IFERROR(IF(INDEX('Disaggregation Records'!$G$59:$G$92,MATCH(LEFT(L250,255),LEFT('Disaggregation Records'!$D$59:$D$92,255),0))=0,"",INDEX('Disaggregation Records'!$G$59:$G$92,MATCH(LEFT(L250,255),LEFT('Disaggregation Records'!$D$59:$D$92,255),0))),"")</f>
        <v/>
      </c>
      <c r="J250" s="464" t="s">
        <v>768</v>
      </c>
      <c r="K250" s="464">
        <f t="shared" si="16"/>
        <v>12</v>
      </c>
      <c r="L250" s="464" t="str">
        <f t="shared" si="17"/>
        <v/>
      </c>
      <c r="M250" s="464" t="str">
        <f t="shared" si="18"/>
        <v/>
      </c>
      <c r="N250" s="464" t="b">
        <f t="shared" si="19"/>
        <v>0</v>
      </c>
      <c r="O250" s="468" t="s">
        <v>1808</v>
      </c>
      <c r="P250" s="202"/>
      <c r="Q250" s="179"/>
    </row>
    <row r="251" spans="1:17" ht="37.5" customHeight="1" x14ac:dyDescent="0.35">
      <c r="A251" s="367">
        <v>9</v>
      </c>
      <c r="B251" s="384" t="str">
        <f>IFERROR(VLOOKUP(A251,'Outcome Indicators - Section C'!$A$10:$S$27,19,FALSE),"")</f>
        <v/>
      </c>
      <c r="C251" s="467" t="str">
        <f t="array" ref="C251">IFERROR(IF(INDEX('Disaggregation Records'!$E$59:$E$92,MATCH(LEFT(L251,255),LEFT('Disaggregation Records'!$D$59:$D$92,255),0))=0,"",INDEX('Disaggregation Records'!$E$59:$E$92,MATCH(LEFT(L251,255),LEFT('Disaggregation Records'!$D$59:$D$92,255),0))),"")</f>
        <v/>
      </c>
      <c r="D251" s="467" t="str">
        <f t="array" ref="D251">IFERROR(IF(INDEX('Disaggregation Records'!$F$59:$F$92,MATCH(LEFT(L251,255),LEFT('Disaggregation Records'!$D$59:$D$92,255),0))=0,"",INDEX('Disaggregation Records'!$F$59:$F$92,MATCH(LEFT(L251,255),LEFT('Disaggregation Records'!$D$59:$D$92,255),0))),"")</f>
        <v/>
      </c>
      <c r="E251" s="370" t="str">
        <f t="array" ref="E251">IFERROR(IF(INDEX('Disaggregation Data'!$K$159:$K$310,MATCH(LEFT(M251,255),LEFT('Disaggregation Data'!$J$159:$J$310,255),0))=0,"",INDEX('Disaggregation Data'!$K$159:$K$310,MATCH(LEFT(M251,255),LEFT('Disaggregation Data'!J$159:$J$310,255),0))),"")</f>
        <v/>
      </c>
      <c r="F251" s="370" t="str">
        <f t="array" ref="F251">IFERROR(IF(INDEX('Disaggregation Data'!$L$159:$L$310,MATCH(LEFT(M251,255),LEFT('Disaggregation Data'!$J$159:$J$310,255),0))=0,"",INDEX('Disaggregation Data'!$L$159:$L$310,MATCH(LEFT(M251,255),LEFT('Disaggregation Data'!J$159:$J$310,255),0))),"")</f>
        <v/>
      </c>
      <c r="G251" s="370" t="str">
        <f t="array" ref="G251">IFERROR(IF(INDEX('Disaggregation Data'!$M$159:$M$310,MATCH(LEFT(M251,255),LEFT('Disaggregation Data'!$J$159:$J$310,255),0))=0,"",INDEX('Disaggregation Data'!$M$159:$M$310,MATCH(LEFT(M251,255),LEFT('Disaggregation Data'!J$159:$J$310,255),0))),"")</f>
        <v/>
      </c>
      <c r="H251" s="369" t="str">
        <f t="array" ref="H251">IFERROR(IF(INDEX('Disaggregation Data'!$N$159:$N$310,MATCH(LEFT(M251,255),LEFT('Disaggregation Data'!$J$159:$J$310,255),0))=0,"",INDEX('Disaggregation Data'!$N$159:$N$310,MATCH(LEFT(M251,255),LEFT('Disaggregation Data'!J$159:$J$310,255),0))),"")</f>
        <v/>
      </c>
      <c r="I251" s="459" t="str">
        <f t="array" ref="I251">IFERROR(IF(INDEX('Disaggregation Records'!$G$59:$G$92,MATCH(LEFT(L251,255),LEFT('Disaggregation Records'!$D$59:$D$92,255),0))=0,"",INDEX('Disaggregation Records'!$G$59:$G$92,MATCH(LEFT(L251,255),LEFT('Disaggregation Records'!$D$59:$D$92,255),0))),"")</f>
        <v/>
      </c>
      <c r="J251" s="464" t="s">
        <v>768</v>
      </c>
      <c r="K251" s="464">
        <f t="shared" si="16"/>
        <v>13</v>
      </c>
      <c r="L251" s="464" t="str">
        <f t="shared" si="17"/>
        <v/>
      </c>
      <c r="M251" s="464" t="str">
        <f t="shared" si="18"/>
        <v/>
      </c>
      <c r="N251" s="464" t="b">
        <f t="shared" si="19"/>
        <v>0</v>
      </c>
      <c r="O251" s="468" t="s">
        <v>1809</v>
      </c>
      <c r="P251" s="202"/>
      <c r="Q251" s="179"/>
    </row>
    <row r="252" spans="1:17" ht="37.5" customHeight="1" x14ac:dyDescent="0.35">
      <c r="A252" s="367">
        <v>9</v>
      </c>
      <c r="B252" s="384" t="str">
        <f>IFERROR(VLOOKUP(A252,'Outcome Indicators - Section C'!$A$10:$S$27,19,FALSE),"")</f>
        <v/>
      </c>
      <c r="C252" s="467" t="str">
        <f t="array" ref="C252">IFERROR(IF(INDEX('Disaggregation Records'!$E$59:$E$92,MATCH(LEFT(L252,255),LEFT('Disaggregation Records'!$D$59:$D$92,255),0))=0,"",INDEX('Disaggregation Records'!$E$59:$E$92,MATCH(LEFT(L252,255),LEFT('Disaggregation Records'!$D$59:$D$92,255),0))),"")</f>
        <v/>
      </c>
      <c r="D252" s="467" t="str">
        <f t="array" ref="D252">IFERROR(IF(INDEX('Disaggregation Records'!$F$59:$F$92,MATCH(LEFT(L252,255),LEFT('Disaggregation Records'!$D$59:$D$92,255),0))=0,"",INDEX('Disaggregation Records'!$F$59:$F$92,MATCH(LEFT(L252,255),LEFT('Disaggregation Records'!$D$59:$D$92,255),0))),"")</f>
        <v/>
      </c>
      <c r="E252" s="370" t="str">
        <f t="array" ref="E252">IFERROR(IF(INDEX('Disaggregation Data'!$K$159:$K$310,MATCH(LEFT(M252,255),LEFT('Disaggregation Data'!$J$159:$J$310,255),0))=0,"",INDEX('Disaggregation Data'!$K$159:$K$310,MATCH(LEFT(M252,255),LEFT('Disaggregation Data'!J$159:$J$310,255),0))),"")</f>
        <v/>
      </c>
      <c r="F252" s="370" t="str">
        <f t="array" ref="F252">IFERROR(IF(INDEX('Disaggregation Data'!$L$159:$L$310,MATCH(LEFT(M252,255),LEFT('Disaggregation Data'!$J$159:$J$310,255),0))=0,"",INDEX('Disaggregation Data'!$L$159:$L$310,MATCH(LEFT(M252,255),LEFT('Disaggregation Data'!J$159:$J$310,255),0))),"")</f>
        <v/>
      </c>
      <c r="G252" s="370" t="str">
        <f t="array" ref="G252">IFERROR(IF(INDEX('Disaggregation Data'!$M$159:$M$310,MATCH(LEFT(M252,255),LEFT('Disaggregation Data'!$J$159:$J$310,255),0))=0,"",INDEX('Disaggregation Data'!$M$159:$M$310,MATCH(LEFT(M252,255),LEFT('Disaggregation Data'!J$159:$J$310,255),0))),"")</f>
        <v/>
      </c>
      <c r="H252" s="369" t="str">
        <f t="array" ref="H252">IFERROR(IF(INDEX('Disaggregation Data'!$N$159:$N$310,MATCH(LEFT(M252,255),LEFT('Disaggregation Data'!$J$159:$J$310,255),0))=0,"",INDEX('Disaggregation Data'!$N$159:$N$310,MATCH(LEFT(M252,255),LEFT('Disaggregation Data'!J$159:$J$310,255),0))),"")</f>
        <v/>
      </c>
      <c r="I252" s="459" t="str">
        <f t="array" ref="I252">IFERROR(IF(INDEX('Disaggregation Records'!$G$59:$G$92,MATCH(LEFT(L252,255),LEFT('Disaggregation Records'!$D$59:$D$92,255),0))=0,"",INDEX('Disaggregation Records'!$G$59:$G$92,MATCH(LEFT(L252,255),LEFT('Disaggregation Records'!$D$59:$D$92,255),0))),"")</f>
        <v/>
      </c>
      <c r="J252" s="464" t="s">
        <v>768</v>
      </c>
      <c r="K252" s="464">
        <f t="shared" si="16"/>
        <v>14</v>
      </c>
      <c r="L252" s="464" t="str">
        <f t="shared" si="17"/>
        <v/>
      </c>
      <c r="M252" s="464" t="str">
        <f t="shared" si="18"/>
        <v/>
      </c>
      <c r="N252" s="464" t="b">
        <f t="shared" si="19"/>
        <v>0</v>
      </c>
      <c r="O252" s="468" t="s">
        <v>1810</v>
      </c>
      <c r="P252" s="202"/>
      <c r="Q252" s="179"/>
    </row>
    <row r="253" spans="1:17" ht="37.5" customHeight="1" x14ac:dyDescent="0.35">
      <c r="A253" s="367">
        <v>9</v>
      </c>
      <c r="B253" s="384" t="str">
        <f>IFERROR(VLOOKUP(A253,'Outcome Indicators - Section C'!$A$10:$S$27,19,FALSE),"")</f>
        <v/>
      </c>
      <c r="C253" s="467" t="str">
        <f t="array" ref="C253">IFERROR(IF(INDEX('Disaggregation Records'!$E$59:$E$92,MATCH(LEFT(L253,255),LEFT('Disaggregation Records'!$D$59:$D$92,255),0))=0,"",INDEX('Disaggregation Records'!$E$59:$E$92,MATCH(LEFT(L253,255),LEFT('Disaggregation Records'!$D$59:$D$92,255),0))),"")</f>
        <v/>
      </c>
      <c r="D253" s="467" t="str">
        <f t="array" ref="D253">IFERROR(IF(INDEX('Disaggregation Records'!$F$59:$F$92,MATCH(LEFT(L253,255),LEFT('Disaggregation Records'!$D$59:$D$92,255),0))=0,"",INDEX('Disaggregation Records'!$F$59:$F$92,MATCH(LEFT(L253,255),LEFT('Disaggregation Records'!$D$59:$D$92,255),0))),"")</f>
        <v/>
      </c>
      <c r="E253" s="370" t="str">
        <f t="array" ref="E253">IFERROR(IF(INDEX('Disaggregation Data'!$K$159:$K$310,MATCH(LEFT(M253,255),LEFT('Disaggregation Data'!$J$159:$J$310,255),0))=0,"",INDEX('Disaggregation Data'!$K$159:$K$310,MATCH(LEFT(M253,255),LEFT('Disaggregation Data'!J$159:$J$310,255),0))),"")</f>
        <v/>
      </c>
      <c r="F253" s="370" t="str">
        <f t="array" ref="F253">IFERROR(IF(INDEX('Disaggregation Data'!$L$159:$L$310,MATCH(LEFT(M253,255),LEFT('Disaggregation Data'!$J$159:$J$310,255),0))=0,"",INDEX('Disaggregation Data'!$L$159:$L$310,MATCH(LEFT(M253,255),LEFT('Disaggregation Data'!J$159:$J$310,255),0))),"")</f>
        <v/>
      </c>
      <c r="G253" s="370" t="str">
        <f t="array" ref="G253">IFERROR(IF(INDEX('Disaggregation Data'!$M$159:$M$310,MATCH(LEFT(M253,255),LEFT('Disaggregation Data'!$J$159:$J$310,255),0))=0,"",INDEX('Disaggregation Data'!$M$159:$M$310,MATCH(LEFT(M253,255),LEFT('Disaggregation Data'!J$159:$J$310,255),0))),"")</f>
        <v/>
      </c>
      <c r="H253" s="369" t="str">
        <f t="array" ref="H253">IFERROR(IF(INDEX('Disaggregation Data'!$N$159:$N$310,MATCH(LEFT(M253,255),LEFT('Disaggregation Data'!$J$159:$J$310,255),0))=0,"",INDEX('Disaggregation Data'!$N$159:$N$310,MATCH(LEFT(M253,255),LEFT('Disaggregation Data'!J$159:$J$310,255),0))),"")</f>
        <v/>
      </c>
      <c r="I253" s="459" t="str">
        <f t="array" ref="I253">IFERROR(IF(INDEX('Disaggregation Records'!$G$59:$G$92,MATCH(LEFT(L253,255),LEFT('Disaggregation Records'!$D$59:$D$92,255),0))=0,"",INDEX('Disaggregation Records'!$G$59:$G$92,MATCH(LEFT(L253,255),LEFT('Disaggregation Records'!$D$59:$D$92,255),0))),"")</f>
        <v/>
      </c>
      <c r="J253" s="464" t="s">
        <v>768</v>
      </c>
      <c r="K253" s="464">
        <f t="shared" si="16"/>
        <v>15</v>
      </c>
      <c r="L253" s="464" t="str">
        <f t="shared" si="17"/>
        <v/>
      </c>
      <c r="M253" s="464" t="str">
        <f t="shared" si="18"/>
        <v/>
      </c>
      <c r="N253" s="464" t="b">
        <f t="shared" si="19"/>
        <v>0</v>
      </c>
      <c r="O253" s="468" t="s">
        <v>1811</v>
      </c>
      <c r="P253" s="202"/>
      <c r="Q253" s="179"/>
    </row>
    <row r="254" spans="1:17" ht="37.5" customHeight="1" x14ac:dyDescent="0.35">
      <c r="A254" s="367">
        <v>9</v>
      </c>
      <c r="B254" s="384" t="str">
        <f>IFERROR(VLOOKUP(A254,'Outcome Indicators - Section C'!$A$10:$S$27,19,FALSE),"")</f>
        <v/>
      </c>
      <c r="C254" s="467" t="str">
        <f t="array" ref="C254">IFERROR(IF(INDEX('Disaggregation Records'!$E$59:$E$92,MATCH(LEFT(L254,255),LEFT('Disaggregation Records'!$D$59:$D$92,255),0))=0,"",INDEX('Disaggregation Records'!$E$59:$E$92,MATCH(LEFT(L254,255),LEFT('Disaggregation Records'!$D$59:$D$92,255),0))),"")</f>
        <v/>
      </c>
      <c r="D254" s="467" t="str">
        <f t="array" ref="D254">IFERROR(IF(INDEX('Disaggregation Records'!$F$59:$F$92,MATCH(LEFT(L254,255),LEFT('Disaggregation Records'!$D$59:$D$92,255),0))=0,"",INDEX('Disaggregation Records'!$F$59:$F$92,MATCH(LEFT(L254,255),LEFT('Disaggregation Records'!$D$59:$D$92,255),0))),"")</f>
        <v/>
      </c>
      <c r="E254" s="370" t="str">
        <f t="array" ref="E254">IFERROR(IF(INDEX('Disaggregation Data'!$K$159:$K$310,MATCH(LEFT(M254,255),LEFT('Disaggregation Data'!$J$159:$J$310,255),0))=0,"",INDEX('Disaggregation Data'!$K$159:$K$310,MATCH(LEFT(M254,255),LEFT('Disaggregation Data'!J$159:$J$310,255),0))),"")</f>
        <v/>
      </c>
      <c r="F254" s="370" t="str">
        <f t="array" ref="F254">IFERROR(IF(INDEX('Disaggregation Data'!$L$159:$L$310,MATCH(LEFT(M254,255),LEFT('Disaggregation Data'!$J$159:$J$310,255),0))=0,"",INDEX('Disaggregation Data'!$L$159:$L$310,MATCH(LEFT(M254,255),LEFT('Disaggregation Data'!J$159:$J$310,255),0))),"")</f>
        <v/>
      </c>
      <c r="G254" s="370" t="str">
        <f t="array" ref="G254">IFERROR(IF(INDEX('Disaggregation Data'!$M$159:$M$310,MATCH(LEFT(M254,255),LEFT('Disaggregation Data'!$J$159:$J$310,255),0))=0,"",INDEX('Disaggregation Data'!$M$159:$M$310,MATCH(LEFT(M254,255),LEFT('Disaggregation Data'!J$159:$J$310,255),0))),"")</f>
        <v/>
      </c>
      <c r="H254" s="369" t="str">
        <f t="array" ref="H254">IFERROR(IF(INDEX('Disaggregation Data'!$N$159:$N$310,MATCH(LEFT(M254,255),LEFT('Disaggregation Data'!$J$159:$J$310,255),0))=0,"",INDEX('Disaggregation Data'!$N$159:$N$310,MATCH(LEFT(M254,255),LEFT('Disaggregation Data'!J$159:$J$310,255),0))),"")</f>
        <v/>
      </c>
      <c r="I254" s="459" t="str">
        <f t="array" ref="I254">IFERROR(IF(INDEX('Disaggregation Records'!$G$59:$G$92,MATCH(LEFT(L254,255),LEFT('Disaggregation Records'!$D$59:$D$92,255),0))=0,"",INDEX('Disaggregation Records'!$G$59:$G$92,MATCH(LEFT(L254,255),LEFT('Disaggregation Records'!$D$59:$D$92,255),0))),"")</f>
        <v/>
      </c>
      <c r="J254" s="464" t="s">
        <v>768</v>
      </c>
      <c r="K254" s="464">
        <f t="shared" si="16"/>
        <v>16</v>
      </c>
      <c r="L254" s="464" t="str">
        <f t="shared" si="17"/>
        <v/>
      </c>
      <c r="M254" s="464" t="str">
        <f t="shared" si="18"/>
        <v/>
      </c>
      <c r="N254" s="464" t="b">
        <f t="shared" si="19"/>
        <v>0</v>
      </c>
      <c r="O254" s="468" t="s">
        <v>1812</v>
      </c>
      <c r="P254" s="202"/>
      <c r="Q254" s="179"/>
    </row>
    <row r="255" spans="1:17" ht="37.5" customHeight="1" x14ac:dyDescent="0.35">
      <c r="A255" s="367">
        <v>9</v>
      </c>
      <c r="B255" s="384" t="str">
        <f>IFERROR(VLOOKUP(A255,'Outcome Indicators - Section C'!$A$10:$S$27,19,FALSE),"")</f>
        <v/>
      </c>
      <c r="C255" s="467" t="str">
        <f t="array" ref="C255">IFERROR(IF(INDEX('Disaggregation Records'!$E$59:$E$92,MATCH(LEFT(L255,255),LEFT('Disaggregation Records'!$D$59:$D$92,255),0))=0,"",INDEX('Disaggregation Records'!$E$59:$E$92,MATCH(LEFT(L255,255),LEFT('Disaggregation Records'!$D$59:$D$92,255),0))),"")</f>
        <v/>
      </c>
      <c r="D255" s="467" t="str">
        <f t="array" ref="D255">IFERROR(IF(INDEX('Disaggregation Records'!$F$59:$F$92,MATCH(LEFT(L255,255),LEFT('Disaggregation Records'!$D$59:$D$92,255),0))=0,"",INDEX('Disaggregation Records'!$F$59:$F$92,MATCH(LEFT(L255,255),LEFT('Disaggregation Records'!$D$59:$D$92,255),0))),"")</f>
        <v/>
      </c>
      <c r="E255" s="370" t="str">
        <f t="array" ref="E255">IFERROR(IF(INDEX('Disaggregation Data'!$K$159:$K$310,MATCH(LEFT(M255,255),LEFT('Disaggregation Data'!$J$159:$J$310,255),0))=0,"",INDEX('Disaggregation Data'!$K$159:$K$310,MATCH(LEFT(M255,255),LEFT('Disaggregation Data'!J$159:$J$310,255),0))),"")</f>
        <v/>
      </c>
      <c r="F255" s="370" t="str">
        <f t="array" ref="F255">IFERROR(IF(INDEX('Disaggregation Data'!$L$159:$L$310,MATCH(LEFT(M255,255),LEFT('Disaggregation Data'!$J$159:$J$310,255),0))=0,"",INDEX('Disaggregation Data'!$L$159:$L$310,MATCH(LEFT(M255,255),LEFT('Disaggregation Data'!J$159:$J$310,255),0))),"")</f>
        <v/>
      </c>
      <c r="G255" s="370" t="str">
        <f t="array" ref="G255">IFERROR(IF(INDEX('Disaggregation Data'!$M$159:$M$310,MATCH(LEFT(M255,255),LEFT('Disaggregation Data'!$J$159:$J$310,255),0))=0,"",INDEX('Disaggregation Data'!$M$159:$M$310,MATCH(LEFT(M255,255),LEFT('Disaggregation Data'!J$159:$J$310,255),0))),"")</f>
        <v/>
      </c>
      <c r="H255" s="369" t="str">
        <f t="array" ref="H255">IFERROR(IF(INDEX('Disaggregation Data'!$N$159:$N$310,MATCH(LEFT(M255,255),LEFT('Disaggregation Data'!$J$159:$J$310,255),0))=0,"",INDEX('Disaggregation Data'!$N$159:$N$310,MATCH(LEFT(M255,255),LEFT('Disaggregation Data'!J$159:$J$310,255),0))),"")</f>
        <v/>
      </c>
      <c r="I255" s="459" t="str">
        <f t="array" ref="I255">IFERROR(IF(INDEX('Disaggregation Records'!$G$59:$G$92,MATCH(LEFT(L255,255),LEFT('Disaggregation Records'!$D$59:$D$92,255),0))=0,"",INDEX('Disaggregation Records'!$G$59:$G$92,MATCH(LEFT(L255,255),LEFT('Disaggregation Records'!$D$59:$D$92,255),0))),"")</f>
        <v/>
      </c>
      <c r="J255" s="464" t="s">
        <v>768</v>
      </c>
      <c r="K255" s="464">
        <f t="shared" si="16"/>
        <v>17</v>
      </c>
      <c r="L255" s="464" t="str">
        <f t="shared" si="17"/>
        <v/>
      </c>
      <c r="M255" s="464" t="str">
        <f t="shared" si="18"/>
        <v/>
      </c>
      <c r="N255" s="464" t="b">
        <f t="shared" si="19"/>
        <v>0</v>
      </c>
      <c r="O255" s="468" t="s">
        <v>1813</v>
      </c>
      <c r="P255" s="202"/>
      <c r="Q255" s="179"/>
    </row>
    <row r="256" spans="1:17" ht="37.5" customHeight="1" x14ac:dyDescent="0.35">
      <c r="A256" s="367">
        <v>9</v>
      </c>
      <c r="B256" s="384" t="str">
        <f>IFERROR(VLOOKUP(A256,'Outcome Indicators - Section C'!$A$10:$S$27,19,FALSE),"")</f>
        <v/>
      </c>
      <c r="C256" s="467" t="str">
        <f t="array" ref="C256">IFERROR(IF(INDEX('Disaggregation Records'!$E$59:$E$92,MATCH(LEFT(L256,255),LEFT('Disaggregation Records'!$D$59:$D$92,255),0))=0,"",INDEX('Disaggregation Records'!$E$59:$E$92,MATCH(LEFT(L256,255),LEFT('Disaggregation Records'!$D$59:$D$92,255),0))),"")</f>
        <v/>
      </c>
      <c r="D256" s="467" t="str">
        <f t="array" ref="D256">IFERROR(IF(INDEX('Disaggregation Records'!$F$59:$F$92,MATCH(LEFT(L256,255),LEFT('Disaggregation Records'!$D$59:$D$92,255),0))=0,"",INDEX('Disaggregation Records'!$F$59:$F$92,MATCH(LEFT(L256,255),LEFT('Disaggregation Records'!$D$59:$D$92,255),0))),"")</f>
        <v/>
      </c>
      <c r="E256" s="370" t="str">
        <f t="array" ref="E256">IFERROR(IF(INDEX('Disaggregation Data'!$K$159:$K$310,MATCH(LEFT(M256,255),LEFT('Disaggregation Data'!$J$159:$J$310,255),0))=0,"",INDEX('Disaggregation Data'!$K$159:$K$310,MATCH(LEFT(M256,255),LEFT('Disaggregation Data'!J$159:$J$310,255),0))),"")</f>
        <v/>
      </c>
      <c r="F256" s="370" t="str">
        <f t="array" ref="F256">IFERROR(IF(INDEX('Disaggregation Data'!$L$159:$L$310,MATCH(LEFT(M256,255),LEFT('Disaggregation Data'!$J$159:$J$310,255),0))=0,"",INDEX('Disaggregation Data'!$L$159:$L$310,MATCH(LEFT(M256,255),LEFT('Disaggregation Data'!J$159:$J$310,255),0))),"")</f>
        <v/>
      </c>
      <c r="G256" s="370" t="str">
        <f t="array" ref="G256">IFERROR(IF(INDEX('Disaggregation Data'!$M$159:$M$310,MATCH(LEFT(M256,255),LEFT('Disaggregation Data'!$J$159:$J$310,255),0))=0,"",INDEX('Disaggregation Data'!$M$159:$M$310,MATCH(LEFT(M256,255),LEFT('Disaggregation Data'!J$159:$J$310,255),0))),"")</f>
        <v/>
      </c>
      <c r="H256" s="369" t="str">
        <f t="array" ref="H256">IFERROR(IF(INDEX('Disaggregation Data'!$N$159:$N$310,MATCH(LEFT(M256,255),LEFT('Disaggregation Data'!$J$159:$J$310,255),0))=0,"",INDEX('Disaggregation Data'!$N$159:$N$310,MATCH(LEFT(M256,255),LEFT('Disaggregation Data'!J$159:$J$310,255),0))),"")</f>
        <v/>
      </c>
      <c r="I256" s="459" t="str">
        <f t="array" ref="I256">IFERROR(IF(INDEX('Disaggregation Records'!$G$59:$G$92,MATCH(LEFT(L256,255),LEFT('Disaggregation Records'!$D$59:$D$92,255),0))=0,"",INDEX('Disaggregation Records'!$G$59:$G$92,MATCH(LEFT(L256,255),LEFT('Disaggregation Records'!$D$59:$D$92,255),0))),"")</f>
        <v/>
      </c>
      <c r="J256" s="464" t="s">
        <v>768</v>
      </c>
      <c r="K256" s="464">
        <f t="shared" si="16"/>
        <v>18</v>
      </c>
      <c r="L256" s="464" t="str">
        <f t="shared" si="17"/>
        <v/>
      </c>
      <c r="M256" s="464" t="str">
        <f t="shared" si="18"/>
        <v/>
      </c>
      <c r="N256" s="464" t="b">
        <f t="shared" si="19"/>
        <v>0</v>
      </c>
      <c r="O256" s="468" t="s">
        <v>1814</v>
      </c>
      <c r="P256" s="202"/>
      <c r="Q256" s="179"/>
    </row>
    <row r="257" spans="1:17" ht="37.5" customHeight="1" x14ac:dyDescent="0.35">
      <c r="A257" s="367">
        <v>9</v>
      </c>
      <c r="B257" s="384" t="str">
        <f>IFERROR(VLOOKUP(A257,'Outcome Indicators - Section C'!$A$10:$S$27,19,FALSE),"")</f>
        <v/>
      </c>
      <c r="C257" s="467" t="str">
        <f t="array" ref="C257">IFERROR(IF(INDEX('Disaggregation Records'!$E$59:$E$92,MATCH(LEFT(L257,255),LEFT('Disaggregation Records'!$D$59:$D$92,255),0))=0,"",INDEX('Disaggregation Records'!$E$59:$E$92,MATCH(LEFT(L257,255),LEFT('Disaggregation Records'!$D$59:$D$92,255),0))),"")</f>
        <v/>
      </c>
      <c r="D257" s="467" t="str">
        <f t="array" ref="D257">IFERROR(IF(INDEX('Disaggregation Records'!$F$59:$F$92,MATCH(LEFT(L257,255),LEFT('Disaggregation Records'!$D$59:$D$92,255),0))=0,"",INDEX('Disaggregation Records'!$F$59:$F$92,MATCH(LEFT(L257,255),LEFT('Disaggregation Records'!$D$59:$D$92,255),0))),"")</f>
        <v/>
      </c>
      <c r="E257" s="370" t="str">
        <f t="array" ref="E257">IFERROR(IF(INDEX('Disaggregation Data'!$K$159:$K$310,MATCH(LEFT(M257,255),LEFT('Disaggregation Data'!$J$159:$J$310,255),0))=0,"",INDEX('Disaggregation Data'!$K$159:$K$310,MATCH(LEFT(M257,255),LEFT('Disaggregation Data'!J$159:$J$310,255),0))),"")</f>
        <v/>
      </c>
      <c r="F257" s="370" t="str">
        <f t="array" ref="F257">IFERROR(IF(INDEX('Disaggregation Data'!$L$159:$L$310,MATCH(LEFT(M257,255),LEFT('Disaggregation Data'!$J$159:$J$310,255),0))=0,"",INDEX('Disaggregation Data'!$L$159:$L$310,MATCH(LEFT(M257,255),LEFT('Disaggregation Data'!J$159:$J$310,255),0))),"")</f>
        <v/>
      </c>
      <c r="G257" s="370" t="str">
        <f t="array" ref="G257">IFERROR(IF(INDEX('Disaggregation Data'!$M$159:$M$310,MATCH(LEFT(M257,255),LEFT('Disaggregation Data'!$J$159:$J$310,255),0))=0,"",INDEX('Disaggregation Data'!$M$159:$M$310,MATCH(LEFT(M257,255),LEFT('Disaggregation Data'!J$159:$J$310,255),0))),"")</f>
        <v/>
      </c>
      <c r="H257" s="369" t="str">
        <f t="array" ref="H257">IFERROR(IF(INDEX('Disaggregation Data'!$N$159:$N$310,MATCH(LEFT(M257,255),LEFT('Disaggregation Data'!$J$159:$J$310,255),0))=0,"",INDEX('Disaggregation Data'!$N$159:$N$310,MATCH(LEFT(M257,255),LEFT('Disaggregation Data'!J$159:$J$310,255),0))),"")</f>
        <v/>
      </c>
      <c r="I257" s="459" t="str">
        <f t="array" ref="I257">IFERROR(IF(INDEX('Disaggregation Records'!$G$59:$G$92,MATCH(LEFT(L257,255),LEFT('Disaggregation Records'!$D$59:$D$92,255),0))=0,"",INDEX('Disaggregation Records'!$G$59:$G$92,MATCH(LEFT(L257,255),LEFT('Disaggregation Records'!$D$59:$D$92,255),0))),"")</f>
        <v/>
      </c>
      <c r="J257" s="464" t="s">
        <v>768</v>
      </c>
      <c r="K257" s="464">
        <f t="shared" si="16"/>
        <v>19</v>
      </c>
      <c r="L257" s="464" t="str">
        <f t="shared" si="17"/>
        <v/>
      </c>
      <c r="M257" s="464" t="str">
        <f t="shared" si="18"/>
        <v/>
      </c>
      <c r="N257" s="464" t="b">
        <f t="shared" si="19"/>
        <v>0</v>
      </c>
      <c r="O257" s="468" t="s">
        <v>1815</v>
      </c>
      <c r="P257" s="202"/>
      <c r="Q257" s="179"/>
    </row>
    <row r="258" spans="1:17" ht="37.5" customHeight="1" x14ac:dyDescent="0.35">
      <c r="A258" s="367">
        <v>10</v>
      </c>
      <c r="B258" s="384" t="str">
        <f>IFERROR(VLOOKUP(A258,'Outcome Indicators - Section C'!$A$10:$S$27,19,FALSE),"")</f>
        <v/>
      </c>
      <c r="C258" s="467" t="str">
        <f t="array" ref="C258">IFERROR(IF(INDEX('Disaggregation Records'!$E$59:$E$92,MATCH(LEFT(L258,255),LEFT('Disaggregation Records'!$D$59:$D$92,255),0))=0,"",INDEX('Disaggregation Records'!$E$59:$E$92,MATCH(LEFT(L258,255),LEFT('Disaggregation Records'!$D$59:$D$92,255),0))),"")</f>
        <v/>
      </c>
      <c r="D258" s="467" t="str">
        <f t="array" ref="D258">IFERROR(IF(INDEX('Disaggregation Records'!$F$59:$F$92,MATCH(LEFT(L258,255),LEFT('Disaggregation Records'!$D$59:$D$92,255),0))=0,"",INDEX('Disaggregation Records'!$F$59:$F$92,MATCH(LEFT(L258,255),LEFT('Disaggregation Records'!$D$59:$D$92,255),0))),"")</f>
        <v/>
      </c>
      <c r="E258" s="370" t="str">
        <f t="array" ref="E258">IFERROR(IF(INDEX('Disaggregation Data'!$K$159:$K$310,MATCH(LEFT(M258,255),LEFT('Disaggregation Data'!$J$159:$J$310,255),0))=0,"",INDEX('Disaggregation Data'!$K$159:$K$310,MATCH(LEFT(M258,255),LEFT('Disaggregation Data'!J$159:$J$310,255),0))),"")</f>
        <v/>
      </c>
      <c r="F258" s="370" t="str">
        <f t="array" ref="F258">IFERROR(IF(INDEX('Disaggregation Data'!$L$159:$L$310,MATCH(LEFT(M258,255),LEFT('Disaggregation Data'!$J$159:$J$310,255),0))=0,"",INDEX('Disaggregation Data'!$L$159:$L$310,MATCH(LEFT(M258,255),LEFT('Disaggregation Data'!J$159:$J$310,255),0))),"")</f>
        <v/>
      </c>
      <c r="G258" s="370" t="str">
        <f t="array" ref="G258">IFERROR(IF(INDEX('Disaggregation Data'!$M$159:$M$310,MATCH(LEFT(M258,255),LEFT('Disaggregation Data'!$J$159:$J$310,255),0))=0,"",INDEX('Disaggregation Data'!$M$159:$M$310,MATCH(LEFT(M258,255),LEFT('Disaggregation Data'!J$159:$J$310,255),0))),"")</f>
        <v/>
      </c>
      <c r="H258" s="369" t="str">
        <f t="array" ref="H258">IFERROR(IF(INDEX('Disaggregation Data'!$N$159:$N$310,MATCH(LEFT(M258,255),LEFT('Disaggregation Data'!$J$159:$J$310,255),0))=0,"",INDEX('Disaggregation Data'!$N$159:$N$310,MATCH(LEFT(M258,255),LEFT('Disaggregation Data'!J$159:$J$310,255),0))),"")</f>
        <v/>
      </c>
      <c r="I258" s="459" t="str">
        <f t="array" ref="I258">IFERROR(IF(INDEX('Disaggregation Records'!$G$59:$G$92,MATCH(LEFT(L258,255),LEFT('Disaggregation Records'!$D$59:$D$92,255),0))=0,"",INDEX('Disaggregation Records'!$G$59:$G$92,MATCH(LEFT(L258,255),LEFT('Disaggregation Records'!$D$59:$D$92,255),0))),"")</f>
        <v/>
      </c>
      <c r="J258" s="464" t="s">
        <v>771</v>
      </c>
      <c r="K258" s="464">
        <f t="shared" si="16"/>
        <v>20</v>
      </c>
      <c r="L258" s="464" t="str">
        <f t="shared" si="17"/>
        <v/>
      </c>
      <c r="M258" s="464" t="str">
        <f t="shared" si="18"/>
        <v/>
      </c>
      <c r="N258" s="464" t="b">
        <f t="shared" si="19"/>
        <v>0</v>
      </c>
      <c r="O258" s="468" t="s">
        <v>1816</v>
      </c>
      <c r="P258" s="202"/>
      <c r="Q258" s="179"/>
    </row>
    <row r="259" spans="1:17" ht="37.5" customHeight="1" x14ac:dyDescent="0.35">
      <c r="A259" s="367">
        <v>10</v>
      </c>
      <c r="B259" s="384" t="str">
        <f>IFERROR(VLOOKUP(A259,'Outcome Indicators - Section C'!$A$10:$S$27,19,FALSE),"")</f>
        <v/>
      </c>
      <c r="C259" s="467" t="str">
        <f t="array" ref="C259">IFERROR(IF(INDEX('Disaggregation Records'!$E$59:$E$92,MATCH(LEFT(L259,255),LEFT('Disaggregation Records'!$D$59:$D$92,255),0))=0,"",INDEX('Disaggregation Records'!$E$59:$E$92,MATCH(LEFT(L259,255),LEFT('Disaggregation Records'!$D$59:$D$92,255),0))),"")</f>
        <v/>
      </c>
      <c r="D259" s="467" t="str">
        <f t="array" ref="D259">IFERROR(IF(INDEX('Disaggregation Records'!$F$59:$F$92,MATCH(LEFT(L259,255),LEFT('Disaggregation Records'!$D$59:$D$92,255),0))=0,"",INDEX('Disaggregation Records'!$F$59:$F$92,MATCH(LEFT(L259,255),LEFT('Disaggregation Records'!$D$59:$D$92,255),0))),"")</f>
        <v/>
      </c>
      <c r="E259" s="370" t="str">
        <f t="array" ref="E259">IFERROR(IF(INDEX('Disaggregation Data'!$K$159:$K$310,MATCH(LEFT(M259,255),LEFT('Disaggregation Data'!$J$159:$J$310,255),0))=0,"",INDEX('Disaggregation Data'!$K$159:$K$310,MATCH(LEFT(M259,255),LEFT('Disaggregation Data'!J$159:$J$310,255),0))),"")</f>
        <v/>
      </c>
      <c r="F259" s="370" t="str">
        <f t="array" ref="F259">IFERROR(IF(INDEX('Disaggregation Data'!$L$159:$L$310,MATCH(LEFT(M259,255),LEFT('Disaggregation Data'!$J$159:$J$310,255),0))=0,"",INDEX('Disaggregation Data'!$L$159:$L$310,MATCH(LEFT(M259,255),LEFT('Disaggregation Data'!J$159:$J$310,255),0))),"")</f>
        <v/>
      </c>
      <c r="G259" s="370" t="str">
        <f t="array" ref="G259">IFERROR(IF(INDEX('Disaggregation Data'!$M$159:$M$310,MATCH(LEFT(M259,255),LEFT('Disaggregation Data'!$J$159:$J$310,255),0))=0,"",INDEX('Disaggregation Data'!$M$159:$M$310,MATCH(LEFT(M259,255),LEFT('Disaggregation Data'!J$159:$J$310,255),0))),"")</f>
        <v/>
      </c>
      <c r="H259" s="369" t="str">
        <f t="array" ref="H259">IFERROR(IF(INDEX('Disaggregation Data'!$N$159:$N$310,MATCH(LEFT(M259,255),LEFT('Disaggregation Data'!$J$159:$J$310,255),0))=0,"",INDEX('Disaggregation Data'!$N$159:$N$310,MATCH(LEFT(M259,255),LEFT('Disaggregation Data'!J$159:$J$310,255),0))),"")</f>
        <v/>
      </c>
      <c r="I259" s="459" t="str">
        <f t="array" ref="I259">IFERROR(IF(INDEX('Disaggregation Records'!$G$59:$G$92,MATCH(LEFT(L259,255),LEFT('Disaggregation Records'!$D$59:$D$92,255),0))=0,"",INDEX('Disaggregation Records'!$G$59:$G$92,MATCH(LEFT(L259,255),LEFT('Disaggregation Records'!$D$59:$D$92,255),0))),"")</f>
        <v/>
      </c>
      <c r="J259" s="464" t="s">
        <v>771</v>
      </c>
      <c r="K259" s="464">
        <f t="shared" si="16"/>
        <v>21</v>
      </c>
      <c r="L259" s="464" t="str">
        <f t="shared" si="17"/>
        <v/>
      </c>
      <c r="M259" s="464" t="str">
        <f t="shared" si="18"/>
        <v/>
      </c>
      <c r="N259" s="464" t="b">
        <f t="shared" si="19"/>
        <v>0</v>
      </c>
      <c r="O259" s="468" t="s">
        <v>1817</v>
      </c>
      <c r="P259" s="202"/>
      <c r="Q259" s="179"/>
    </row>
    <row r="260" spans="1:17" ht="37.5" customHeight="1" x14ac:dyDescent="0.35">
      <c r="A260" s="367">
        <v>10</v>
      </c>
      <c r="B260" s="384" t="str">
        <f>IFERROR(VLOOKUP(A260,'Outcome Indicators - Section C'!$A$10:$S$27,19,FALSE),"")</f>
        <v/>
      </c>
      <c r="C260" s="467" t="str">
        <f t="array" ref="C260">IFERROR(IF(INDEX('Disaggregation Records'!$E$59:$E$92,MATCH(LEFT(L260,255),LEFT('Disaggregation Records'!$D$59:$D$92,255),0))=0,"",INDEX('Disaggregation Records'!$E$59:$E$92,MATCH(LEFT(L260,255),LEFT('Disaggregation Records'!$D$59:$D$92,255),0))),"")</f>
        <v/>
      </c>
      <c r="D260" s="467" t="str">
        <f t="array" ref="D260">IFERROR(IF(INDEX('Disaggregation Records'!$F$59:$F$92,MATCH(LEFT(L260,255),LEFT('Disaggregation Records'!$D$59:$D$92,255),0))=0,"",INDEX('Disaggregation Records'!$F$59:$F$92,MATCH(LEFT(L260,255),LEFT('Disaggregation Records'!$D$59:$D$92,255),0))),"")</f>
        <v/>
      </c>
      <c r="E260" s="370" t="str">
        <f t="array" ref="E260">IFERROR(IF(INDEX('Disaggregation Data'!$K$159:$K$310,MATCH(LEFT(M260,255),LEFT('Disaggregation Data'!$J$159:$J$310,255),0))=0,"",INDEX('Disaggregation Data'!$K$159:$K$310,MATCH(LEFT(M260,255),LEFT('Disaggregation Data'!J$159:$J$310,255),0))),"")</f>
        <v/>
      </c>
      <c r="F260" s="370" t="str">
        <f t="array" ref="F260">IFERROR(IF(INDEX('Disaggregation Data'!$L$159:$L$310,MATCH(LEFT(M260,255),LEFT('Disaggregation Data'!$J$159:$J$310,255),0))=0,"",INDEX('Disaggregation Data'!$L$159:$L$310,MATCH(LEFT(M260,255),LEFT('Disaggregation Data'!J$159:$J$310,255),0))),"")</f>
        <v/>
      </c>
      <c r="G260" s="370" t="str">
        <f t="array" ref="G260">IFERROR(IF(INDEX('Disaggregation Data'!$M$159:$M$310,MATCH(LEFT(M260,255),LEFT('Disaggregation Data'!$J$159:$J$310,255),0))=0,"",INDEX('Disaggregation Data'!$M$159:$M$310,MATCH(LEFT(M260,255),LEFT('Disaggregation Data'!J$159:$J$310,255),0))),"")</f>
        <v/>
      </c>
      <c r="H260" s="369" t="str">
        <f t="array" ref="H260">IFERROR(IF(INDEX('Disaggregation Data'!$N$159:$N$310,MATCH(LEFT(M260,255),LEFT('Disaggregation Data'!$J$159:$J$310,255),0))=0,"",INDEX('Disaggregation Data'!$N$159:$N$310,MATCH(LEFT(M260,255),LEFT('Disaggregation Data'!J$159:$J$310,255),0))),"")</f>
        <v/>
      </c>
      <c r="I260" s="459" t="str">
        <f t="array" ref="I260">IFERROR(IF(INDEX('Disaggregation Records'!$G$59:$G$92,MATCH(LEFT(L260,255),LEFT('Disaggregation Records'!$D$59:$D$92,255),0))=0,"",INDEX('Disaggregation Records'!$G$59:$G$92,MATCH(LEFT(L260,255),LEFT('Disaggregation Records'!$D$59:$D$92,255),0))),"")</f>
        <v/>
      </c>
      <c r="J260" s="464" t="s">
        <v>771</v>
      </c>
      <c r="K260" s="464">
        <f t="shared" si="16"/>
        <v>22</v>
      </c>
      <c r="L260" s="464" t="str">
        <f t="shared" si="17"/>
        <v/>
      </c>
      <c r="M260" s="464" t="str">
        <f t="shared" si="18"/>
        <v/>
      </c>
      <c r="N260" s="464" t="b">
        <f t="shared" si="19"/>
        <v>0</v>
      </c>
      <c r="O260" s="468" t="s">
        <v>1818</v>
      </c>
      <c r="P260" s="202"/>
      <c r="Q260" s="179"/>
    </row>
    <row r="261" spans="1:17" ht="37.5" customHeight="1" x14ac:dyDescent="0.35">
      <c r="A261" s="367">
        <v>10</v>
      </c>
      <c r="B261" s="384" t="str">
        <f>IFERROR(VLOOKUP(A261,'Outcome Indicators - Section C'!$A$10:$S$27,19,FALSE),"")</f>
        <v/>
      </c>
      <c r="C261" s="467" t="str">
        <f t="array" ref="C261">IFERROR(IF(INDEX('Disaggregation Records'!$E$59:$E$92,MATCH(LEFT(L261,255),LEFT('Disaggregation Records'!$D$59:$D$92,255),0))=0,"",INDEX('Disaggregation Records'!$E$59:$E$92,MATCH(LEFT(L261,255),LEFT('Disaggregation Records'!$D$59:$D$92,255),0))),"")</f>
        <v/>
      </c>
      <c r="D261" s="467" t="str">
        <f t="array" ref="D261">IFERROR(IF(INDEX('Disaggregation Records'!$F$59:$F$92,MATCH(LEFT(L261,255),LEFT('Disaggregation Records'!$D$59:$D$92,255),0))=0,"",INDEX('Disaggregation Records'!$F$59:$F$92,MATCH(LEFT(L261,255),LEFT('Disaggregation Records'!$D$59:$D$92,255),0))),"")</f>
        <v/>
      </c>
      <c r="E261" s="370" t="str">
        <f t="array" ref="E261">IFERROR(IF(INDEX('Disaggregation Data'!$K$159:$K$310,MATCH(LEFT(M261,255),LEFT('Disaggregation Data'!$J$159:$J$310,255),0))=0,"",INDEX('Disaggregation Data'!$K$159:$K$310,MATCH(LEFT(M261,255),LEFT('Disaggregation Data'!J$159:$J$310,255),0))),"")</f>
        <v/>
      </c>
      <c r="F261" s="370" t="str">
        <f t="array" ref="F261">IFERROR(IF(INDEX('Disaggregation Data'!$L$159:$L$310,MATCH(LEFT(M261,255),LEFT('Disaggregation Data'!$J$159:$J$310,255),0))=0,"",INDEX('Disaggregation Data'!$L$159:$L$310,MATCH(LEFT(M261,255),LEFT('Disaggregation Data'!J$159:$J$310,255),0))),"")</f>
        <v/>
      </c>
      <c r="G261" s="370" t="str">
        <f t="array" ref="G261">IFERROR(IF(INDEX('Disaggregation Data'!$M$159:$M$310,MATCH(LEFT(M261,255),LEFT('Disaggregation Data'!$J$159:$J$310,255),0))=0,"",INDEX('Disaggregation Data'!$M$159:$M$310,MATCH(LEFT(M261,255),LEFT('Disaggregation Data'!J$159:$J$310,255),0))),"")</f>
        <v/>
      </c>
      <c r="H261" s="369" t="str">
        <f t="array" ref="H261">IFERROR(IF(INDEX('Disaggregation Data'!$N$159:$N$310,MATCH(LEFT(M261,255),LEFT('Disaggregation Data'!$J$159:$J$310,255),0))=0,"",INDEX('Disaggregation Data'!$N$159:$N$310,MATCH(LEFT(M261,255),LEFT('Disaggregation Data'!J$159:$J$310,255),0))),"")</f>
        <v/>
      </c>
      <c r="I261" s="459" t="str">
        <f t="array" ref="I261">IFERROR(IF(INDEX('Disaggregation Records'!$G$59:$G$92,MATCH(LEFT(L261,255),LEFT('Disaggregation Records'!$D$59:$D$92,255),0))=0,"",INDEX('Disaggregation Records'!$G$59:$G$92,MATCH(LEFT(L261,255),LEFT('Disaggregation Records'!$D$59:$D$92,255),0))),"")</f>
        <v/>
      </c>
      <c r="J261" s="464" t="s">
        <v>771</v>
      </c>
      <c r="K261" s="464">
        <f t="shared" si="16"/>
        <v>23</v>
      </c>
      <c r="L261" s="464" t="str">
        <f t="shared" si="17"/>
        <v/>
      </c>
      <c r="M261" s="464" t="str">
        <f t="shared" si="18"/>
        <v/>
      </c>
      <c r="N261" s="464" t="b">
        <f t="shared" si="19"/>
        <v>0</v>
      </c>
      <c r="O261" s="468" t="s">
        <v>1819</v>
      </c>
      <c r="P261" s="202"/>
      <c r="Q261" s="179"/>
    </row>
    <row r="262" spans="1:17" ht="37.5" customHeight="1" x14ac:dyDescent="0.35">
      <c r="A262" s="367">
        <v>10</v>
      </c>
      <c r="B262" s="384" t="str">
        <f>IFERROR(VLOOKUP(A262,'Outcome Indicators - Section C'!$A$10:$S$27,19,FALSE),"")</f>
        <v/>
      </c>
      <c r="C262" s="467" t="str">
        <f t="array" ref="C262">IFERROR(IF(INDEX('Disaggregation Records'!$E$59:$E$92,MATCH(LEFT(L262,255),LEFT('Disaggregation Records'!$D$59:$D$92,255),0))=0,"",INDEX('Disaggregation Records'!$E$59:$E$92,MATCH(LEFT(L262,255),LEFT('Disaggregation Records'!$D$59:$D$92,255),0))),"")</f>
        <v/>
      </c>
      <c r="D262" s="467" t="str">
        <f t="array" ref="D262">IFERROR(IF(INDEX('Disaggregation Records'!$F$59:$F$92,MATCH(LEFT(L262,255),LEFT('Disaggregation Records'!$D$59:$D$92,255),0))=0,"",INDEX('Disaggregation Records'!$F$59:$F$92,MATCH(LEFT(L262,255),LEFT('Disaggregation Records'!$D$59:$D$92,255),0))),"")</f>
        <v/>
      </c>
      <c r="E262" s="370" t="str">
        <f t="array" ref="E262">IFERROR(IF(INDEX('Disaggregation Data'!$K$159:$K$310,MATCH(LEFT(M262,255),LEFT('Disaggregation Data'!$J$159:$J$310,255),0))=0,"",INDEX('Disaggregation Data'!$K$159:$K$310,MATCH(LEFT(M262,255),LEFT('Disaggregation Data'!J$159:$J$310,255),0))),"")</f>
        <v/>
      </c>
      <c r="F262" s="370" t="str">
        <f t="array" ref="F262">IFERROR(IF(INDEX('Disaggregation Data'!$L$159:$L$310,MATCH(LEFT(M262,255),LEFT('Disaggregation Data'!$J$159:$J$310,255),0))=0,"",INDEX('Disaggregation Data'!$L$159:$L$310,MATCH(LEFT(M262,255),LEFT('Disaggregation Data'!J$159:$J$310,255),0))),"")</f>
        <v/>
      </c>
      <c r="G262" s="370" t="str">
        <f t="array" ref="G262">IFERROR(IF(INDEX('Disaggregation Data'!$M$159:$M$310,MATCH(LEFT(M262,255),LEFT('Disaggregation Data'!$J$159:$J$310,255),0))=0,"",INDEX('Disaggregation Data'!$M$159:$M$310,MATCH(LEFT(M262,255),LEFT('Disaggregation Data'!J$159:$J$310,255),0))),"")</f>
        <v/>
      </c>
      <c r="H262" s="369" t="str">
        <f t="array" ref="H262">IFERROR(IF(INDEX('Disaggregation Data'!$N$159:$N$310,MATCH(LEFT(M262,255),LEFT('Disaggregation Data'!$J$159:$J$310,255),0))=0,"",INDEX('Disaggregation Data'!$N$159:$N$310,MATCH(LEFT(M262,255),LEFT('Disaggregation Data'!J$159:$J$310,255),0))),"")</f>
        <v/>
      </c>
      <c r="I262" s="459" t="str">
        <f t="array" ref="I262">IFERROR(IF(INDEX('Disaggregation Records'!$G$59:$G$92,MATCH(LEFT(L262,255),LEFT('Disaggregation Records'!$D$59:$D$92,255),0))=0,"",INDEX('Disaggregation Records'!$G$59:$G$92,MATCH(LEFT(L262,255),LEFT('Disaggregation Records'!$D$59:$D$92,255),0))),"")</f>
        <v/>
      </c>
      <c r="J262" s="464" t="s">
        <v>771</v>
      </c>
      <c r="K262" s="464">
        <f t="shared" si="16"/>
        <v>24</v>
      </c>
      <c r="L262" s="464" t="str">
        <f t="shared" si="17"/>
        <v/>
      </c>
      <c r="M262" s="464" t="str">
        <f t="shared" si="18"/>
        <v/>
      </c>
      <c r="N262" s="464" t="b">
        <f t="shared" si="19"/>
        <v>0</v>
      </c>
      <c r="O262" s="468" t="s">
        <v>1820</v>
      </c>
      <c r="P262" s="202"/>
      <c r="Q262" s="179"/>
    </row>
    <row r="263" spans="1:17" ht="37.5" customHeight="1" x14ac:dyDescent="0.35">
      <c r="A263" s="367">
        <v>10</v>
      </c>
      <c r="B263" s="384" t="str">
        <f>IFERROR(VLOOKUP(A263,'Outcome Indicators - Section C'!$A$10:$S$27,19,FALSE),"")</f>
        <v/>
      </c>
      <c r="C263" s="467" t="str">
        <f t="array" ref="C263">IFERROR(IF(INDEX('Disaggregation Records'!$E$59:$E$92,MATCH(LEFT(L263,255),LEFT('Disaggregation Records'!$D$59:$D$92,255),0))=0,"",INDEX('Disaggregation Records'!$E$59:$E$92,MATCH(LEFT(L263,255),LEFT('Disaggregation Records'!$D$59:$D$92,255),0))),"")</f>
        <v/>
      </c>
      <c r="D263" s="467" t="str">
        <f t="array" ref="D263">IFERROR(IF(INDEX('Disaggregation Records'!$F$59:$F$92,MATCH(LEFT(L263,255),LEFT('Disaggregation Records'!$D$59:$D$92,255),0))=0,"",INDEX('Disaggregation Records'!$F$59:$F$92,MATCH(LEFT(L263,255),LEFT('Disaggregation Records'!$D$59:$D$92,255),0))),"")</f>
        <v/>
      </c>
      <c r="E263" s="370" t="str">
        <f t="array" ref="E263">IFERROR(IF(INDEX('Disaggregation Data'!$K$159:$K$310,MATCH(LEFT(M263,255),LEFT('Disaggregation Data'!$J$159:$J$310,255),0))=0,"",INDEX('Disaggregation Data'!$K$159:$K$310,MATCH(LEFT(M263,255),LEFT('Disaggregation Data'!J$159:$J$310,255),0))),"")</f>
        <v/>
      </c>
      <c r="F263" s="370" t="str">
        <f t="array" ref="F263">IFERROR(IF(INDEX('Disaggregation Data'!$L$159:$L$310,MATCH(LEFT(M263,255),LEFT('Disaggregation Data'!$J$159:$J$310,255),0))=0,"",INDEX('Disaggregation Data'!$L$159:$L$310,MATCH(LEFT(M263,255),LEFT('Disaggregation Data'!J$159:$J$310,255),0))),"")</f>
        <v/>
      </c>
      <c r="G263" s="370" t="str">
        <f t="array" ref="G263">IFERROR(IF(INDEX('Disaggregation Data'!$M$159:$M$310,MATCH(LEFT(M263,255),LEFT('Disaggregation Data'!$J$159:$J$310,255),0))=0,"",INDEX('Disaggregation Data'!$M$159:$M$310,MATCH(LEFT(M263,255),LEFT('Disaggregation Data'!J$159:$J$310,255),0))),"")</f>
        <v/>
      </c>
      <c r="H263" s="369" t="str">
        <f t="array" ref="H263">IFERROR(IF(INDEX('Disaggregation Data'!$N$159:$N$310,MATCH(LEFT(M263,255),LEFT('Disaggregation Data'!$J$159:$J$310,255),0))=0,"",INDEX('Disaggregation Data'!$N$159:$N$310,MATCH(LEFT(M263,255),LEFT('Disaggregation Data'!J$159:$J$310,255),0))),"")</f>
        <v/>
      </c>
      <c r="I263" s="459" t="str">
        <f t="array" ref="I263">IFERROR(IF(INDEX('Disaggregation Records'!$G$59:$G$92,MATCH(LEFT(L263,255),LEFT('Disaggregation Records'!$D$59:$D$92,255),0))=0,"",INDEX('Disaggregation Records'!$G$59:$G$92,MATCH(LEFT(L263,255),LEFT('Disaggregation Records'!$D$59:$D$92,255),0))),"")</f>
        <v/>
      </c>
      <c r="J263" s="464" t="s">
        <v>771</v>
      </c>
      <c r="K263" s="464">
        <f t="shared" si="16"/>
        <v>25</v>
      </c>
      <c r="L263" s="464" t="str">
        <f t="shared" si="17"/>
        <v/>
      </c>
      <c r="M263" s="464" t="str">
        <f t="shared" si="18"/>
        <v/>
      </c>
      <c r="N263" s="464" t="b">
        <f t="shared" si="19"/>
        <v>0</v>
      </c>
      <c r="O263" s="468" t="s">
        <v>1821</v>
      </c>
      <c r="P263" s="202"/>
      <c r="Q263" s="179"/>
    </row>
    <row r="264" spans="1:17" ht="37.5" customHeight="1" x14ac:dyDescent="0.35">
      <c r="A264" s="367">
        <v>10</v>
      </c>
      <c r="B264" s="384" t="str">
        <f>IFERROR(VLOOKUP(A264,'Outcome Indicators - Section C'!$A$10:$S$27,19,FALSE),"")</f>
        <v/>
      </c>
      <c r="C264" s="467" t="str">
        <f t="array" ref="C264">IFERROR(IF(INDEX('Disaggregation Records'!$E$59:$E$92,MATCH(LEFT(L264,255),LEFT('Disaggregation Records'!$D$59:$D$92,255),0))=0,"",INDEX('Disaggregation Records'!$E$59:$E$92,MATCH(LEFT(L264,255),LEFT('Disaggregation Records'!$D$59:$D$92,255),0))),"")</f>
        <v/>
      </c>
      <c r="D264" s="467" t="str">
        <f t="array" ref="D264">IFERROR(IF(INDEX('Disaggregation Records'!$F$59:$F$92,MATCH(LEFT(L264,255),LEFT('Disaggregation Records'!$D$59:$D$92,255),0))=0,"",INDEX('Disaggregation Records'!$F$59:$F$92,MATCH(LEFT(L264,255),LEFT('Disaggregation Records'!$D$59:$D$92,255),0))),"")</f>
        <v/>
      </c>
      <c r="E264" s="370" t="str">
        <f t="array" ref="E264">IFERROR(IF(INDEX('Disaggregation Data'!$K$159:$K$310,MATCH(LEFT(M264,255),LEFT('Disaggregation Data'!$J$159:$J$310,255),0))=0,"",INDEX('Disaggregation Data'!$K$159:$K$310,MATCH(LEFT(M264,255),LEFT('Disaggregation Data'!J$159:$J$310,255),0))),"")</f>
        <v/>
      </c>
      <c r="F264" s="370" t="str">
        <f t="array" ref="F264">IFERROR(IF(INDEX('Disaggregation Data'!$L$159:$L$310,MATCH(LEFT(M264,255),LEFT('Disaggregation Data'!$J$159:$J$310,255),0))=0,"",INDEX('Disaggregation Data'!$L$159:$L$310,MATCH(LEFT(M264,255),LEFT('Disaggregation Data'!J$159:$J$310,255),0))),"")</f>
        <v/>
      </c>
      <c r="G264" s="370" t="str">
        <f t="array" ref="G264">IFERROR(IF(INDEX('Disaggregation Data'!$M$159:$M$310,MATCH(LEFT(M264,255),LEFT('Disaggregation Data'!$J$159:$J$310,255),0))=0,"",INDEX('Disaggregation Data'!$M$159:$M$310,MATCH(LEFT(M264,255),LEFT('Disaggregation Data'!J$159:$J$310,255),0))),"")</f>
        <v/>
      </c>
      <c r="H264" s="369" t="str">
        <f t="array" ref="H264">IFERROR(IF(INDEX('Disaggregation Data'!$N$159:$N$310,MATCH(LEFT(M264,255),LEFT('Disaggregation Data'!$J$159:$J$310,255),0))=0,"",INDEX('Disaggregation Data'!$N$159:$N$310,MATCH(LEFT(M264,255),LEFT('Disaggregation Data'!J$159:$J$310,255),0))),"")</f>
        <v/>
      </c>
      <c r="I264" s="459" t="str">
        <f t="array" ref="I264">IFERROR(IF(INDEX('Disaggregation Records'!$G$59:$G$92,MATCH(LEFT(L264,255),LEFT('Disaggregation Records'!$D$59:$D$92,255),0))=0,"",INDEX('Disaggregation Records'!$G$59:$G$92,MATCH(LEFT(L264,255),LEFT('Disaggregation Records'!$D$59:$D$92,255),0))),"")</f>
        <v/>
      </c>
      <c r="J264" s="464" t="s">
        <v>771</v>
      </c>
      <c r="K264" s="464">
        <f t="shared" si="16"/>
        <v>26</v>
      </c>
      <c r="L264" s="464" t="str">
        <f t="shared" si="17"/>
        <v/>
      </c>
      <c r="M264" s="464" t="str">
        <f t="shared" si="18"/>
        <v/>
      </c>
      <c r="N264" s="464" t="b">
        <f t="shared" si="19"/>
        <v>0</v>
      </c>
      <c r="O264" s="468" t="s">
        <v>1822</v>
      </c>
      <c r="P264" s="202"/>
      <c r="Q264" s="179"/>
    </row>
    <row r="265" spans="1:17" ht="37.5" customHeight="1" x14ac:dyDescent="0.35">
      <c r="A265" s="367">
        <v>10</v>
      </c>
      <c r="B265" s="384" t="str">
        <f>IFERROR(VLOOKUP(A265,'Outcome Indicators - Section C'!$A$10:$S$27,19,FALSE),"")</f>
        <v/>
      </c>
      <c r="C265" s="467" t="str">
        <f t="array" ref="C265">IFERROR(IF(INDEX('Disaggregation Records'!$E$59:$E$92,MATCH(LEFT(L265,255),LEFT('Disaggregation Records'!$D$59:$D$92,255),0))=0,"",INDEX('Disaggregation Records'!$E$59:$E$92,MATCH(LEFT(L265,255),LEFT('Disaggregation Records'!$D$59:$D$92,255),0))),"")</f>
        <v/>
      </c>
      <c r="D265" s="467" t="str">
        <f t="array" ref="D265">IFERROR(IF(INDEX('Disaggregation Records'!$F$59:$F$92,MATCH(LEFT(L265,255),LEFT('Disaggregation Records'!$D$59:$D$92,255),0))=0,"",INDEX('Disaggregation Records'!$F$59:$F$92,MATCH(LEFT(L265,255),LEFT('Disaggregation Records'!$D$59:$D$92,255),0))),"")</f>
        <v/>
      </c>
      <c r="E265" s="370" t="str">
        <f t="array" ref="E265">IFERROR(IF(INDEX('Disaggregation Data'!$K$159:$K$310,MATCH(LEFT(M265,255),LEFT('Disaggregation Data'!$J$159:$J$310,255),0))=0,"",INDEX('Disaggregation Data'!$K$159:$K$310,MATCH(LEFT(M265,255),LEFT('Disaggregation Data'!J$159:$J$310,255),0))),"")</f>
        <v/>
      </c>
      <c r="F265" s="370" t="str">
        <f t="array" ref="F265">IFERROR(IF(INDEX('Disaggregation Data'!$L$159:$L$310,MATCH(LEFT(M265,255),LEFT('Disaggregation Data'!$J$159:$J$310,255),0))=0,"",INDEX('Disaggregation Data'!$L$159:$L$310,MATCH(LEFT(M265,255),LEFT('Disaggregation Data'!J$159:$J$310,255),0))),"")</f>
        <v/>
      </c>
      <c r="G265" s="370" t="str">
        <f t="array" ref="G265">IFERROR(IF(INDEX('Disaggregation Data'!$M$159:$M$310,MATCH(LEFT(M265,255),LEFT('Disaggregation Data'!$J$159:$J$310,255),0))=0,"",INDEX('Disaggregation Data'!$M$159:$M$310,MATCH(LEFT(M265,255),LEFT('Disaggregation Data'!J$159:$J$310,255),0))),"")</f>
        <v/>
      </c>
      <c r="H265" s="369" t="str">
        <f t="array" ref="H265">IFERROR(IF(INDEX('Disaggregation Data'!$N$159:$N$310,MATCH(LEFT(M265,255),LEFT('Disaggregation Data'!$J$159:$J$310,255),0))=0,"",INDEX('Disaggregation Data'!$N$159:$N$310,MATCH(LEFT(M265,255),LEFT('Disaggregation Data'!J$159:$J$310,255),0))),"")</f>
        <v/>
      </c>
      <c r="I265" s="459" t="str">
        <f t="array" ref="I265">IFERROR(IF(INDEX('Disaggregation Records'!$G$59:$G$92,MATCH(LEFT(L265,255),LEFT('Disaggregation Records'!$D$59:$D$92,255),0))=0,"",INDEX('Disaggregation Records'!$G$59:$G$92,MATCH(LEFT(L265,255),LEFT('Disaggregation Records'!$D$59:$D$92,255),0))),"")</f>
        <v/>
      </c>
      <c r="J265" s="464" t="s">
        <v>771</v>
      </c>
      <c r="K265" s="464">
        <f t="shared" si="16"/>
        <v>27</v>
      </c>
      <c r="L265" s="464" t="str">
        <f t="shared" si="17"/>
        <v/>
      </c>
      <c r="M265" s="464" t="str">
        <f t="shared" si="18"/>
        <v/>
      </c>
      <c r="N265" s="464" t="b">
        <f t="shared" si="19"/>
        <v>0</v>
      </c>
      <c r="O265" s="468" t="s">
        <v>1823</v>
      </c>
      <c r="P265" s="202"/>
      <c r="Q265" s="179"/>
    </row>
    <row r="266" spans="1:17" ht="37.5" customHeight="1" x14ac:dyDescent="0.35">
      <c r="A266" s="367">
        <v>10</v>
      </c>
      <c r="B266" s="384" t="str">
        <f>IFERROR(VLOOKUP(A266,'Outcome Indicators - Section C'!$A$10:$S$27,19,FALSE),"")</f>
        <v/>
      </c>
      <c r="C266" s="467" t="str">
        <f t="array" ref="C266">IFERROR(IF(INDEX('Disaggregation Records'!$E$59:$E$92,MATCH(LEFT(L266,255),LEFT('Disaggregation Records'!$D$59:$D$92,255),0))=0,"",INDEX('Disaggregation Records'!$E$59:$E$92,MATCH(LEFT(L266,255),LEFT('Disaggregation Records'!$D$59:$D$92,255),0))),"")</f>
        <v/>
      </c>
      <c r="D266" s="467" t="str">
        <f t="array" ref="D266">IFERROR(IF(INDEX('Disaggregation Records'!$F$59:$F$92,MATCH(LEFT(L266,255),LEFT('Disaggregation Records'!$D$59:$D$92,255),0))=0,"",INDEX('Disaggregation Records'!$F$59:$F$92,MATCH(LEFT(L266,255),LEFT('Disaggregation Records'!$D$59:$D$92,255),0))),"")</f>
        <v/>
      </c>
      <c r="E266" s="370" t="str">
        <f t="array" ref="E266">IFERROR(IF(INDEX('Disaggregation Data'!$K$159:$K$310,MATCH(LEFT(M266,255),LEFT('Disaggregation Data'!$J$159:$J$310,255),0))=0,"",INDEX('Disaggregation Data'!$K$159:$K$310,MATCH(LEFT(M266,255),LEFT('Disaggregation Data'!J$159:$J$310,255),0))),"")</f>
        <v/>
      </c>
      <c r="F266" s="370" t="str">
        <f t="array" ref="F266">IFERROR(IF(INDEX('Disaggregation Data'!$L$159:$L$310,MATCH(LEFT(M266,255),LEFT('Disaggregation Data'!$J$159:$J$310,255),0))=0,"",INDEX('Disaggregation Data'!$L$159:$L$310,MATCH(LEFT(M266,255),LEFT('Disaggregation Data'!J$159:$J$310,255),0))),"")</f>
        <v/>
      </c>
      <c r="G266" s="370" t="str">
        <f t="array" ref="G266">IFERROR(IF(INDEX('Disaggregation Data'!$M$159:$M$310,MATCH(LEFT(M266,255),LEFT('Disaggregation Data'!$J$159:$J$310,255),0))=0,"",INDEX('Disaggregation Data'!$M$159:$M$310,MATCH(LEFT(M266,255),LEFT('Disaggregation Data'!J$159:$J$310,255),0))),"")</f>
        <v/>
      </c>
      <c r="H266" s="369" t="str">
        <f t="array" ref="H266">IFERROR(IF(INDEX('Disaggregation Data'!$N$159:$N$310,MATCH(LEFT(M266,255),LEFT('Disaggregation Data'!$J$159:$J$310,255),0))=0,"",INDEX('Disaggregation Data'!$N$159:$N$310,MATCH(LEFT(M266,255),LEFT('Disaggregation Data'!J$159:$J$310,255),0))),"")</f>
        <v/>
      </c>
      <c r="I266" s="459" t="str">
        <f t="array" ref="I266">IFERROR(IF(INDEX('Disaggregation Records'!$G$59:$G$92,MATCH(LEFT(L266,255),LEFT('Disaggregation Records'!$D$59:$D$92,255),0))=0,"",INDEX('Disaggregation Records'!$G$59:$G$92,MATCH(LEFT(L266,255),LEFT('Disaggregation Records'!$D$59:$D$92,255),0))),"")</f>
        <v/>
      </c>
      <c r="J266" s="464" t="s">
        <v>771</v>
      </c>
      <c r="K266" s="464">
        <f t="shared" si="16"/>
        <v>28</v>
      </c>
      <c r="L266" s="464" t="str">
        <f t="shared" si="17"/>
        <v/>
      </c>
      <c r="M266" s="464" t="str">
        <f t="shared" si="18"/>
        <v/>
      </c>
      <c r="N266" s="464" t="b">
        <f t="shared" si="19"/>
        <v>0</v>
      </c>
      <c r="O266" s="468" t="s">
        <v>1824</v>
      </c>
      <c r="P266" s="202"/>
      <c r="Q266" s="179"/>
    </row>
    <row r="267" spans="1:17" ht="37.5" customHeight="1" x14ac:dyDescent="0.35">
      <c r="A267" s="367">
        <v>10</v>
      </c>
      <c r="B267" s="384" t="str">
        <f>IFERROR(VLOOKUP(A267,'Outcome Indicators - Section C'!$A$10:$S$27,19,FALSE),"")</f>
        <v/>
      </c>
      <c r="C267" s="467" t="str">
        <f t="array" ref="C267">IFERROR(IF(INDEX('Disaggregation Records'!$E$59:$E$92,MATCH(LEFT(L267,255),LEFT('Disaggregation Records'!$D$59:$D$92,255),0))=0,"",INDEX('Disaggregation Records'!$E$59:$E$92,MATCH(LEFT(L267,255),LEFT('Disaggregation Records'!$D$59:$D$92,255),0))),"")</f>
        <v/>
      </c>
      <c r="D267" s="467" t="str">
        <f t="array" ref="D267">IFERROR(IF(INDEX('Disaggregation Records'!$F$59:$F$92,MATCH(LEFT(L267,255),LEFT('Disaggregation Records'!$D$59:$D$92,255),0))=0,"",INDEX('Disaggregation Records'!$F$59:$F$92,MATCH(LEFT(L267,255),LEFT('Disaggregation Records'!$D$59:$D$92,255),0))),"")</f>
        <v/>
      </c>
      <c r="E267" s="370" t="str">
        <f t="array" ref="E267">IFERROR(IF(INDEX('Disaggregation Data'!$K$159:$K$310,MATCH(LEFT(M267,255),LEFT('Disaggregation Data'!$J$159:$J$310,255),0))=0,"",INDEX('Disaggregation Data'!$K$159:$K$310,MATCH(LEFT(M267,255),LEFT('Disaggregation Data'!J$159:$J$310,255),0))),"")</f>
        <v/>
      </c>
      <c r="F267" s="370" t="str">
        <f t="array" ref="F267">IFERROR(IF(INDEX('Disaggregation Data'!$L$159:$L$310,MATCH(LEFT(M267,255),LEFT('Disaggregation Data'!$J$159:$J$310,255),0))=0,"",INDEX('Disaggregation Data'!$L$159:$L$310,MATCH(LEFT(M267,255),LEFT('Disaggregation Data'!J$159:$J$310,255),0))),"")</f>
        <v/>
      </c>
      <c r="G267" s="370" t="str">
        <f t="array" ref="G267">IFERROR(IF(INDEX('Disaggregation Data'!$M$159:$M$310,MATCH(LEFT(M267,255),LEFT('Disaggregation Data'!$J$159:$J$310,255),0))=0,"",INDEX('Disaggregation Data'!$M$159:$M$310,MATCH(LEFT(M267,255),LEFT('Disaggregation Data'!J$159:$J$310,255),0))),"")</f>
        <v/>
      </c>
      <c r="H267" s="369" t="str">
        <f t="array" ref="H267">IFERROR(IF(INDEX('Disaggregation Data'!$N$159:$N$310,MATCH(LEFT(M267,255),LEFT('Disaggregation Data'!$J$159:$J$310,255),0))=0,"",INDEX('Disaggregation Data'!$N$159:$N$310,MATCH(LEFT(M267,255),LEFT('Disaggregation Data'!J$159:$J$310,255),0))),"")</f>
        <v/>
      </c>
      <c r="I267" s="459" t="str">
        <f t="array" ref="I267">IFERROR(IF(INDEX('Disaggregation Records'!$G$59:$G$92,MATCH(LEFT(L267,255),LEFT('Disaggregation Records'!$D$59:$D$92,255),0))=0,"",INDEX('Disaggregation Records'!$G$59:$G$92,MATCH(LEFT(L267,255),LEFT('Disaggregation Records'!$D$59:$D$92,255),0))),"")</f>
        <v/>
      </c>
      <c r="J267" s="464" t="s">
        <v>771</v>
      </c>
      <c r="K267" s="464">
        <f t="shared" si="16"/>
        <v>29</v>
      </c>
      <c r="L267" s="464" t="str">
        <f t="shared" si="17"/>
        <v/>
      </c>
      <c r="M267" s="464" t="str">
        <f t="shared" si="18"/>
        <v/>
      </c>
      <c r="N267" s="464" t="b">
        <f t="shared" si="19"/>
        <v>0</v>
      </c>
      <c r="O267" s="468" t="s">
        <v>1825</v>
      </c>
      <c r="P267" s="202"/>
      <c r="Q267" s="179"/>
    </row>
    <row r="268" spans="1:17" ht="37.5" customHeight="1" x14ac:dyDescent="0.35">
      <c r="A268" s="367">
        <v>11</v>
      </c>
      <c r="B268" s="384" t="str">
        <f>IFERROR(VLOOKUP(A268,'Outcome Indicators - Section C'!$A$10:$S$27,19,FALSE),"")</f>
        <v/>
      </c>
      <c r="C268" s="467" t="str">
        <f t="array" ref="C268">IFERROR(IF(INDEX('Disaggregation Records'!$E$59:$E$92,MATCH(LEFT(L268,255),LEFT('Disaggregation Records'!$D$59:$D$92,255),0))=0,"",INDEX('Disaggregation Records'!$E$59:$E$92,MATCH(LEFT(L268,255),LEFT('Disaggregation Records'!$D$59:$D$92,255),0))),"")</f>
        <v/>
      </c>
      <c r="D268" s="467" t="str">
        <f t="array" ref="D268">IFERROR(IF(INDEX('Disaggregation Records'!$F$59:$F$92,MATCH(LEFT(L268,255),LEFT('Disaggregation Records'!$D$59:$D$92,255),0))=0,"",INDEX('Disaggregation Records'!$F$59:$F$92,MATCH(LEFT(L268,255),LEFT('Disaggregation Records'!$D$59:$D$92,255),0))),"")</f>
        <v/>
      </c>
      <c r="E268" s="370" t="str">
        <f t="array" ref="E268">IFERROR(IF(INDEX('Disaggregation Data'!$K$159:$K$310,MATCH(LEFT(M268,255),LEFT('Disaggregation Data'!$J$159:$J$310,255),0))=0,"",INDEX('Disaggregation Data'!$K$159:$K$310,MATCH(LEFT(M268,255),LEFT('Disaggregation Data'!J$159:$J$310,255),0))),"")</f>
        <v/>
      </c>
      <c r="F268" s="370" t="str">
        <f t="array" ref="F268">IFERROR(IF(INDEX('Disaggregation Data'!$L$159:$L$310,MATCH(LEFT(M268,255),LEFT('Disaggregation Data'!$J$159:$J$310,255),0))=0,"",INDEX('Disaggregation Data'!$L$159:$L$310,MATCH(LEFT(M268,255),LEFT('Disaggregation Data'!J$159:$J$310,255),0))),"")</f>
        <v/>
      </c>
      <c r="G268" s="370" t="str">
        <f t="array" ref="G268">IFERROR(IF(INDEX('Disaggregation Data'!$M$159:$M$310,MATCH(LEFT(M268,255),LEFT('Disaggregation Data'!$J$159:$J$310,255),0))=0,"",INDEX('Disaggregation Data'!$M$159:$M$310,MATCH(LEFT(M268,255),LEFT('Disaggregation Data'!J$159:$J$310,255),0))),"")</f>
        <v/>
      </c>
      <c r="H268" s="369" t="str">
        <f t="array" ref="H268">IFERROR(IF(INDEX('Disaggregation Data'!$N$159:$N$310,MATCH(LEFT(M268,255),LEFT('Disaggregation Data'!$J$159:$J$310,255),0))=0,"",INDEX('Disaggregation Data'!$N$159:$N$310,MATCH(LEFT(M268,255),LEFT('Disaggregation Data'!J$159:$J$310,255),0))),"")</f>
        <v/>
      </c>
      <c r="I268" s="459" t="str">
        <f t="array" ref="I268">IFERROR(IF(INDEX('Disaggregation Records'!$G$59:$G$92,MATCH(LEFT(L268,255),LEFT('Disaggregation Records'!$D$59:$D$92,255),0))=0,"",INDEX('Disaggregation Records'!$G$59:$G$92,MATCH(LEFT(L268,255),LEFT('Disaggregation Records'!$D$59:$D$92,255),0))),"")</f>
        <v/>
      </c>
      <c r="J268" s="464" t="s">
        <v>774</v>
      </c>
      <c r="K268" s="464">
        <f t="shared" si="16"/>
        <v>30</v>
      </c>
      <c r="L268" s="464" t="str">
        <f t="shared" si="17"/>
        <v/>
      </c>
      <c r="M268" s="464" t="str">
        <f t="shared" si="18"/>
        <v/>
      </c>
      <c r="N268" s="464" t="b">
        <f t="shared" si="19"/>
        <v>0</v>
      </c>
      <c r="O268" s="468" t="s">
        <v>1826</v>
      </c>
      <c r="P268" s="202"/>
      <c r="Q268" s="179"/>
    </row>
    <row r="269" spans="1:17" ht="37.5" customHeight="1" x14ac:dyDescent="0.35">
      <c r="A269" s="367">
        <v>11</v>
      </c>
      <c r="B269" s="384" t="str">
        <f>IFERROR(VLOOKUP(A269,'Outcome Indicators - Section C'!$A$10:$S$27,19,FALSE),"")</f>
        <v/>
      </c>
      <c r="C269" s="467" t="str">
        <f t="array" ref="C269">IFERROR(IF(INDEX('Disaggregation Records'!$E$59:$E$92,MATCH(LEFT(L269,255),LEFT('Disaggregation Records'!$D$59:$D$92,255),0))=0,"",INDEX('Disaggregation Records'!$E$59:$E$92,MATCH(LEFT(L269,255),LEFT('Disaggregation Records'!$D$59:$D$92,255),0))),"")</f>
        <v/>
      </c>
      <c r="D269" s="467" t="str">
        <f t="array" ref="D269">IFERROR(IF(INDEX('Disaggregation Records'!$F$59:$F$92,MATCH(LEFT(L269,255),LEFT('Disaggregation Records'!$D$59:$D$92,255),0))=0,"",INDEX('Disaggregation Records'!$F$59:$F$92,MATCH(LEFT(L269,255),LEFT('Disaggregation Records'!$D$59:$D$92,255),0))),"")</f>
        <v/>
      </c>
      <c r="E269" s="370" t="str">
        <f t="array" ref="E269">IFERROR(IF(INDEX('Disaggregation Data'!$K$159:$K$310,MATCH(LEFT(M269,255),LEFT('Disaggregation Data'!$J$159:$J$310,255),0))=0,"",INDEX('Disaggregation Data'!$K$159:$K$310,MATCH(LEFT(M269,255),LEFT('Disaggregation Data'!J$159:$J$310,255),0))),"")</f>
        <v/>
      </c>
      <c r="F269" s="370" t="str">
        <f t="array" ref="F269">IFERROR(IF(INDEX('Disaggregation Data'!$L$159:$L$310,MATCH(LEFT(M269,255),LEFT('Disaggregation Data'!$J$159:$J$310,255),0))=0,"",INDEX('Disaggregation Data'!$L$159:$L$310,MATCH(LEFT(M269,255),LEFT('Disaggregation Data'!J$159:$J$310,255),0))),"")</f>
        <v/>
      </c>
      <c r="G269" s="370" t="str">
        <f t="array" ref="G269">IFERROR(IF(INDEX('Disaggregation Data'!$M$159:$M$310,MATCH(LEFT(M269,255),LEFT('Disaggregation Data'!$J$159:$J$310,255),0))=0,"",INDEX('Disaggregation Data'!$M$159:$M$310,MATCH(LEFT(M269,255),LEFT('Disaggregation Data'!J$159:$J$310,255),0))),"")</f>
        <v/>
      </c>
      <c r="H269" s="369" t="str">
        <f t="array" ref="H269">IFERROR(IF(INDEX('Disaggregation Data'!$N$159:$N$310,MATCH(LEFT(M269,255),LEFT('Disaggregation Data'!$J$159:$J$310,255),0))=0,"",INDEX('Disaggregation Data'!$N$159:$N$310,MATCH(LEFT(M269,255),LEFT('Disaggregation Data'!J$159:$J$310,255),0))),"")</f>
        <v/>
      </c>
      <c r="I269" s="459" t="str">
        <f t="array" ref="I269">IFERROR(IF(INDEX('Disaggregation Records'!$G$59:$G$92,MATCH(LEFT(L269,255),LEFT('Disaggregation Records'!$D$59:$D$92,255),0))=0,"",INDEX('Disaggregation Records'!$G$59:$G$92,MATCH(LEFT(L269,255),LEFT('Disaggregation Records'!$D$59:$D$92,255),0))),"")</f>
        <v/>
      </c>
      <c r="J269" s="464" t="s">
        <v>774</v>
      </c>
      <c r="K269" s="464">
        <f t="shared" si="16"/>
        <v>31</v>
      </c>
      <c r="L269" s="464" t="str">
        <f t="shared" si="17"/>
        <v/>
      </c>
      <c r="M269" s="464" t="str">
        <f t="shared" si="18"/>
        <v/>
      </c>
      <c r="N269" s="464" t="b">
        <f t="shared" si="19"/>
        <v>0</v>
      </c>
      <c r="O269" s="468" t="s">
        <v>1827</v>
      </c>
      <c r="P269" s="202"/>
      <c r="Q269" s="179"/>
    </row>
    <row r="270" spans="1:17" ht="37.5" customHeight="1" x14ac:dyDescent="0.35">
      <c r="A270" s="367">
        <v>11</v>
      </c>
      <c r="B270" s="384" t="str">
        <f>IFERROR(VLOOKUP(A270,'Outcome Indicators - Section C'!$A$10:$S$27,19,FALSE),"")</f>
        <v/>
      </c>
      <c r="C270" s="467" t="str">
        <f t="array" ref="C270">IFERROR(IF(INDEX('Disaggregation Records'!$E$59:$E$92,MATCH(LEFT(L270,255),LEFT('Disaggregation Records'!$D$59:$D$92,255),0))=0,"",INDEX('Disaggregation Records'!$E$59:$E$92,MATCH(LEFT(L270,255),LEFT('Disaggregation Records'!$D$59:$D$92,255),0))),"")</f>
        <v/>
      </c>
      <c r="D270" s="467" t="str">
        <f t="array" ref="D270">IFERROR(IF(INDEX('Disaggregation Records'!$F$59:$F$92,MATCH(LEFT(L270,255),LEFT('Disaggregation Records'!$D$59:$D$92,255),0))=0,"",INDEX('Disaggregation Records'!$F$59:$F$92,MATCH(LEFT(L270,255),LEFT('Disaggregation Records'!$D$59:$D$92,255),0))),"")</f>
        <v/>
      </c>
      <c r="E270" s="370" t="str">
        <f t="array" ref="E270">IFERROR(IF(INDEX('Disaggregation Data'!$K$159:$K$310,MATCH(LEFT(M270,255),LEFT('Disaggregation Data'!$J$159:$J$310,255),0))=0,"",INDEX('Disaggregation Data'!$K$159:$K$310,MATCH(LEFT(M270,255),LEFT('Disaggregation Data'!J$159:$J$310,255),0))),"")</f>
        <v/>
      </c>
      <c r="F270" s="370" t="str">
        <f t="array" ref="F270">IFERROR(IF(INDEX('Disaggregation Data'!$L$159:$L$310,MATCH(LEFT(M270,255),LEFT('Disaggregation Data'!$J$159:$J$310,255),0))=0,"",INDEX('Disaggregation Data'!$L$159:$L$310,MATCH(LEFT(M270,255),LEFT('Disaggregation Data'!J$159:$J$310,255),0))),"")</f>
        <v/>
      </c>
      <c r="G270" s="370" t="str">
        <f t="array" ref="G270">IFERROR(IF(INDEX('Disaggregation Data'!$M$159:$M$310,MATCH(LEFT(M270,255),LEFT('Disaggregation Data'!$J$159:$J$310,255),0))=0,"",INDEX('Disaggregation Data'!$M$159:$M$310,MATCH(LEFT(M270,255),LEFT('Disaggregation Data'!J$159:$J$310,255),0))),"")</f>
        <v/>
      </c>
      <c r="H270" s="369" t="str">
        <f t="array" ref="H270">IFERROR(IF(INDEX('Disaggregation Data'!$N$159:$N$310,MATCH(LEFT(M270,255),LEFT('Disaggregation Data'!$J$159:$J$310,255),0))=0,"",INDEX('Disaggregation Data'!$N$159:$N$310,MATCH(LEFT(M270,255),LEFT('Disaggregation Data'!J$159:$J$310,255),0))),"")</f>
        <v/>
      </c>
      <c r="I270" s="459" t="str">
        <f t="array" ref="I270">IFERROR(IF(INDEX('Disaggregation Records'!$G$59:$G$92,MATCH(LEFT(L270,255),LEFT('Disaggregation Records'!$D$59:$D$92,255),0))=0,"",INDEX('Disaggregation Records'!$G$59:$G$92,MATCH(LEFT(L270,255),LEFT('Disaggregation Records'!$D$59:$D$92,255),0))),"")</f>
        <v/>
      </c>
      <c r="J270" s="464" t="s">
        <v>774</v>
      </c>
      <c r="K270" s="464">
        <f t="shared" si="16"/>
        <v>32</v>
      </c>
      <c r="L270" s="464" t="str">
        <f t="shared" si="17"/>
        <v/>
      </c>
      <c r="M270" s="464" t="str">
        <f t="shared" si="18"/>
        <v/>
      </c>
      <c r="N270" s="464" t="b">
        <f t="shared" si="19"/>
        <v>0</v>
      </c>
      <c r="O270" s="468" t="s">
        <v>1828</v>
      </c>
      <c r="P270" s="202"/>
      <c r="Q270" s="179"/>
    </row>
    <row r="271" spans="1:17" ht="37.5" customHeight="1" x14ac:dyDescent="0.35">
      <c r="A271" s="367">
        <v>11</v>
      </c>
      <c r="B271" s="384" t="str">
        <f>IFERROR(VLOOKUP(A271,'Outcome Indicators - Section C'!$A$10:$S$27,19,FALSE),"")</f>
        <v/>
      </c>
      <c r="C271" s="467" t="str">
        <f t="array" ref="C271">IFERROR(IF(INDEX('Disaggregation Records'!$E$59:$E$92,MATCH(LEFT(L271,255),LEFT('Disaggregation Records'!$D$59:$D$92,255),0))=0,"",INDEX('Disaggregation Records'!$E$59:$E$92,MATCH(LEFT(L271,255),LEFT('Disaggregation Records'!$D$59:$D$92,255),0))),"")</f>
        <v/>
      </c>
      <c r="D271" s="467" t="str">
        <f t="array" ref="D271">IFERROR(IF(INDEX('Disaggregation Records'!$F$59:$F$92,MATCH(LEFT(L271,255),LEFT('Disaggregation Records'!$D$59:$D$92,255),0))=0,"",INDEX('Disaggregation Records'!$F$59:$F$92,MATCH(LEFT(L271,255),LEFT('Disaggregation Records'!$D$59:$D$92,255),0))),"")</f>
        <v/>
      </c>
      <c r="E271" s="370" t="str">
        <f t="array" ref="E271">IFERROR(IF(INDEX('Disaggregation Data'!$K$159:$K$310,MATCH(LEFT(M271,255),LEFT('Disaggregation Data'!$J$159:$J$310,255),0))=0,"",INDEX('Disaggregation Data'!$K$159:$K$310,MATCH(LEFT(M271,255),LEFT('Disaggregation Data'!J$159:$J$310,255),0))),"")</f>
        <v/>
      </c>
      <c r="F271" s="370" t="str">
        <f t="array" ref="F271">IFERROR(IF(INDEX('Disaggregation Data'!$L$159:$L$310,MATCH(LEFT(M271,255),LEFT('Disaggregation Data'!$J$159:$J$310,255),0))=0,"",INDEX('Disaggregation Data'!$L$159:$L$310,MATCH(LEFT(M271,255),LEFT('Disaggregation Data'!J$159:$J$310,255),0))),"")</f>
        <v/>
      </c>
      <c r="G271" s="370" t="str">
        <f t="array" ref="G271">IFERROR(IF(INDEX('Disaggregation Data'!$M$159:$M$310,MATCH(LEFT(M271,255),LEFT('Disaggregation Data'!$J$159:$J$310,255),0))=0,"",INDEX('Disaggregation Data'!$M$159:$M$310,MATCH(LEFT(M271,255),LEFT('Disaggregation Data'!J$159:$J$310,255),0))),"")</f>
        <v/>
      </c>
      <c r="H271" s="369" t="str">
        <f t="array" ref="H271">IFERROR(IF(INDEX('Disaggregation Data'!$N$159:$N$310,MATCH(LEFT(M271,255),LEFT('Disaggregation Data'!$J$159:$J$310,255),0))=0,"",INDEX('Disaggregation Data'!$N$159:$N$310,MATCH(LEFT(M271,255),LEFT('Disaggregation Data'!J$159:$J$310,255),0))),"")</f>
        <v/>
      </c>
      <c r="I271" s="459" t="str">
        <f t="array" ref="I271">IFERROR(IF(INDEX('Disaggregation Records'!$G$59:$G$92,MATCH(LEFT(L271,255),LEFT('Disaggregation Records'!$D$59:$D$92,255),0))=0,"",INDEX('Disaggregation Records'!$G$59:$G$92,MATCH(LEFT(L271,255),LEFT('Disaggregation Records'!$D$59:$D$92,255),0))),"")</f>
        <v/>
      </c>
      <c r="J271" s="464" t="s">
        <v>774</v>
      </c>
      <c r="K271" s="464">
        <f t="shared" si="16"/>
        <v>33</v>
      </c>
      <c r="L271" s="464" t="str">
        <f t="shared" si="17"/>
        <v/>
      </c>
      <c r="M271" s="464" t="str">
        <f t="shared" si="18"/>
        <v/>
      </c>
      <c r="N271" s="464" t="b">
        <f t="shared" si="19"/>
        <v>0</v>
      </c>
      <c r="O271" s="468" t="s">
        <v>1829</v>
      </c>
      <c r="P271" s="202"/>
      <c r="Q271" s="179"/>
    </row>
    <row r="272" spans="1:17" ht="37.5" customHeight="1" x14ac:dyDescent="0.35">
      <c r="A272" s="367">
        <v>11</v>
      </c>
      <c r="B272" s="384" t="str">
        <f>IFERROR(VLOOKUP(A272,'Outcome Indicators - Section C'!$A$10:$S$27,19,FALSE),"")</f>
        <v/>
      </c>
      <c r="C272" s="467" t="str">
        <f t="array" ref="C272">IFERROR(IF(INDEX('Disaggregation Records'!$E$59:$E$92,MATCH(LEFT(L272,255),LEFT('Disaggregation Records'!$D$59:$D$92,255),0))=0,"",INDEX('Disaggregation Records'!$E$59:$E$92,MATCH(LEFT(L272,255),LEFT('Disaggregation Records'!$D$59:$D$92,255),0))),"")</f>
        <v/>
      </c>
      <c r="D272" s="467" t="str">
        <f t="array" ref="D272">IFERROR(IF(INDEX('Disaggregation Records'!$F$59:$F$92,MATCH(LEFT(L272,255),LEFT('Disaggregation Records'!$D$59:$D$92,255),0))=0,"",INDEX('Disaggregation Records'!$F$59:$F$92,MATCH(LEFT(L272,255),LEFT('Disaggregation Records'!$D$59:$D$92,255),0))),"")</f>
        <v/>
      </c>
      <c r="E272" s="370" t="str">
        <f t="array" ref="E272">IFERROR(IF(INDEX('Disaggregation Data'!$K$159:$K$310,MATCH(LEFT(M272,255),LEFT('Disaggregation Data'!$J$159:$J$310,255),0))=0,"",INDEX('Disaggregation Data'!$K$159:$K$310,MATCH(LEFT(M272,255),LEFT('Disaggregation Data'!J$159:$J$310,255),0))),"")</f>
        <v/>
      </c>
      <c r="F272" s="370" t="str">
        <f t="array" ref="F272">IFERROR(IF(INDEX('Disaggregation Data'!$L$159:$L$310,MATCH(LEFT(M272,255),LEFT('Disaggregation Data'!$J$159:$J$310,255),0))=0,"",INDEX('Disaggregation Data'!$L$159:$L$310,MATCH(LEFT(M272,255),LEFT('Disaggregation Data'!J$159:$J$310,255),0))),"")</f>
        <v/>
      </c>
      <c r="G272" s="370" t="str">
        <f t="array" ref="G272">IFERROR(IF(INDEX('Disaggregation Data'!$M$159:$M$310,MATCH(LEFT(M272,255),LEFT('Disaggregation Data'!$J$159:$J$310,255),0))=0,"",INDEX('Disaggregation Data'!$M$159:$M$310,MATCH(LEFT(M272,255),LEFT('Disaggregation Data'!J$159:$J$310,255),0))),"")</f>
        <v/>
      </c>
      <c r="H272" s="369" t="str">
        <f t="array" ref="H272">IFERROR(IF(INDEX('Disaggregation Data'!$N$159:$N$310,MATCH(LEFT(M272,255),LEFT('Disaggregation Data'!$J$159:$J$310,255),0))=0,"",INDEX('Disaggregation Data'!$N$159:$N$310,MATCH(LEFT(M272,255),LEFT('Disaggregation Data'!J$159:$J$310,255),0))),"")</f>
        <v/>
      </c>
      <c r="I272" s="459" t="str">
        <f t="array" ref="I272">IFERROR(IF(INDEX('Disaggregation Records'!$G$59:$G$92,MATCH(LEFT(L272,255),LEFT('Disaggregation Records'!$D$59:$D$92,255),0))=0,"",INDEX('Disaggregation Records'!$G$59:$G$92,MATCH(LEFT(L272,255),LEFT('Disaggregation Records'!$D$59:$D$92,255),0))),"")</f>
        <v/>
      </c>
      <c r="J272" s="464" t="s">
        <v>774</v>
      </c>
      <c r="K272" s="464">
        <f t="shared" si="16"/>
        <v>34</v>
      </c>
      <c r="L272" s="464" t="str">
        <f t="shared" si="17"/>
        <v/>
      </c>
      <c r="M272" s="464" t="str">
        <f t="shared" si="18"/>
        <v/>
      </c>
      <c r="N272" s="464" t="b">
        <f t="shared" si="19"/>
        <v>0</v>
      </c>
      <c r="O272" s="468" t="s">
        <v>1830</v>
      </c>
      <c r="P272" s="202"/>
      <c r="Q272" s="179"/>
    </row>
    <row r="273" spans="1:17" ht="37.5" customHeight="1" x14ac:dyDescent="0.35">
      <c r="A273" s="367">
        <v>11</v>
      </c>
      <c r="B273" s="384" t="str">
        <f>IFERROR(VLOOKUP(A273,'Outcome Indicators - Section C'!$A$10:$S$27,19,FALSE),"")</f>
        <v/>
      </c>
      <c r="C273" s="467" t="str">
        <f t="array" ref="C273">IFERROR(IF(INDEX('Disaggregation Records'!$E$59:$E$92,MATCH(LEFT(L273,255),LEFT('Disaggregation Records'!$D$59:$D$92,255),0))=0,"",INDEX('Disaggregation Records'!$E$59:$E$92,MATCH(LEFT(L273,255),LEFT('Disaggregation Records'!$D$59:$D$92,255),0))),"")</f>
        <v/>
      </c>
      <c r="D273" s="467" t="str">
        <f t="array" ref="D273">IFERROR(IF(INDEX('Disaggregation Records'!$F$59:$F$92,MATCH(LEFT(L273,255),LEFT('Disaggregation Records'!$D$59:$D$92,255),0))=0,"",INDEX('Disaggregation Records'!$F$59:$F$92,MATCH(LEFT(L273,255),LEFT('Disaggregation Records'!$D$59:$D$92,255),0))),"")</f>
        <v/>
      </c>
      <c r="E273" s="370" t="str">
        <f t="array" ref="E273">IFERROR(IF(INDEX('Disaggregation Data'!$K$159:$K$310,MATCH(LEFT(M273,255),LEFT('Disaggregation Data'!$J$159:$J$310,255),0))=0,"",INDEX('Disaggregation Data'!$K$159:$K$310,MATCH(LEFT(M273,255),LEFT('Disaggregation Data'!J$159:$J$310,255),0))),"")</f>
        <v/>
      </c>
      <c r="F273" s="370" t="str">
        <f t="array" ref="F273">IFERROR(IF(INDEX('Disaggregation Data'!$L$159:$L$310,MATCH(LEFT(M273,255),LEFT('Disaggregation Data'!$J$159:$J$310,255),0))=0,"",INDEX('Disaggregation Data'!$L$159:$L$310,MATCH(LEFT(M273,255),LEFT('Disaggregation Data'!J$159:$J$310,255),0))),"")</f>
        <v/>
      </c>
      <c r="G273" s="370" t="str">
        <f t="array" ref="G273">IFERROR(IF(INDEX('Disaggregation Data'!$M$159:$M$310,MATCH(LEFT(M273,255),LEFT('Disaggregation Data'!$J$159:$J$310,255),0))=0,"",INDEX('Disaggregation Data'!$M$159:$M$310,MATCH(LEFT(M273,255),LEFT('Disaggregation Data'!J$159:$J$310,255),0))),"")</f>
        <v/>
      </c>
      <c r="H273" s="369" t="str">
        <f t="array" ref="H273">IFERROR(IF(INDEX('Disaggregation Data'!$N$159:$N$310,MATCH(LEFT(M273,255),LEFT('Disaggregation Data'!$J$159:$J$310,255),0))=0,"",INDEX('Disaggregation Data'!$N$159:$N$310,MATCH(LEFT(M273,255),LEFT('Disaggregation Data'!J$159:$J$310,255),0))),"")</f>
        <v/>
      </c>
      <c r="I273" s="459" t="str">
        <f t="array" ref="I273">IFERROR(IF(INDEX('Disaggregation Records'!$G$59:$G$92,MATCH(LEFT(L273,255),LEFT('Disaggregation Records'!$D$59:$D$92,255),0))=0,"",INDEX('Disaggregation Records'!$G$59:$G$92,MATCH(LEFT(L273,255),LEFT('Disaggregation Records'!$D$59:$D$92,255),0))),"")</f>
        <v/>
      </c>
      <c r="J273" s="464" t="s">
        <v>774</v>
      </c>
      <c r="K273" s="464">
        <f t="shared" si="16"/>
        <v>35</v>
      </c>
      <c r="L273" s="464" t="str">
        <f t="shared" si="17"/>
        <v/>
      </c>
      <c r="M273" s="464" t="str">
        <f t="shared" si="18"/>
        <v/>
      </c>
      <c r="N273" s="464" t="b">
        <f t="shared" si="19"/>
        <v>0</v>
      </c>
      <c r="O273" s="468" t="s">
        <v>1831</v>
      </c>
      <c r="P273" s="202"/>
      <c r="Q273" s="179"/>
    </row>
    <row r="274" spans="1:17" ht="37.5" customHeight="1" x14ac:dyDescent="0.35">
      <c r="A274" s="367">
        <v>11</v>
      </c>
      <c r="B274" s="384" t="str">
        <f>IFERROR(VLOOKUP(A274,'Outcome Indicators - Section C'!$A$10:$S$27,19,FALSE),"")</f>
        <v/>
      </c>
      <c r="C274" s="467" t="str">
        <f t="array" ref="C274">IFERROR(IF(INDEX('Disaggregation Records'!$E$59:$E$92,MATCH(LEFT(L274,255),LEFT('Disaggregation Records'!$D$59:$D$92,255),0))=0,"",INDEX('Disaggregation Records'!$E$59:$E$92,MATCH(LEFT(L274,255),LEFT('Disaggregation Records'!$D$59:$D$92,255),0))),"")</f>
        <v/>
      </c>
      <c r="D274" s="467" t="str">
        <f t="array" ref="D274">IFERROR(IF(INDEX('Disaggregation Records'!$F$59:$F$92,MATCH(LEFT(L274,255),LEFT('Disaggregation Records'!$D$59:$D$92,255),0))=0,"",INDEX('Disaggregation Records'!$F$59:$F$92,MATCH(LEFT(L274,255),LEFT('Disaggregation Records'!$D$59:$D$92,255),0))),"")</f>
        <v/>
      </c>
      <c r="E274" s="370" t="str">
        <f t="array" ref="E274">IFERROR(IF(INDEX('Disaggregation Data'!$K$159:$K$310,MATCH(LEFT(M274,255),LEFT('Disaggregation Data'!$J$159:$J$310,255),0))=0,"",INDEX('Disaggregation Data'!$K$159:$K$310,MATCH(LEFT(M274,255),LEFT('Disaggregation Data'!J$159:$J$310,255),0))),"")</f>
        <v/>
      </c>
      <c r="F274" s="370" t="str">
        <f t="array" ref="F274">IFERROR(IF(INDEX('Disaggregation Data'!$L$159:$L$310,MATCH(LEFT(M274,255),LEFT('Disaggregation Data'!$J$159:$J$310,255),0))=0,"",INDEX('Disaggregation Data'!$L$159:$L$310,MATCH(LEFT(M274,255),LEFT('Disaggregation Data'!J$159:$J$310,255),0))),"")</f>
        <v/>
      </c>
      <c r="G274" s="370" t="str">
        <f t="array" ref="G274">IFERROR(IF(INDEX('Disaggregation Data'!$M$159:$M$310,MATCH(LEFT(M274,255),LEFT('Disaggregation Data'!$J$159:$J$310,255),0))=0,"",INDEX('Disaggregation Data'!$M$159:$M$310,MATCH(LEFT(M274,255),LEFT('Disaggregation Data'!J$159:$J$310,255),0))),"")</f>
        <v/>
      </c>
      <c r="H274" s="369" t="str">
        <f t="array" ref="H274">IFERROR(IF(INDEX('Disaggregation Data'!$N$159:$N$310,MATCH(LEFT(M274,255),LEFT('Disaggregation Data'!$J$159:$J$310,255),0))=0,"",INDEX('Disaggregation Data'!$N$159:$N$310,MATCH(LEFT(M274,255),LEFT('Disaggregation Data'!J$159:$J$310,255),0))),"")</f>
        <v/>
      </c>
      <c r="I274" s="459" t="str">
        <f t="array" ref="I274">IFERROR(IF(INDEX('Disaggregation Records'!$G$59:$G$92,MATCH(LEFT(L274,255),LEFT('Disaggregation Records'!$D$59:$D$92,255),0))=0,"",INDEX('Disaggregation Records'!$G$59:$G$92,MATCH(LEFT(L274,255),LEFT('Disaggregation Records'!$D$59:$D$92,255),0))),"")</f>
        <v/>
      </c>
      <c r="J274" s="464" t="s">
        <v>774</v>
      </c>
      <c r="K274" s="464">
        <f t="shared" si="16"/>
        <v>36</v>
      </c>
      <c r="L274" s="464" t="str">
        <f t="shared" si="17"/>
        <v/>
      </c>
      <c r="M274" s="464" t="str">
        <f t="shared" si="18"/>
        <v/>
      </c>
      <c r="N274" s="464" t="b">
        <f t="shared" si="19"/>
        <v>0</v>
      </c>
      <c r="O274" s="468" t="s">
        <v>1832</v>
      </c>
      <c r="P274" s="202"/>
      <c r="Q274" s="179"/>
    </row>
    <row r="275" spans="1:17" ht="37.5" customHeight="1" x14ac:dyDescent="0.35">
      <c r="A275" s="367">
        <v>11</v>
      </c>
      <c r="B275" s="384" t="str">
        <f>IFERROR(VLOOKUP(A275,'Outcome Indicators - Section C'!$A$10:$S$27,19,FALSE),"")</f>
        <v/>
      </c>
      <c r="C275" s="467" t="str">
        <f t="array" ref="C275">IFERROR(IF(INDEX('Disaggregation Records'!$E$59:$E$92,MATCH(LEFT(L275,255),LEFT('Disaggregation Records'!$D$59:$D$92,255),0))=0,"",INDEX('Disaggregation Records'!$E$59:$E$92,MATCH(LEFT(L275,255),LEFT('Disaggregation Records'!$D$59:$D$92,255),0))),"")</f>
        <v/>
      </c>
      <c r="D275" s="467" t="str">
        <f t="array" ref="D275">IFERROR(IF(INDEX('Disaggregation Records'!$F$59:$F$92,MATCH(LEFT(L275,255),LEFT('Disaggregation Records'!$D$59:$D$92,255),0))=0,"",INDEX('Disaggregation Records'!$F$59:$F$92,MATCH(LEFT(L275,255),LEFT('Disaggregation Records'!$D$59:$D$92,255),0))),"")</f>
        <v/>
      </c>
      <c r="E275" s="370" t="str">
        <f t="array" ref="E275">IFERROR(IF(INDEX('Disaggregation Data'!$K$159:$K$310,MATCH(LEFT(M275,255),LEFT('Disaggregation Data'!$J$159:$J$310,255),0))=0,"",INDEX('Disaggregation Data'!$K$159:$K$310,MATCH(LEFT(M275,255),LEFT('Disaggregation Data'!J$159:$J$310,255),0))),"")</f>
        <v/>
      </c>
      <c r="F275" s="370" t="str">
        <f t="array" ref="F275">IFERROR(IF(INDEX('Disaggregation Data'!$L$159:$L$310,MATCH(LEFT(M275,255),LEFT('Disaggregation Data'!$J$159:$J$310,255),0))=0,"",INDEX('Disaggregation Data'!$L$159:$L$310,MATCH(LEFT(M275,255),LEFT('Disaggregation Data'!J$159:$J$310,255),0))),"")</f>
        <v/>
      </c>
      <c r="G275" s="370" t="str">
        <f t="array" ref="G275">IFERROR(IF(INDEX('Disaggregation Data'!$M$159:$M$310,MATCH(LEFT(M275,255),LEFT('Disaggregation Data'!$J$159:$J$310,255),0))=0,"",INDEX('Disaggregation Data'!$M$159:$M$310,MATCH(LEFT(M275,255),LEFT('Disaggregation Data'!J$159:$J$310,255),0))),"")</f>
        <v/>
      </c>
      <c r="H275" s="369" t="str">
        <f t="array" ref="H275">IFERROR(IF(INDEX('Disaggregation Data'!$N$159:$N$310,MATCH(LEFT(M275,255),LEFT('Disaggregation Data'!$J$159:$J$310,255),0))=0,"",INDEX('Disaggregation Data'!$N$159:$N$310,MATCH(LEFT(M275,255),LEFT('Disaggregation Data'!J$159:$J$310,255),0))),"")</f>
        <v/>
      </c>
      <c r="I275" s="459" t="str">
        <f t="array" ref="I275">IFERROR(IF(INDEX('Disaggregation Records'!$G$59:$G$92,MATCH(LEFT(L275,255),LEFT('Disaggregation Records'!$D$59:$D$92,255),0))=0,"",INDEX('Disaggregation Records'!$G$59:$G$92,MATCH(LEFT(L275,255),LEFT('Disaggregation Records'!$D$59:$D$92,255),0))),"")</f>
        <v/>
      </c>
      <c r="J275" s="464" t="s">
        <v>774</v>
      </c>
      <c r="K275" s="464">
        <f t="shared" si="16"/>
        <v>37</v>
      </c>
      <c r="L275" s="464" t="str">
        <f t="shared" si="17"/>
        <v/>
      </c>
      <c r="M275" s="464" t="str">
        <f t="shared" si="18"/>
        <v/>
      </c>
      <c r="N275" s="464" t="b">
        <f t="shared" si="19"/>
        <v>0</v>
      </c>
      <c r="O275" s="468" t="s">
        <v>1833</v>
      </c>
      <c r="P275" s="202"/>
      <c r="Q275" s="179"/>
    </row>
    <row r="276" spans="1:17" ht="37.5" customHeight="1" x14ac:dyDescent="0.35">
      <c r="A276" s="367">
        <v>11</v>
      </c>
      <c r="B276" s="384" t="str">
        <f>IFERROR(VLOOKUP(A276,'Outcome Indicators - Section C'!$A$10:$S$27,19,FALSE),"")</f>
        <v/>
      </c>
      <c r="C276" s="467" t="str">
        <f t="array" ref="C276">IFERROR(IF(INDEX('Disaggregation Records'!$E$59:$E$92,MATCH(LEFT(L276,255),LEFT('Disaggregation Records'!$D$59:$D$92,255),0))=0,"",INDEX('Disaggregation Records'!$E$59:$E$92,MATCH(LEFT(L276,255),LEFT('Disaggregation Records'!$D$59:$D$92,255),0))),"")</f>
        <v/>
      </c>
      <c r="D276" s="467" t="str">
        <f t="array" ref="D276">IFERROR(IF(INDEX('Disaggregation Records'!$F$59:$F$92,MATCH(LEFT(L276,255),LEFT('Disaggregation Records'!$D$59:$D$92,255),0))=0,"",INDEX('Disaggregation Records'!$F$59:$F$92,MATCH(LEFT(L276,255),LEFT('Disaggregation Records'!$D$59:$D$92,255),0))),"")</f>
        <v/>
      </c>
      <c r="E276" s="370" t="str">
        <f t="array" ref="E276">IFERROR(IF(INDEX('Disaggregation Data'!$K$159:$K$310,MATCH(LEFT(M276,255),LEFT('Disaggregation Data'!$J$159:$J$310,255),0))=0,"",INDEX('Disaggregation Data'!$K$159:$K$310,MATCH(LEFT(M276,255),LEFT('Disaggregation Data'!J$159:$J$310,255),0))),"")</f>
        <v/>
      </c>
      <c r="F276" s="370" t="str">
        <f t="array" ref="F276">IFERROR(IF(INDEX('Disaggregation Data'!$L$159:$L$310,MATCH(LEFT(M276,255),LEFT('Disaggregation Data'!$J$159:$J$310,255),0))=0,"",INDEX('Disaggregation Data'!$L$159:$L$310,MATCH(LEFT(M276,255),LEFT('Disaggregation Data'!J$159:$J$310,255),0))),"")</f>
        <v/>
      </c>
      <c r="G276" s="370" t="str">
        <f t="array" ref="G276">IFERROR(IF(INDEX('Disaggregation Data'!$M$159:$M$310,MATCH(LEFT(M276,255),LEFT('Disaggregation Data'!$J$159:$J$310,255),0))=0,"",INDEX('Disaggregation Data'!$M$159:$M$310,MATCH(LEFT(M276,255),LEFT('Disaggregation Data'!J$159:$J$310,255),0))),"")</f>
        <v/>
      </c>
      <c r="H276" s="369" t="str">
        <f t="array" ref="H276">IFERROR(IF(INDEX('Disaggregation Data'!$N$159:$N$310,MATCH(LEFT(M276,255),LEFT('Disaggregation Data'!$J$159:$J$310,255),0))=0,"",INDEX('Disaggregation Data'!$N$159:$N$310,MATCH(LEFT(M276,255),LEFT('Disaggregation Data'!J$159:$J$310,255),0))),"")</f>
        <v/>
      </c>
      <c r="I276" s="459" t="str">
        <f t="array" ref="I276">IFERROR(IF(INDEX('Disaggregation Records'!$G$59:$G$92,MATCH(LEFT(L276,255),LEFT('Disaggregation Records'!$D$59:$D$92,255),0))=0,"",INDEX('Disaggregation Records'!$G$59:$G$92,MATCH(LEFT(L276,255),LEFT('Disaggregation Records'!$D$59:$D$92,255),0))),"")</f>
        <v/>
      </c>
      <c r="J276" s="464" t="s">
        <v>774</v>
      </c>
      <c r="K276" s="464">
        <f t="shared" si="16"/>
        <v>38</v>
      </c>
      <c r="L276" s="464" t="str">
        <f t="shared" si="17"/>
        <v/>
      </c>
      <c r="M276" s="464" t="str">
        <f t="shared" si="18"/>
        <v/>
      </c>
      <c r="N276" s="464" t="b">
        <f t="shared" si="19"/>
        <v>0</v>
      </c>
      <c r="O276" s="468" t="s">
        <v>1834</v>
      </c>
      <c r="P276" s="202"/>
      <c r="Q276" s="179"/>
    </row>
    <row r="277" spans="1:17" ht="37.5" customHeight="1" x14ac:dyDescent="0.35">
      <c r="A277" s="367">
        <v>11</v>
      </c>
      <c r="B277" s="384" t="str">
        <f>IFERROR(VLOOKUP(A277,'Outcome Indicators - Section C'!$A$10:$S$27,19,FALSE),"")</f>
        <v/>
      </c>
      <c r="C277" s="467" t="str">
        <f t="array" ref="C277">IFERROR(IF(INDEX('Disaggregation Records'!$E$59:$E$92,MATCH(LEFT(L277,255),LEFT('Disaggregation Records'!$D$59:$D$92,255),0))=0,"",INDEX('Disaggregation Records'!$E$59:$E$92,MATCH(LEFT(L277,255),LEFT('Disaggregation Records'!$D$59:$D$92,255),0))),"")</f>
        <v/>
      </c>
      <c r="D277" s="467" t="str">
        <f t="array" ref="D277">IFERROR(IF(INDEX('Disaggregation Records'!$F$59:$F$92,MATCH(LEFT(L277,255),LEFT('Disaggregation Records'!$D$59:$D$92,255),0))=0,"",INDEX('Disaggregation Records'!$F$59:$F$92,MATCH(LEFT(L277,255),LEFT('Disaggregation Records'!$D$59:$D$92,255),0))),"")</f>
        <v/>
      </c>
      <c r="E277" s="370" t="str">
        <f t="array" ref="E277">IFERROR(IF(INDEX('Disaggregation Data'!$K$159:$K$310,MATCH(LEFT(M277,255),LEFT('Disaggregation Data'!$J$159:$J$310,255),0))=0,"",INDEX('Disaggregation Data'!$K$159:$K$310,MATCH(LEFT(M277,255),LEFT('Disaggregation Data'!J$159:$J$310,255),0))),"")</f>
        <v/>
      </c>
      <c r="F277" s="370" t="str">
        <f t="array" ref="F277">IFERROR(IF(INDEX('Disaggregation Data'!$L$159:$L$310,MATCH(LEFT(M277,255),LEFT('Disaggregation Data'!$J$159:$J$310,255),0))=0,"",INDEX('Disaggregation Data'!$L$159:$L$310,MATCH(LEFT(M277,255),LEFT('Disaggregation Data'!J$159:$J$310,255),0))),"")</f>
        <v/>
      </c>
      <c r="G277" s="370" t="str">
        <f t="array" ref="G277">IFERROR(IF(INDEX('Disaggregation Data'!$M$159:$M$310,MATCH(LEFT(M277,255),LEFT('Disaggregation Data'!$J$159:$J$310,255),0))=0,"",INDEX('Disaggregation Data'!$M$159:$M$310,MATCH(LEFT(M277,255),LEFT('Disaggregation Data'!J$159:$J$310,255),0))),"")</f>
        <v/>
      </c>
      <c r="H277" s="369" t="str">
        <f t="array" ref="H277">IFERROR(IF(INDEX('Disaggregation Data'!$N$159:$N$310,MATCH(LEFT(M277,255),LEFT('Disaggregation Data'!$J$159:$J$310,255),0))=0,"",INDEX('Disaggregation Data'!$N$159:$N$310,MATCH(LEFT(M277,255),LEFT('Disaggregation Data'!J$159:$J$310,255),0))),"")</f>
        <v/>
      </c>
      <c r="I277" s="459" t="str">
        <f t="array" ref="I277">IFERROR(IF(INDEX('Disaggregation Records'!$G$59:$G$92,MATCH(LEFT(L277,255),LEFT('Disaggregation Records'!$D$59:$D$92,255),0))=0,"",INDEX('Disaggregation Records'!$G$59:$G$92,MATCH(LEFT(L277,255),LEFT('Disaggregation Records'!$D$59:$D$92,255),0))),"")</f>
        <v/>
      </c>
      <c r="J277" s="464" t="s">
        <v>774</v>
      </c>
      <c r="K277" s="464">
        <f t="shared" si="16"/>
        <v>39</v>
      </c>
      <c r="L277" s="464" t="str">
        <f t="shared" si="17"/>
        <v/>
      </c>
      <c r="M277" s="464" t="str">
        <f t="shared" si="18"/>
        <v/>
      </c>
      <c r="N277" s="464" t="b">
        <f t="shared" si="19"/>
        <v>0</v>
      </c>
      <c r="O277" s="468" t="s">
        <v>1835</v>
      </c>
      <c r="P277" s="202"/>
      <c r="Q277" s="179"/>
    </row>
    <row r="278" spans="1:17" ht="37.5" customHeight="1" x14ac:dyDescent="0.35">
      <c r="A278" s="367">
        <v>12</v>
      </c>
      <c r="B278" s="384" t="str">
        <f>IFERROR(VLOOKUP(A278,'Outcome Indicators - Section C'!$A$10:$S$27,19,FALSE),"")</f>
        <v/>
      </c>
      <c r="C278" s="467" t="str">
        <f t="array" ref="C278">IFERROR(IF(INDEX('Disaggregation Records'!$E$59:$E$92,MATCH(LEFT(L278,255),LEFT('Disaggregation Records'!$D$59:$D$92,255),0))=0,"",INDEX('Disaggregation Records'!$E$59:$E$92,MATCH(LEFT(L278,255),LEFT('Disaggregation Records'!$D$59:$D$92,255),0))),"")</f>
        <v/>
      </c>
      <c r="D278" s="467" t="str">
        <f t="array" ref="D278">IFERROR(IF(INDEX('Disaggregation Records'!$F$59:$F$92,MATCH(LEFT(L278,255),LEFT('Disaggregation Records'!$D$59:$D$92,255),0))=0,"",INDEX('Disaggregation Records'!$F$59:$F$92,MATCH(LEFT(L278,255),LEFT('Disaggregation Records'!$D$59:$D$92,255),0))),"")</f>
        <v/>
      </c>
      <c r="E278" s="370" t="str">
        <f t="array" ref="E278">IFERROR(IF(INDEX('Disaggregation Data'!$K$159:$K$310,MATCH(LEFT(M278,255),LEFT('Disaggregation Data'!$J$159:$J$310,255),0))=0,"",INDEX('Disaggregation Data'!$K$159:$K$310,MATCH(LEFT(M278,255),LEFT('Disaggregation Data'!J$159:$J$310,255),0))),"")</f>
        <v/>
      </c>
      <c r="F278" s="370" t="str">
        <f t="array" ref="F278">IFERROR(IF(INDEX('Disaggregation Data'!$L$159:$L$310,MATCH(LEFT(M278,255),LEFT('Disaggregation Data'!$J$159:$J$310,255),0))=0,"",INDEX('Disaggregation Data'!$L$159:$L$310,MATCH(LEFT(M278,255),LEFT('Disaggregation Data'!J$159:$J$310,255),0))),"")</f>
        <v/>
      </c>
      <c r="G278" s="370" t="str">
        <f t="array" ref="G278">IFERROR(IF(INDEX('Disaggregation Data'!$M$159:$M$310,MATCH(LEFT(M278,255),LEFT('Disaggregation Data'!$J$159:$J$310,255),0))=0,"",INDEX('Disaggregation Data'!$M$159:$M$310,MATCH(LEFT(M278,255),LEFT('Disaggregation Data'!J$159:$J$310,255),0))),"")</f>
        <v/>
      </c>
      <c r="H278" s="369" t="str">
        <f t="array" ref="H278">IFERROR(IF(INDEX('Disaggregation Data'!$N$159:$N$310,MATCH(LEFT(M278,255),LEFT('Disaggregation Data'!$J$159:$J$310,255),0))=0,"",INDEX('Disaggregation Data'!$N$159:$N$310,MATCH(LEFT(M278,255),LEFT('Disaggregation Data'!J$159:$J$310,255),0))),"")</f>
        <v/>
      </c>
      <c r="I278" s="459" t="str">
        <f t="array" ref="I278">IFERROR(IF(INDEX('Disaggregation Records'!$G$59:$G$92,MATCH(LEFT(L278,255),LEFT('Disaggregation Records'!$D$59:$D$92,255),0))=0,"",INDEX('Disaggregation Records'!$G$59:$G$92,MATCH(LEFT(L278,255),LEFT('Disaggregation Records'!$D$59:$D$92,255),0))),"")</f>
        <v/>
      </c>
      <c r="J278" s="464" t="s">
        <v>775</v>
      </c>
      <c r="K278" s="464">
        <f t="shared" si="16"/>
        <v>40</v>
      </c>
      <c r="L278" s="464" t="str">
        <f t="shared" si="17"/>
        <v/>
      </c>
      <c r="M278" s="464" t="str">
        <f t="shared" si="18"/>
        <v/>
      </c>
      <c r="N278" s="464" t="b">
        <f t="shared" si="19"/>
        <v>0</v>
      </c>
      <c r="O278" s="468" t="s">
        <v>1836</v>
      </c>
      <c r="P278" s="202"/>
      <c r="Q278" s="179"/>
    </row>
    <row r="279" spans="1:17" ht="37.5" customHeight="1" x14ac:dyDescent="0.35">
      <c r="A279" s="367">
        <v>12</v>
      </c>
      <c r="B279" s="384" t="str">
        <f>IFERROR(VLOOKUP(A279,'Outcome Indicators - Section C'!$A$10:$S$27,19,FALSE),"")</f>
        <v/>
      </c>
      <c r="C279" s="467" t="str">
        <f t="array" ref="C279">IFERROR(IF(INDEX('Disaggregation Records'!$E$59:$E$92,MATCH(LEFT(L279,255),LEFT('Disaggregation Records'!$D$59:$D$92,255),0))=0,"",INDEX('Disaggregation Records'!$E$59:$E$92,MATCH(LEFT(L279,255),LEFT('Disaggregation Records'!$D$59:$D$92,255),0))),"")</f>
        <v/>
      </c>
      <c r="D279" s="467" t="str">
        <f t="array" ref="D279">IFERROR(IF(INDEX('Disaggregation Records'!$F$59:$F$92,MATCH(LEFT(L279,255),LEFT('Disaggregation Records'!$D$59:$D$92,255),0))=0,"",INDEX('Disaggregation Records'!$F$59:$F$92,MATCH(LEFT(L279,255),LEFT('Disaggregation Records'!$D$59:$D$92,255),0))),"")</f>
        <v/>
      </c>
      <c r="E279" s="370" t="str">
        <f t="array" ref="E279">IFERROR(IF(INDEX('Disaggregation Data'!$K$159:$K$310,MATCH(LEFT(M279,255),LEFT('Disaggregation Data'!$J$159:$J$310,255),0))=0,"",INDEX('Disaggregation Data'!$K$159:$K$310,MATCH(LEFT(M279,255),LEFT('Disaggregation Data'!J$159:$J$310,255),0))),"")</f>
        <v/>
      </c>
      <c r="F279" s="370" t="str">
        <f t="array" ref="F279">IFERROR(IF(INDEX('Disaggregation Data'!$L$159:$L$310,MATCH(LEFT(M279,255),LEFT('Disaggregation Data'!$J$159:$J$310,255),0))=0,"",INDEX('Disaggregation Data'!$L$159:$L$310,MATCH(LEFT(M279,255),LEFT('Disaggregation Data'!J$159:$J$310,255),0))),"")</f>
        <v/>
      </c>
      <c r="G279" s="370" t="str">
        <f t="array" ref="G279">IFERROR(IF(INDEX('Disaggregation Data'!$M$159:$M$310,MATCH(LEFT(M279,255),LEFT('Disaggregation Data'!$J$159:$J$310,255),0))=0,"",INDEX('Disaggregation Data'!$M$159:$M$310,MATCH(LEFT(M279,255),LEFT('Disaggregation Data'!J$159:$J$310,255),0))),"")</f>
        <v/>
      </c>
      <c r="H279" s="369" t="str">
        <f t="array" ref="H279">IFERROR(IF(INDEX('Disaggregation Data'!$N$159:$N$310,MATCH(LEFT(M279,255),LEFT('Disaggregation Data'!$J$159:$J$310,255),0))=0,"",INDEX('Disaggregation Data'!$N$159:$N$310,MATCH(LEFT(M279,255),LEFT('Disaggregation Data'!J$159:$J$310,255),0))),"")</f>
        <v/>
      </c>
      <c r="I279" s="459" t="str">
        <f t="array" ref="I279">IFERROR(IF(INDEX('Disaggregation Records'!$G$59:$G$92,MATCH(LEFT(L279,255),LEFT('Disaggregation Records'!$D$59:$D$92,255),0))=0,"",INDEX('Disaggregation Records'!$G$59:$G$92,MATCH(LEFT(L279,255),LEFT('Disaggregation Records'!$D$59:$D$92,255),0))),"")</f>
        <v/>
      </c>
      <c r="J279" s="464" t="s">
        <v>775</v>
      </c>
      <c r="K279" s="464">
        <f t="shared" si="16"/>
        <v>41</v>
      </c>
      <c r="L279" s="464" t="str">
        <f t="shared" si="17"/>
        <v/>
      </c>
      <c r="M279" s="464" t="str">
        <f t="shared" si="18"/>
        <v/>
      </c>
      <c r="N279" s="464" t="b">
        <f t="shared" si="19"/>
        <v>0</v>
      </c>
      <c r="O279" s="468" t="s">
        <v>1837</v>
      </c>
      <c r="P279" s="202"/>
      <c r="Q279" s="179"/>
    </row>
    <row r="280" spans="1:17" ht="37.5" customHeight="1" x14ac:dyDescent="0.35">
      <c r="A280" s="367">
        <v>12</v>
      </c>
      <c r="B280" s="384" t="str">
        <f>IFERROR(VLOOKUP(A280,'Outcome Indicators - Section C'!$A$10:$S$27,19,FALSE),"")</f>
        <v/>
      </c>
      <c r="C280" s="467" t="str">
        <f t="array" ref="C280">IFERROR(IF(INDEX('Disaggregation Records'!$E$59:$E$92,MATCH(LEFT(L280,255),LEFT('Disaggregation Records'!$D$59:$D$92,255),0))=0,"",INDEX('Disaggregation Records'!$E$59:$E$92,MATCH(LEFT(L280,255),LEFT('Disaggregation Records'!$D$59:$D$92,255),0))),"")</f>
        <v/>
      </c>
      <c r="D280" s="467" t="str">
        <f t="array" ref="D280">IFERROR(IF(INDEX('Disaggregation Records'!$F$59:$F$92,MATCH(LEFT(L280,255),LEFT('Disaggregation Records'!$D$59:$D$92,255),0))=0,"",INDEX('Disaggregation Records'!$F$59:$F$92,MATCH(LEFT(L280,255),LEFT('Disaggregation Records'!$D$59:$D$92,255),0))),"")</f>
        <v/>
      </c>
      <c r="E280" s="370" t="str">
        <f t="array" ref="E280">IFERROR(IF(INDEX('Disaggregation Data'!$K$159:$K$310,MATCH(LEFT(M280,255),LEFT('Disaggregation Data'!$J$159:$J$310,255),0))=0,"",INDEX('Disaggregation Data'!$K$159:$K$310,MATCH(LEFT(M280,255),LEFT('Disaggregation Data'!J$159:$J$310,255),0))),"")</f>
        <v/>
      </c>
      <c r="F280" s="370" t="str">
        <f t="array" ref="F280">IFERROR(IF(INDEX('Disaggregation Data'!$L$159:$L$310,MATCH(LEFT(M280,255),LEFT('Disaggregation Data'!$J$159:$J$310,255),0))=0,"",INDEX('Disaggregation Data'!$L$159:$L$310,MATCH(LEFT(M280,255),LEFT('Disaggregation Data'!J$159:$J$310,255),0))),"")</f>
        <v/>
      </c>
      <c r="G280" s="370" t="str">
        <f t="array" ref="G280">IFERROR(IF(INDEX('Disaggregation Data'!$M$159:$M$310,MATCH(LEFT(M280,255),LEFT('Disaggregation Data'!$J$159:$J$310,255),0))=0,"",INDEX('Disaggregation Data'!$M$159:$M$310,MATCH(LEFT(M280,255),LEFT('Disaggregation Data'!J$159:$J$310,255),0))),"")</f>
        <v/>
      </c>
      <c r="H280" s="369" t="str">
        <f t="array" ref="H280">IFERROR(IF(INDEX('Disaggregation Data'!$N$159:$N$310,MATCH(LEFT(M280,255),LEFT('Disaggregation Data'!$J$159:$J$310,255),0))=0,"",INDEX('Disaggregation Data'!$N$159:$N$310,MATCH(LEFT(M280,255),LEFT('Disaggregation Data'!J$159:$J$310,255),0))),"")</f>
        <v/>
      </c>
      <c r="I280" s="459" t="str">
        <f t="array" ref="I280">IFERROR(IF(INDEX('Disaggregation Records'!$G$59:$G$92,MATCH(LEFT(L280,255),LEFT('Disaggregation Records'!$D$59:$D$92,255),0))=0,"",INDEX('Disaggregation Records'!$G$59:$G$92,MATCH(LEFT(L280,255),LEFT('Disaggregation Records'!$D$59:$D$92,255),0))),"")</f>
        <v/>
      </c>
      <c r="J280" s="464" t="s">
        <v>775</v>
      </c>
      <c r="K280" s="464">
        <f t="shared" si="16"/>
        <v>42</v>
      </c>
      <c r="L280" s="464" t="str">
        <f t="shared" si="17"/>
        <v/>
      </c>
      <c r="M280" s="464" t="str">
        <f t="shared" si="18"/>
        <v/>
      </c>
      <c r="N280" s="464" t="b">
        <f t="shared" si="19"/>
        <v>0</v>
      </c>
      <c r="O280" s="468" t="s">
        <v>1838</v>
      </c>
      <c r="P280" s="202"/>
      <c r="Q280" s="179"/>
    </row>
    <row r="281" spans="1:17" ht="37.5" customHeight="1" x14ac:dyDescent="0.35">
      <c r="A281" s="367">
        <v>12</v>
      </c>
      <c r="B281" s="384" t="str">
        <f>IFERROR(VLOOKUP(A281,'Outcome Indicators - Section C'!$A$10:$S$27,19,FALSE),"")</f>
        <v/>
      </c>
      <c r="C281" s="467" t="str">
        <f t="array" ref="C281">IFERROR(IF(INDEX('Disaggregation Records'!$E$59:$E$92,MATCH(LEFT(L281,255),LEFT('Disaggregation Records'!$D$59:$D$92,255),0))=0,"",INDEX('Disaggregation Records'!$E$59:$E$92,MATCH(LEFT(L281,255),LEFT('Disaggregation Records'!$D$59:$D$92,255),0))),"")</f>
        <v/>
      </c>
      <c r="D281" s="467" t="str">
        <f t="array" ref="D281">IFERROR(IF(INDEX('Disaggregation Records'!$F$59:$F$92,MATCH(LEFT(L281,255),LEFT('Disaggregation Records'!$D$59:$D$92,255),0))=0,"",INDEX('Disaggregation Records'!$F$59:$F$92,MATCH(LEFT(L281,255),LEFT('Disaggregation Records'!$D$59:$D$92,255),0))),"")</f>
        <v/>
      </c>
      <c r="E281" s="370" t="str">
        <f t="array" ref="E281">IFERROR(IF(INDEX('Disaggregation Data'!$K$159:$K$310,MATCH(LEFT(M281,255),LEFT('Disaggregation Data'!$J$159:$J$310,255),0))=0,"",INDEX('Disaggregation Data'!$K$159:$K$310,MATCH(LEFT(M281,255),LEFT('Disaggregation Data'!J$159:$J$310,255),0))),"")</f>
        <v/>
      </c>
      <c r="F281" s="370" t="str">
        <f t="array" ref="F281">IFERROR(IF(INDEX('Disaggregation Data'!$L$159:$L$310,MATCH(LEFT(M281,255),LEFT('Disaggregation Data'!$J$159:$J$310,255),0))=0,"",INDEX('Disaggregation Data'!$L$159:$L$310,MATCH(LEFT(M281,255),LEFT('Disaggregation Data'!J$159:$J$310,255),0))),"")</f>
        <v/>
      </c>
      <c r="G281" s="370" t="str">
        <f t="array" ref="G281">IFERROR(IF(INDEX('Disaggregation Data'!$M$159:$M$310,MATCH(LEFT(M281,255),LEFT('Disaggregation Data'!$J$159:$J$310,255),0))=0,"",INDEX('Disaggregation Data'!$M$159:$M$310,MATCH(LEFT(M281,255),LEFT('Disaggregation Data'!J$159:$J$310,255),0))),"")</f>
        <v/>
      </c>
      <c r="H281" s="369" t="str">
        <f t="array" ref="H281">IFERROR(IF(INDEX('Disaggregation Data'!$N$159:$N$310,MATCH(LEFT(M281,255),LEFT('Disaggregation Data'!$J$159:$J$310,255),0))=0,"",INDEX('Disaggregation Data'!$N$159:$N$310,MATCH(LEFT(M281,255),LEFT('Disaggregation Data'!J$159:$J$310,255),0))),"")</f>
        <v/>
      </c>
      <c r="I281" s="459" t="str">
        <f t="array" ref="I281">IFERROR(IF(INDEX('Disaggregation Records'!$G$59:$G$92,MATCH(LEFT(L281,255),LEFT('Disaggregation Records'!$D$59:$D$92,255),0))=0,"",INDEX('Disaggregation Records'!$G$59:$G$92,MATCH(LEFT(L281,255),LEFT('Disaggregation Records'!$D$59:$D$92,255),0))),"")</f>
        <v/>
      </c>
      <c r="J281" s="464" t="s">
        <v>775</v>
      </c>
      <c r="K281" s="464">
        <f t="shared" si="16"/>
        <v>43</v>
      </c>
      <c r="L281" s="464" t="str">
        <f t="shared" si="17"/>
        <v/>
      </c>
      <c r="M281" s="464" t="str">
        <f t="shared" si="18"/>
        <v/>
      </c>
      <c r="N281" s="464" t="b">
        <f t="shared" si="19"/>
        <v>0</v>
      </c>
      <c r="O281" s="468" t="s">
        <v>1839</v>
      </c>
      <c r="P281" s="202"/>
      <c r="Q281" s="179"/>
    </row>
    <row r="282" spans="1:17" ht="37.5" customHeight="1" x14ac:dyDescent="0.35">
      <c r="A282" s="367">
        <v>12</v>
      </c>
      <c r="B282" s="384" t="str">
        <f>IFERROR(VLOOKUP(A282,'Outcome Indicators - Section C'!$A$10:$S$27,19,FALSE),"")</f>
        <v/>
      </c>
      <c r="C282" s="467" t="str">
        <f t="array" ref="C282">IFERROR(IF(INDEX('Disaggregation Records'!$E$59:$E$92,MATCH(LEFT(L282,255),LEFT('Disaggregation Records'!$D$59:$D$92,255),0))=0,"",INDEX('Disaggregation Records'!$E$59:$E$92,MATCH(LEFT(L282,255),LEFT('Disaggregation Records'!$D$59:$D$92,255),0))),"")</f>
        <v/>
      </c>
      <c r="D282" s="467" t="str">
        <f t="array" ref="D282">IFERROR(IF(INDEX('Disaggregation Records'!$F$59:$F$92,MATCH(LEFT(L282,255),LEFT('Disaggregation Records'!$D$59:$D$92,255),0))=0,"",INDEX('Disaggregation Records'!$F$59:$F$92,MATCH(LEFT(L282,255),LEFT('Disaggregation Records'!$D$59:$D$92,255),0))),"")</f>
        <v/>
      </c>
      <c r="E282" s="370" t="str">
        <f t="array" ref="E282">IFERROR(IF(INDEX('Disaggregation Data'!$K$159:$K$310,MATCH(LEFT(M282,255),LEFT('Disaggregation Data'!$J$159:$J$310,255),0))=0,"",INDEX('Disaggregation Data'!$K$159:$K$310,MATCH(LEFT(M282,255),LEFT('Disaggregation Data'!J$159:$J$310,255),0))),"")</f>
        <v/>
      </c>
      <c r="F282" s="370" t="str">
        <f t="array" ref="F282">IFERROR(IF(INDEX('Disaggregation Data'!$L$159:$L$310,MATCH(LEFT(M282,255),LEFT('Disaggregation Data'!$J$159:$J$310,255),0))=0,"",INDEX('Disaggregation Data'!$L$159:$L$310,MATCH(LEFT(M282,255),LEFT('Disaggregation Data'!J$159:$J$310,255),0))),"")</f>
        <v/>
      </c>
      <c r="G282" s="370" t="str">
        <f t="array" ref="G282">IFERROR(IF(INDEX('Disaggregation Data'!$M$159:$M$310,MATCH(LEFT(M282,255),LEFT('Disaggregation Data'!$J$159:$J$310,255),0))=0,"",INDEX('Disaggregation Data'!$M$159:$M$310,MATCH(LEFT(M282,255),LEFT('Disaggregation Data'!J$159:$J$310,255),0))),"")</f>
        <v/>
      </c>
      <c r="H282" s="369" t="str">
        <f t="array" ref="H282">IFERROR(IF(INDEX('Disaggregation Data'!$N$159:$N$310,MATCH(LEFT(M282,255),LEFT('Disaggregation Data'!$J$159:$J$310,255),0))=0,"",INDEX('Disaggregation Data'!$N$159:$N$310,MATCH(LEFT(M282,255),LEFT('Disaggregation Data'!J$159:$J$310,255),0))),"")</f>
        <v/>
      </c>
      <c r="I282" s="459" t="str">
        <f t="array" ref="I282">IFERROR(IF(INDEX('Disaggregation Records'!$G$59:$G$92,MATCH(LEFT(L282,255),LEFT('Disaggregation Records'!$D$59:$D$92,255),0))=0,"",INDEX('Disaggregation Records'!$G$59:$G$92,MATCH(LEFT(L282,255),LEFT('Disaggregation Records'!$D$59:$D$92,255),0))),"")</f>
        <v/>
      </c>
      <c r="J282" s="464" t="s">
        <v>775</v>
      </c>
      <c r="K282" s="464">
        <f t="shared" si="16"/>
        <v>44</v>
      </c>
      <c r="L282" s="464" t="str">
        <f t="shared" si="17"/>
        <v/>
      </c>
      <c r="M282" s="464" t="str">
        <f t="shared" si="18"/>
        <v/>
      </c>
      <c r="N282" s="464" t="b">
        <f t="shared" si="19"/>
        <v>0</v>
      </c>
      <c r="O282" s="468" t="s">
        <v>1840</v>
      </c>
      <c r="P282" s="202"/>
      <c r="Q282" s="179"/>
    </row>
    <row r="283" spans="1:17" ht="37.5" customHeight="1" x14ac:dyDescent="0.35">
      <c r="A283" s="367">
        <v>12</v>
      </c>
      <c r="B283" s="384" t="str">
        <f>IFERROR(VLOOKUP(A283,'Outcome Indicators - Section C'!$A$10:$S$27,19,FALSE),"")</f>
        <v/>
      </c>
      <c r="C283" s="467" t="str">
        <f t="array" ref="C283">IFERROR(IF(INDEX('Disaggregation Records'!$E$59:$E$92,MATCH(LEFT(L283,255),LEFT('Disaggregation Records'!$D$59:$D$92,255),0))=0,"",INDEX('Disaggregation Records'!$E$59:$E$92,MATCH(LEFT(L283,255),LEFT('Disaggregation Records'!$D$59:$D$92,255),0))),"")</f>
        <v/>
      </c>
      <c r="D283" s="467" t="str">
        <f t="array" ref="D283">IFERROR(IF(INDEX('Disaggregation Records'!$F$59:$F$92,MATCH(LEFT(L283,255),LEFT('Disaggregation Records'!$D$59:$D$92,255),0))=0,"",INDEX('Disaggregation Records'!$F$59:$F$92,MATCH(LEFT(L283,255),LEFT('Disaggregation Records'!$D$59:$D$92,255),0))),"")</f>
        <v/>
      </c>
      <c r="E283" s="370" t="str">
        <f t="array" ref="E283">IFERROR(IF(INDEX('Disaggregation Data'!$K$159:$K$310,MATCH(LEFT(M283,255),LEFT('Disaggregation Data'!$J$159:$J$310,255),0))=0,"",INDEX('Disaggregation Data'!$K$159:$K$310,MATCH(LEFT(M283,255),LEFT('Disaggregation Data'!J$159:$J$310,255),0))),"")</f>
        <v/>
      </c>
      <c r="F283" s="370" t="str">
        <f t="array" ref="F283">IFERROR(IF(INDEX('Disaggregation Data'!$L$159:$L$310,MATCH(LEFT(M283,255),LEFT('Disaggregation Data'!$J$159:$J$310,255),0))=0,"",INDEX('Disaggregation Data'!$L$159:$L$310,MATCH(LEFT(M283,255),LEFT('Disaggregation Data'!J$159:$J$310,255),0))),"")</f>
        <v/>
      </c>
      <c r="G283" s="370" t="str">
        <f t="array" ref="G283">IFERROR(IF(INDEX('Disaggregation Data'!$M$159:$M$310,MATCH(LEFT(M283,255),LEFT('Disaggregation Data'!$J$159:$J$310,255),0))=0,"",INDEX('Disaggregation Data'!$M$159:$M$310,MATCH(LEFT(M283,255),LEFT('Disaggregation Data'!J$159:$J$310,255),0))),"")</f>
        <v/>
      </c>
      <c r="H283" s="369" t="str">
        <f t="array" ref="H283">IFERROR(IF(INDEX('Disaggregation Data'!$N$159:$N$310,MATCH(LEFT(M283,255),LEFT('Disaggregation Data'!$J$159:$J$310,255),0))=0,"",INDEX('Disaggregation Data'!$N$159:$N$310,MATCH(LEFT(M283,255),LEFT('Disaggregation Data'!J$159:$J$310,255),0))),"")</f>
        <v/>
      </c>
      <c r="I283" s="459" t="str">
        <f t="array" ref="I283">IFERROR(IF(INDEX('Disaggregation Records'!$G$59:$G$92,MATCH(LEFT(L283,255),LEFT('Disaggregation Records'!$D$59:$D$92,255),0))=0,"",INDEX('Disaggregation Records'!$G$59:$G$92,MATCH(LEFT(L283,255),LEFT('Disaggregation Records'!$D$59:$D$92,255),0))),"")</f>
        <v/>
      </c>
      <c r="J283" s="464" t="s">
        <v>775</v>
      </c>
      <c r="K283" s="464">
        <f t="shared" si="16"/>
        <v>45</v>
      </c>
      <c r="L283" s="464" t="str">
        <f t="shared" si="17"/>
        <v/>
      </c>
      <c r="M283" s="464" t="str">
        <f t="shared" si="18"/>
        <v/>
      </c>
      <c r="N283" s="464" t="b">
        <f t="shared" si="19"/>
        <v>0</v>
      </c>
      <c r="O283" s="468" t="s">
        <v>1841</v>
      </c>
      <c r="P283" s="202"/>
      <c r="Q283" s="179"/>
    </row>
    <row r="284" spans="1:17" ht="37.5" customHeight="1" x14ac:dyDescent="0.35">
      <c r="A284" s="367">
        <v>12</v>
      </c>
      <c r="B284" s="384" t="str">
        <f>IFERROR(VLOOKUP(A284,'Outcome Indicators - Section C'!$A$10:$S$27,19,FALSE),"")</f>
        <v/>
      </c>
      <c r="C284" s="467" t="str">
        <f t="array" ref="C284">IFERROR(IF(INDEX('Disaggregation Records'!$E$59:$E$92,MATCH(LEFT(L284,255),LEFT('Disaggregation Records'!$D$59:$D$92,255),0))=0,"",INDEX('Disaggregation Records'!$E$59:$E$92,MATCH(LEFT(L284,255),LEFT('Disaggregation Records'!$D$59:$D$92,255),0))),"")</f>
        <v/>
      </c>
      <c r="D284" s="467" t="str">
        <f t="array" ref="D284">IFERROR(IF(INDEX('Disaggregation Records'!$F$59:$F$92,MATCH(LEFT(L284,255),LEFT('Disaggregation Records'!$D$59:$D$92,255),0))=0,"",INDEX('Disaggregation Records'!$F$59:$F$92,MATCH(LEFT(L284,255),LEFT('Disaggregation Records'!$D$59:$D$92,255),0))),"")</f>
        <v/>
      </c>
      <c r="E284" s="370" t="str">
        <f t="array" ref="E284">IFERROR(IF(INDEX('Disaggregation Data'!$K$159:$K$310,MATCH(LEFT(M284,255),LEFT('Disaggregation Data'!$J$159:$J$310,255),0))=0,"",INDEX('Disaggregation Data'!$K$159:$K$310,MATCH(LEFT(M284,255),LEFT('Disaggregation Data'!J$159:$J$310,255),0))),"")</f>
        <v/>
      </c>
      <c r="F284" s="370" t="str">
        <f t="array" ref="F284">IFERROR(IF(INDEX('Disaggregation Data'!$L$159:$L$310,MATCH(LEFT(M284,255),LEFT('Disaggregation Data'!$J$159:$J$310,255),0))=0,"",INDEX('Disaggregation Data'!$L$159:$L$310,MATCH(LEFT(M284,255),LEFT('Disaggregation Data'!J$159:$J$310,255),0))),"")</f>
        <v/>
      </c>
      <c r="G284" s="370" t="str">
        <f t="array" ref="G284">IFERROR(IF(INDEX('Disaggregation Data'!$M$159:$M$310,MATCH(LEFT(M284,255),LEFT('Disaggregation Data'!$J$159:$J$310,255),0))=0,"",INDEX('Disaggregation Data'!$M$159:$M$310,MATCH(LEFT(M284,255),LEFT('Disaggregation Data'!J$159:$J$310,255),0))),"")</f>
        <v/>
      </c>
      <c r="H284" s="369" t="str">
        <f t="array" ref="H284">IFERROR(IF(INDEX('Disaggregation Data'!$N$159:$N$310,MATCH(LEFT(M284,255),LEFT('Disaggregation Data'!$J$159:$J$310,255),0))=0,"",INDEX('Disaggregation Data'!$N$159:$N$310,MATCH(LEFT(M284,255),LEFT('Disaggregation Data'!J$159:$J$310,255),0))),"")</f>
        <v/>
      </c>
      <c r="I284" s="459" t="str">
        <f t="array" ref="I284">IFERROR(IF(INDEX('Disaggregation Records'!$G$59:$G$92,MATCH(LEFT(L284,255),LEFT('Disaggregation Records'!$D$59:$D$92,255),0))=0,"",INDEX('Disaggregation Records'!$G$59:$G$92,MATCH(LEFT(L284,255),LEFT('Disaggregation Records'!$D$59:$D$92,255),0))),"")</f>
        <v/>
      </c>
      <c r="J284" s="464" t="s">
        <v>775</v>
      </c>
      <c r="K284" s="464">
        <f t="shared" si="16"/>
        <v>46</v>
      </c>
      <c r="L284" s="464" t="str">
        <f t="shared" si="17"/>
        <v/>
      </c>
      <c r="M284" s="464" t="str">
        <f t="shared" si="18"/>
        <v/>
      </c>
      <c r="N284" s="464" t="b">
        <f t="shared" si="19"/>
        <v>0</v>
      </c>
      <c r="O284" s="468" t="s">
        <v>1842</v>
      </c>
      <c r="P284" s="202"/>
      <c r="Q284" s="179"/>
    </row>
    <row r="285" spans="1:17" ht="37.5" customHeight="1" x14ac:dyDescent="0.35">
      <c r="A285" s="367">
        <v>12</v>
      </c>
      <c r="B285" s="384" t="str">
        <f>IFERROR(VLOOKUP(A285,'Outcome Indicators - Section C'!$A$10:$S$27,19,FALSE),"")</f>
        <v/>
      </c>
      <c r="C285" s="467" t="str">
        <f t="array" ref="C285">IFERROR(IF(INDEX('Disaggregation Records'!$E$59:$E$92,MATCH(LEFT(L285,255),LEFT('Disaggregation Records'!$D$59:$D$92,255),0))=0,"",INDEX('Disaggregation Records'!$E$59:$E$92,MATCH(LEFT(L285,255),LEFT('Disaggregation Records'!$D$59:$D$92,255),0))),"")</f>
        <v/>
      </c>
      <c r="D285" s="467" t="str">
        <f t="array" ref="D285">IFERROR(IF(INDEX('Disaggregation Records'!$F$59:$F$92,MATCH(LEFT(L285,255),LEFT('Disaggregation Records'!$D$59:$D$92,255),0))=0,"",INDEX('Disaggregation Records'!$F$59:$F$92,MATCH(LEFT(L285,255),LEFT('Disaggregation Records'!$D$59:$D$92,255),0))),"")</f>
        <v/>
      </c>
      <c r="E285" s="370" t="str">
        <f t="array" ref="E285">IFERROR(IF(INDEX('Disaggregation Data'!$K$159:$K$310,MATCH(LEFT(M285,255),LEFT('Disaggregation Data'!$J$159:$J$310,255),0))=0,"",INDEX('Disaggregation Data'!$K$159:$K$310,MATCH(LEFT(M285,255),LEFT('Disaggregation Data'!J$159:$J$310,255),0))),"")</f>
        <v/>
      </c>
      <c r="F285" s="370" t="str">
        <f t="array" ref="F285">IFERROR(IF(INDEX('Disaggregation Data'!$L$159:$L$310,MATCH(LEFT(M285,255),LEFT('Disaggregation Data'!$J$159:$J$310,255),0))=0,"",INDEX('Disaggregation Data'!$L$159:$L$310,MATCH(LEFT(M285,255),LEFT('Disaggregation Data'!J$159:$J$310,255),0))),"")</f>
        <v/>
      </c>
      <c r="G285" s="370" t="str">
        <f t="array" ref="G285">IFERROR(IF(INDEX('Disaggregation Data'!$M$159:$M$310,MATCH(LEFT(M285,255),LEFT('Disaggregation Data'!$J$159:$J$310,255),0))=0,"",INDEX('Disaggregation Data'!$M$159:$M$310,MATCH(LEFT(M285,255),LEFT('Disaggregation Data'!J$159:$J$310,255),0))),"")</f>
        <v/>
      </c>
      <c r="H285" s="369" t="str">
        <f t="array" ref="H285">IFERROR(IF(INDEX('Disaggregation Data'!$N$159:$N$310,MATCH(LEFT(M285,255),LEFT('Disaggregation Data'!$J$159:$J$310,255),0))=0,"",INDEX('Disaggregation Data'!$N$159:$N$310,MATCH(LEFT(M285,255),LEFT('Disaggregation Data'!J$159:$J$310,255),0))),"")</f>
        <v/>
      </c>
      <c r="I285" s="459" t="str">
        <f t="array" ref="I285">IFERROR(IF(INDEX('Disaggregation Records'!$G$59:$G$92,MATCH(LEFT(L285,255),LEFT('Disaggregation Records'!$D$59:$D$92,255),0))=0,"",INDEX('Disaggregation Records'!$G$59:$G$92,MATCH(LEFT(L285,255),LEFT('Disaggregation Records'!$D$59:$D$92,255),0))),"")</f>
        <v/>
      </c>
      <c r="J285" s="464" t="s">
        <v>775</v>
      </c>
      <c r="K285" s="464">
        <f t="shared" si="16"/>
        <v>47</v>
      </c>
      <c r="L285" s="464" t="str">
        <f t="shared" si="17"/>
        <v/>
      </c>
      <c r="M285" s="464" t="str">
        <f t="shared" si="18"/>
        <v/>
      </c>
      <c r="N285" s="464" t="b">
        <f t="shared" si="19"/>
        <v>0</v>
      </c>
      <c r="O285" s="468" t="s">
        <v>1843</v>
      </c>
      <c r="P285" s="202"/>
      <c r="Q285" s="179"/>
    </row>
    <row r="286" spans="1:17" ht="37.5" customHeight="1" x14ac:dyDescent="0.35">
      <c r="A286" s="367">
        <v>12</v>
      </c>
      <c r="B286" s="384" t="str">
        <f>IFERROR(VLOOKUP(A286,'Outcome Indicators - Section C'!$A$10:$S$27,19,FALSE),"")</f>
        <v/>
      </c>
      <c r="C286" s="467" t="str">
        <f t="array" ref="C286">IFERROR(IF(INDEX('Disaggregation Records'!$E$59:$E$92,MATCH(LEFT(L286,255),LEFT('Disaggregation Records'!$D$59:$D$92,255),0))=0,"",INDEX('Disaggregation Records'!$E$59:$E$92,MATCH(LEFT(L286,255),LEFT('Disaggregation Records'!$D$59:$D$92,255),0))),"")</f>
        <v/>
      </c>
      <c r="D286" s="467" t="str">
        <f t="array" ref="D286">IFERROR(IF(INDEX('Disaggregation Records'!$F$59:$F$92,MATCH(LEFT(L286,255),LEFT('Disaggregation Records'!$D$59:$D$92,255),0))=0,"",INDEX('Disaggregation Records'!$F$59:$F$92,MATCH(LEFT(L286,255),LEFT('Disaggregation Records'!$D$59:$D$92,255),0))),"")</f>
        <v/>
      </c>
      <c r="E286" s="370" t="str">
        <f t="array" ref="E286">IFERROR(IF(INDEX('Disaggregation Data'!$K$159:$K$310,MATCH(LEFT(M286,255),LEFT('Disaggregation Data'!$J$159:$J$310,255),0))=0,"",INDEX('Disaggregation Data'!$K$159:$K$310,MATCH(LEFT(M286,255),LEFT('Disaggregation Data'!J$159:$J$310,255),0))),"")</f>
        <v/>
      </c>
      <c r="F286" s="370" t="str">
        <f t="array" ref="F286">IFERROR(IF(INDEX('Disaggregation Data'!$L$159:$L$310,MATCH(LEFT(M286,255),LEFT('Disaggregation Data'!$J$159:$J$310,255),0))=0,"",INDEX('Disaggregation Data'!$L$159:$L$310,MATCH(LEFT(M286,255),LEFT('Disaggregation Data'!J$159:$J$310,255),0))),"")</f>
        <v/>
      </c>
      <c r="G286" s="370" t="str">
        <f t="array" ref="G286">IFERROR(IF(INDEX('Disaggregation Data'!$M$159:$M$310,MATCH(LEFT(M286,255),LEFT('Disaggregation Data'!$J$159:$J$310,255),0))=0,"",INDEX('Disaggregation Data'!$M$159:$M$310,MATCH(LEFT(M286,255),LEFT('Disaggregation Data'!J$159:$J$310,255),0))),"")</f>
        <v/>
      </c>
      <c r="H286" s="369" t="str">
        <f t="array" ref="H286">IFERROR(IF(INDEX('Disaggregation Data'!$N$159:$N$310,MATCH(LEFT(M286,255),LEFT('Disaggregation Data'!$J$159:$J$310,255),0))=0,"",INDEX('Disaggregation Data'!$N$159:$N$310,MATCH(LEFT(M286,255),LEFT('Disaggregation Data'!J$159:$J$310,255),0))),"")</f>
        <v/>
      </c>
      <c r="I286" s="459" t="str">
        <f t="array" ref="I286">IFERROR(IF(INDEX('Disaggregation Records'!$G$59:$G$92,MATCH(LEFT(L286,255),LEFT('Disaggregation Records'!$D$59:$D$92,255),0))=0,"",INDEX('Disaggregation Records'!$G$59:$G$92,MATCH(LEFT(L286,255),LEFT('Disaggregation Records'!$D$59:$D$92,255),0))),"")</f>
        <v/>
      </c>
      <c r="J286" s="464" t="s">
        <v>775</v>
      </c>
      <c r="K286" s="464">
        <f t="shared" si="16"/>
        <v>48</v>
      </c>
      <c r="L286" s="464" t="str">
        <f t="shared" si="17"/>
        <v/>
      </c>
      <c r="M286" s="464" t="str">
        <f t="shared" si="18"/>
        <v/>
      </c>
      <c r="N286" s="464" t="b">
        <f t="shared" si="19"/>
        <v>0</v>
      </c>
      <c r="O286" s="468" t="s">
        <v>1844</v>
      </c>
      <c r="P286" s="202"/>
      <c r="Q286" s="179"/>
    </row>
    <row r="287" spans="1:17" ht="37.5" customHeight="1" x14ac:dyDescent="0.35">
      <c r="A287" s="367">
        <v>12</v>
      </c>
      <c r="B287" s="384" t="str">
        <f>IFERROR(VLOOKUP(A287,'Outcome Indicators - Section C'!$A$10:$S$27,19,FALSE),"")</f>
        <v/>
      </c>
      <c r="C287" s="467" t="str">
        <f t="array" ref="C287">IFERROR(IF(INDEX('Disaggregation Records'!$E$59:$E$92,MATCH(LEFT(L287,255),LEFT('Disaggregation Records'!$D$59:$D$92,255),0))=0,"",INDEX('Disaggregation Records'!$E$59:$E$92,MATCH(LEFT(L287,255),LEFT('Disaggregation Records'!$D$59:$D$92,255),0))),"")</f>
        <v/>
      </c>
      <c r="D287" s="467" t="str">
        <f t="array" ref="D287">IFERROR(IF(INDEX('Disaggregation Records'!$F$59:$F$92,MATCH(LEFT(L287,255),LEFT('Disaggregation Records'!$D$59:$D$92,255),0))=0,"",INDEX('Disaggregation Records'!$F$59:$F$92,MATCH(LEFT(L287,255),LEFT('Disaggregation Records'!$D$59:$D$92,255),0))),"")</f>
        <v/>
      </c>
      <c r="E287" s="370" t="str">
        <f t="array" ref="E287">IFERROR(IF(INDEX('Disaggregation Data'!$K$159:$K$310,MATCH(LEFT(M287,255),LEFT('Disaggregation Data'!$J$159:$J$310,255),0))=0,"",INDEX('Disaggregation Data'!$K$159:$K$310,MATCH(LEFT(M287,255),LEFT('Disaggregation Data'!J$159:$J$310,255),0))),"")</f>
        <v/>
      </c>
      <c r="F287" s="370" t="str">
        <f t="array" ref="F287">IFERROR(IF(INDEX('Disaggregation Data'!$L$159:$L$310,MATCH(LEFT(M287,255),LEFT('Disaggregation Data'!$J$159:$J$310,255),0))=0,"",INDEX('Disaggregation Data'!$L$159:$L$310,MATCH(LEFT(M287,255),LEFT('Disaggregation Data'!J$159:$J$310,255),0))),"")</f>
        <v/>
      </c>
      <c r="G287" s="370" t="str">
        <f t="array" ref="G287">IFERROR(IF(INDEX('Disaggregation Data'!$M$159:$M$310,MATCH(LEFT(M287,255),LEFT('Disaggregation Data'!$J$159:$J$310,255),0))=0,"",INDEX('Disaggregation Data'!$M$159:$M$310,MATCH(LEFT(M287,255),LEFT('Disaggregation Data'!J$159:$J$310,255),0))),"")</f>
        <v/>
      </c>
      <c r="H287" s="369" t="str">
        <f t="array" ref="H287">IFERROR(IF(INDEX('Disaggregation Data'!$N$159:$N$310,MATCH(LEFT(M287,255),LEFT('Disaggregation Data'!$J$159:$J$310,255),0))=0,"",INDEX('Disaggregation Data'!$N$159:$N$310,MATCH(LEFT(M287,255),LEFT('Disaggregation Data'!J$159:$J$310,255),0))),"")</f>
        <v/>
      </c>
      <c r="I287" s="459" t="str">
        <f t="array" ref="I287">IFERROR(IF(INDEX('Disaggregation Records'!$G$59:$G$92,MATCH(LEFT(L287,255),LEFT('Disaggregation Records'!$D$59:$D$92,255),0))=0,"",INDEX('Disaggregation Records'!$G$59:$G$92,MATCH(LEFT(L287,255),LEFT('Disaggregation Records'!$D$59:$D$92,255),0))),"")</f>
        <v/>
      </c>
      <c r="J287" s="464" t="s">
        <v>775</v>
      </c>
      <c r="K287" s="464">
        <f t="shared" si="16"/>
        <v>49</v>
      </c>
      <c r="L287" s="464" t="str">
        <f t="shared" si="17"/>
        <v/>
      </c>
      <c r="M287" s="464" t="str">
        <f t="shared" si="18"/>
        <v/>
      </c>
      <c r="N287" s="464" t="b">
        <f t="shared" si="19"/>
        <v>0</v>
      </c>
      <c r="O287" s="468" t="s">
        <v>1845</v>
      </c>
      <c r="P287" s="202"/>
      <c r="Q287" s="179"/>
    </row>
    <row r="288" spans="1:17" ht="37.5" customHeight="1" x14ac:dyDescent="0.35">
      <c r="A288" s="367">
        <v>13</v>
      </c>
      <c r="B288" s="384" t="str">
        <f>IFERROR(VLOOKUP(A288,'Outcome Indicators - Section C'!$A$10:$S$27,19,FALSE),"")</f>
        <v/>
      </c>
      <c r="C288" s="467" t="str">
        <f t="array" ref="C288">IFERROR(IF(INDEX('Disaggregation Records'!$E$59:$E$92,MATCH(LEFT(L288,255),LEFT('Disaggregation Records'!$D$59:$D$92,255),0))=0,"",INDEX('Disaggregation Records'!$E$59:$E$92,MATCH(LEFT(L288,255),LEFT('Disaggregation Records'!$D$59:$D$92,255),0))),"")</f>
        <v/>
      </c>
      <c r="D288" s="467" t="str">
        <f t="array" ref="D288">IFERROR(IF(INDEX('Disaggregation Records'!$F$59:$F$92,MATCH(LEFT(L288,255),LEFT('Disaggregation Records'!$D$59:$D$92,255),0))=0,"",INDEX('Disaggregation Records'!$F$59:$F$92,MATCH(LEFT(L288,255),LEFT('Disaggregation Records'!$D$59:$D$92,255),0))),"")</f>
        <v/>
      </c>
      <c r="E288" s="370" t="str">
        <f t="array" ref="E288">IFERROR(IF(INDEX('Disaggregation Data'!$K$159:$K$310,MATCH(LEFT(M288,255),LEFT('Disaggregation Data'!$J$159:$J$310,255),0))=0,"",INDEX('Disaggregation Data'!$K$159:$K$310,MATCH(LEFT(M288,255),LEFT('Disaggregation Data'!J$159:$J$310,255),0))),"")</f>
        <v/>
      </c>
      <c r="F288" s="370" t="str">
        <f t="array" ref="F288">IFERROR(IF(INDEX('Disaggregation Data'!$L$159:$L$310,MATCH(LEFT(M288,255),LEFT('Disaggregation Data'!$J$159:$J$310,255),0))=0,"",INDEX('Disaggregation Data'!$L$159:$L$310,MATCH(LEFT(M288,255),LEFT('Disaggregation Data'!J$159:$J$310,255),0))),"")</f>
        <v/>
      </c>
      <c r="G288" s="370" t="str">
        <f t="array" ref="G288">IFERROR(IF(INDEX('Disaggregation Data'!$M$159:$M$310,MATCH(LEFT(M288,255),LEFT('Disaggregation Data'!$J$159:$J$310,255),0))=0,"",INDEX('Disaggregation Data'!$M$159:$M$310,MATCH(LEFT(M288,255),LEFT('Disaggregation Data'!J$159:$J$310,255),0))),"")</f>
        <v/>
      </c>
      <c r="H288" s="369" t="str">
        <f t="array" ref="H288">IFERROR(IF(INDEX('Disaggregation Data'!$N$159:$N$310,MATCH(LEFT(M288,255),LEFT('Disaggregation Data'!$J$159:$J$310,255),0))=0,"",INDEX('Disaggregation Data'!$N$159:$N$310,MATCH(LEFT(M288,255),LEFT('Disaggregation Data'!J$159:$J$310,255),0))),"")</f>
        <v/>
      </c>
      <c r="I288" s="459" t="str">
        <f t="array" ref="I288">IFERROR(IF(INDEX('Disaggregation Records'!$G$59:$G$92,MATCH(LEFT(L288,255),LEFT('Disaggregation Records'!$D$59:$D$92,255),0))=0,"",INDEX('Disaggregation Records'!$G$59:$G$92,MATCH(LEFT(L288,255),LEFT('Disaggregation Records'!$D$59:$D$92,255),0))),"")</f>
        <v/>
      </c>
      <c r="J288" s="464" t="s">
        <v>776</v>
      </c>
      <c r="K288" s="464">
        <f t="shared" si="16"/>
        <v>50</v>
      </c>
      <c r="L288" s="464" t="str">
        <f t="shared" si="17"/>
        <v/>
      </c>
      <c r="M288" s="464" t="str">
        <f t="shared" si="18"/>
        <v/>
      </c>
      <c r="N288" s="464" t="b">
        <f t="shared" si="19"/>
        <v>0</v>
      </c>
      <c r="O288" s="468" t="s">
        <v>1846</v>
      </c>
      <c r="P288" s="202"/>
      <c r="Q288" s="179"/>
    </row>
    <row r="289" spans="1:17" ht="37.5" customHeight="1" x14ac:dyDescent="0.35">
      <c r="A289" s="367">
        <v>13</v>
      </c>
      <c r="B289" s="384" t="str">
        <f>IFERROR(VLOOKUP(A289,'Outcome Indicators - Section C'!$A$10:$S$27,19,FALSE),"")</f>
        <v/>
      </c>
      <c r="C289" s="467" t="str">
        <f t="array" ref="C289">IFERROR(IF(INDEX('Disaggregation Records'!$E$59:$E$92,MATCH(LEFT(L289,255),LEFT('Disaggregation Records'!$D$59:$D$92,255),0))=0,"",INDEX('Disaggregation Records'!$E$59:$E$92,MATCH(LEFT(L289,255),LEFT('Disaggregation Records'!$D$59:$D$92,255),0))),"")</f>
        <v/>
      </c>
      <c r="D289" s="467" t="str">
        <f t="array" ref="D289">IFERROR(IF(INDEX('Disaggregation Records'!$F$59:$F$92,MATCH(LEFT(L289,255),LEFT('Disaggregation Records'!$D$59:$D$92,255),0))=0,"",INDEX('Disaggregation Records'!$F$59:$F$92,MATCH(LEFT(L289,255),LEFT('Disaggregation Records'!$D$59:$D$92,255),0))),"")</f>
        <v/>
      </c>
      <c r="E289" s="370" t="str">
        <f t="array" ref="E289">IFERROR(IF(INDEX('Disaggregation Data'!$K$159:$K$310,MATCH(LEFT(M289,255),LEFT('Disaggregation Data'!$J$159:$J$310,255),0))=0,"",INDEX('Disaggregation Data'!$K$159:$K$310,MATCH(LEFT(M289,255),LEFT('Disaggregation Data'!J$159:$J$310,255),0))),"")</f>
        <v/>
      </c>
      <c r="F289" s="370" t="str">
        <f t="array" ref="F289">IFERROR(IF(INDEX('Disaggregation Data'!$L$159:$L$310,MATCH(LEFT(M289,255),LEFT('Disaggregation Data'!$J$159:$J$310,255),0))=0,"",INDEX('Disaggregation Data'!$L$159:$L$310,MATCH(LEFT(M289,255),LEFT('Disaggregation Data'!J$159:$J$310,255),0))),"")</f>
        <v/>
      </c>
      <c r="G289" s="370" t="str">
        <f t="array" ref="G289">IFERROR(IF(INDEX('Disaggregation Data'!$M$159:$M$310,MATCH(LEFT(M289,255),LEFT('Disaggregation Data'!$J$159:$J$310,255),0))=0,"",INDEX('Disaggregation Data'!$M$159:$M$310,MATCH(LEFT(M289,255),LEFT('Disaggregation Data'!J$159:$J$310,255),0))),"")</f>
        <v/>
      </c>
      <c r="H289" s="369" t="str">
        <f t="array" ref="H289">IFERROR(IF(INDEX('Disaggregation Data'!$N$159:$N$310,MATCH(LEFT(M289,255),LEFT('Disaggregation Data'!$J$159:$J$310,255),0))=0,"",INDEX('Disaggregation Data'!$N$159:$N$310,MATCH(LEFT(M289,255),LEFT('Disaggregation Data'!J$159:$J$310,255),0))),"")</f>
        <v/>
      </c>
      <c r="I289" s="459" t="str">
        <f t="array" ref="I289">IFERROR(IF(INDEX('Disaggregation Records'!$G$59:$G$92,MATCH(LEFT(L289,255),LEFT('Disaggregation Records'!$D$59:$D$92,255),0))=0,"",INDEX('Disaggregation Records'!$G$59:$G$92,MATCH(LEFT(L289,255),LEFT('Disaggregation Records'!$D$59:$D$92,255),0))),"")</f>
        <v/>
      </c>
      <c r="J289" s="464" t="s">
        <v>776</v>
      </c>
      <c r="K289" s="464">
        <f t="shared" si="16"/>
        <v>51</v>
      </c>
      <c r="L289" s="464" t="str">
        <f t="shared" si="17"/>
        <v/>
      </c>
      <c r="M289" s="464" t="str">
        <f t="shared" si="18"/>
        <v/>
      </c>
      <c r="N289" s="464" t="b">
        <f t="shared" si="19"/>
        <v>0</v>
      </c>
      <c r="O289" s="468" t="s">
        <v>1847</v>
      </c>
      <c r="P289" s="202"/>
      <c r="Q289" s="179"/>
    </row>
    <row r="290" spans="1:17" ht="37.5" customHeight="1" x14ac:dyDescent="0.35">
      <c r="A290" s="367">
        <v>13</v>
      </c>
      <c r="B290" s="384" t="str">
        <f>IFERROR(VLOOKUP(A290,'Outcome Indicators - Section C'!$A$10:$S$27,19,FALSE),"")</f>
        <v/>
      </c>
      <c r="C290" s="467" t="str">
        <f t="array" ref="C290">IFERROR(IF(INDEX('Disaggregation Records'!$E$59:$E$92,MATCH(LEFT(L290,255),LEFT('Disaggregation Records'!$D$59:$D$92,255),0))=0,"",INDEX('Disaggregation Records'!$E$59:$E$92,MATCH(LEFT(L290,255),LEFT('Disaggregation Records'!$D$59:$D$92,255),0))),"")</f>
        <v/>
      </c>
      <c r="D290" s="467" t="str">
        <f t="array" ref="D290">IFERROR(IF(INDEX('Disaggregation Records'!$F$59:$F$92,MATCH(LEFT(L290,255),LEFT('Disaggregation Records'!$D$59:$D$92,255),0))=0,"",INDEX('Disaggregation Records'!$F$59:$F$92,MATCH(LEFT(L290,255),LEFT('Disaggregation Records'!$D$59:$D$92,255),0))),"")</f>
        <v/>
      </c>
      <c r="E290" s="370" t="str">
        <f t="array" ref="E290">IFERROR(IF(INDEX('Disaggregation Data'!$K$159:$K$310,MATCH(LEFT(M290,255),LEFT('Disaggregation Data'!$J$159:$J$310,255),0))=0,"",INDEX('Disaggregation Data'!$K$159:$K$310,MATCH(LEFT(M290,255),LEFT('Disaggregation Data'!J$159:$J$310,255),0))),"")</f>
        <v/>
      </c>
      <c r="F290" s="370" t="str">
        <f t="array" ref="F290">IFERROR(IF(INDEX('Disaggregation Data'!$L$159:$L$310,MATCH(LEFT(M290,255),LEFT('Disaggregation Data'!$J$159:$J$310,255),0))=0,"",INDEX('Disaggregation Data'!$L$159:$L$310,MATCH(LEFT(M290,255),LEFT('Disaggregation Data'!J$159:$J$310,255),0))),"")</f>
        <v/>
      </c>
      <c r="G290" s="370" t="str">
        <f t="array" ref="G290">IFERROR(IF(INDEX('Disaggregation Data'!$M$159:$M$310,MATCH(LEFT(M290,255),LEFT('Disaggregation Data'!$J$159:$J$310,255),0))=0,"",INDEX('Disaggregation Data'!$M$159:$M$310,MATCH(LEFT(M290,255),LEFT('Disaggregation Data'!J$159:$J$310,255),0))),"")</f>
        <v/>
      </c>
      <c r="H290" s="369" t="str">
        <f t="array" ref="H290">IFERROR(IF(INDEX('Disaggregation Data'!$N$159:$N$310,MATCH(LEFT(M290,255),LEFT('Disaggregation Data'!$J$159:$J$310,255),0))=0,"",INDEX('Disaggregation Data'!$N$159:$N$310,MATCH(LEFT(M290,255),LEFT('Disaggregation Data'!J$159:$J$310,255),0))),"")</f>
        <v/>
      </c>
      <c r="I290" s="459" t="str">
        <f t="array" ref="I290">IFERROR(IF(INDEX('Disaggregation Records'!$G$59:$G$92,MATCH(LEFT(L290,255),LEFT('Disaggregation Records'!$D$59:$D$92,255),0))=0,"",INDEX('Disaggregation Records'!$G$59:$G$92,MATCH(LEFT(L290,255),LEFT('Disaggregation Records'!$D$59:$D$92,255),0))),"")</f>
        <v/>
      </c>
      <c r="J290" s="464" t="s">
        <v>776</v>
      </c>
      <c r="K290" s="464">
        <f t="shared" si="16"/>
        <v>52</v>
      </c>
      <c r="L290" s="464" t="str">
        <f t="shared" si="17"/>
        <v/>
      </c>
      <c r="M290" s="464" t="str">
        <f t="shared" si="18"/>
        <v/>
      </c>
      <c r="N290" s="464" t="b">
        <f t="shared" si="19"/>
        <v>0</v>
      </c>
      <c r="O290" s="468" t="s">
        <v>1848</v>
      </c>
      <c r="P290" s="202"/>
      <c r="Q290" s="179"/>
    </row>
    <row r="291" spans="1:17" ht="37.5" customHeight="1" x14ac:dyDescent="0.35">
      <c r="A291" s="367">
        <v>13</v>
      </c>
      <c r="B291" s="384" t="str">
        <f>IFERROR(VLOOKUP(A291,'Outcome Indicators - Section C'!$A$10:$S$27,19,FALSE),"")</f>
        <v/>
      </c>
      <c r="C291" s="467" t="str">
        <f t="array" ref="C291">IFERROR(IF(INDEX('Disaggregation Records'!$E$59:$E$92,MATCH(LEFT(L291,255),LEFT('Disaggregation Records'!$D$59:$D$92,255),0))=0,"",INDEX('Disaggregation Records'!$E$59:$E$92,MATCH(LEFT(L291,255),LEFT('Disaggregation Records'!$D$59:$D$92,255),0))),"")</f>
        <v/>
      </c>
      <c r="D291" s="467" t="str">
        <f t="array" ref="D291">IFERROR(IF(INDEX('Disaggregation Records'!$F$59:$F$92,MATCH(LEFT(L291,255),LEFT('Disaggregation Records'!$D$59:$D$92,255),0))=0,"",INDEX('Disaggregation Records'!$F$59:$F$92,MATCH(LEFT(L291,255),LEFT('Disaggregation Records'!$D$59:$D$92,255),0))),"")</f>
        <v/>
      </c>
      <c r="E291" s="370" t="str">
        <f t="array" ref="E291">IFERROR(IF(INDEX('Disaggregation Data'!$K$159:$K$310,MATCH(LEFT(M291,255),LEFT('Disaggregation Data'!$J$159:$J$310,255),0))=0,"",INDEX('Disaggregation Data'!$K$159:$K$310,MATCH(LEFT(M291,255),LEFT('Disaggregation Data'!J$159:$J$310,255),0))),"")</f>
        <v/>
      </c>
      <c r="F291" s="370" t="str">
        <f t="array" ref="F291">IFERROR(IF(INDEX('Disaggregation Data'!$L$159:$L$310,MATCH(LEFT(M291,255),LEFT('Disaggregation Data'!$J$159:$J$310,255),0))=0,"",INDEX('Disaggregation Data'!$L$159:$L$310,MATCH(LEFT(M291,255),LEFT('Disaggregation Data'!J$159:$J$310,255),0))),"")</f>
        <v/>
      </c>
      <c r="G291" s="370" t="str">
        <f t="array" ref="G291">IFERROR(IF(INDEX('Disaggregation Data'!$M$159:$M$310,MATCH(LEFT(M291,255),LEFT('Disaggregation Data'!$J$159:$J$310,255),0))=0,"",INDEX('Disaggregation Data'!$M$159:$M$310,MATCH(LEFT(M291,255),LEFT('Disaggregation Data'!J$159:$J$310,255),0))),"")</f>
        <v/>
      </c>
      <c r="H291" s="369" t="str">
        <f t="array" ref="H291">IFERROR(IF(INDEX('Disaggregation Data'!$N$159:$N$310,MATCH(LEFT(M291,255),LEFT('Disaggregation Data'!$J$159:$J$310,255),0))=0,"",INDEX('Disaggregation Data'!$N$159:$N$310,MATCH(LEFT(M291,255),LEFT('Disaggregation Data'!J$159:$J$310,255),0))),"")</f>
        <v/>
      </c>
      <c r="I291" s="459" t="str">
        <f t="array" ref="I291">IFERROR(IF(INDEX('Disaggregation Records'!$G$59:$G$92,MATCH(LEFT(L291,255),LEFT('Disaggregation Records'!$D$59:$D$92,255),0))=0,"",INDEX('Disaggregation Records'!$G$59:$G$92,MATCH(LEFT(L291,255),LEFT('Disaggregation Records'!$D$59:$D$92,255),0))),"")</f>
        <v/>
      </c>
      <c r="J291" s="464" t="s">
        <v>776</v>
      </c>
      <c r="K291" s="464">
        <f t="shared" si="16"/>
        <v>53</v>
      </c>
      <c r="L291" s="464" t="str">
        <f t="shared" si="17"/>
        <v/>
      </c>
      <c r="M291" s="464" t="str">
        <f t="shared" si="18"/>
        <v/>
      </c>
      <c r="N291" s="464" t="b">
        <f t="shared" si="19"/>
        <v>0</v>
      </c>
      <c r="O291" s="468" t="s">
        <v>1849</v>
      </c>
      <c r="P291" s="202"/>
      <c r="Q291" s="179"/>
    </row>
    <row r="292" spans="1:17" ht="37.5" customHeight="1" x14ac:dyDescent="0.35">
      <c r="A292" s="367">
        <v>13</v>
      </c>
      <c r="B292" s="384" t="str">
        <f>IFERROR(VLOOKUP(A292,'Outcome Indicators - Section C'!$A$10:$S$27,19,FALSE),"")</f>
        <v/>
      </c>
      <c r="C292" s="467" t="str">
        <f t="array" ref="C292">IFERROR(IF(INDEX('Disaggregation Records'!$E$59:$E$92,MATCH(LEFT(L292,255),LEFT('Disaggregation Records'!$D$59:$D$92,255),0))=0,"",INDEX('Disaggregation Records'!$E$59:$E$92,MATCH(LEFT(L292,255),LEFT('Disaggregation Records'!$D$59:$D$92,255),0))),"")</f>
        <v/>
      </c>
      <c r="D292" s="467" t="str">
        <f t="array" ref="D292">IFERROR(IF(INDEX('Disaggregation Records'!$F$59:$F$92,MATCH(LEFT(L292,255),LEFT('Disaggregation Records'!$D$59:$D$92,255),0))=0,"",INDEX('Disaggregation Records'!$F$59:$F$92,MATCH(LEFT(L292,255),LEFT('Disaggregation Records'!$D$59:$D$92,255),0))),"")</f>
        <v/>
      </c>
      <c r="E292" s="370" t="str">
        <f t="array" ref="E292">IFERROR(IF(INDEX('Disaggregation Data'!$K$159:$K$310,MATCH(LEFT(M292,255),LEFT('Disaggregation Data'!$J$159:$J$310,255),0))=0,"",INDEX('Disaggregation Data'!$K$159:$K$310,MATCH(LEFT(M292,255),LEFT('Disaggregation Data'!J$159:$J$310,255),0))),"")</f>
        <v/>
      </c>
      <c r="F292" s="370" t="str">
        <f t="array" ref="F292">IFERROR(IF(INDEX('Disaggregation Data'!$L$159:$L$310,MATCH(LEFT(M292,255),LEFT('Disaggregation Data'!$J$159:$J$310,255),0))=0,"",INDEX('Disaggregation Data'!$L$159:$L$310,MATCH(LEFT(M292,255),LEFT('Disaggregation Data'!J$159:$J$310,255),0))),"")</f>
        <v/>
      </c>
      <c r="G292" s="370" t="str">
        <f t="array" ref="G292">IFERROR(IF(INDEX('Disaggregation Data'!$M$159:$M$310,MATCH(LEFT(M292,255),LEFT('Disaggregation Data'!$J$159:$J$310,255),0))=0,"",INDEX('Disaggregation Data'!$M$159:$M$310,MATCH(LEFT(M292,255),LEFT('Disaggregation Data'!J$159:$J$310,255),0))),"")</f>
        <v/>
      </c>
      <c r="H292" s="369" t="str">
        <f t="array" ref="H292">IFERROR(IF(INDEX('Disaggregation Data'!$N$159:$N$310,MATCH(LEFT(M292,255),LEFT('Disaggregation Data'!$J$159:$J$310,255),0))=0,"",INDEX('Disaggregation Data'!$N$159:$N$310,MATCH(LEFT(M292,255),LEFT('Disaggregation Data'!J$159:$J$310,255),0))),"")</f>
        <v/>
      </c>
      <c r="I292" s="459" t="str">
        <f t="array" ref="I292">IFERROR(IF(INDEX('Disaggregation Records'!$G$59:$G$92,MATCH(LEFT(L292,255),LEFT('Disaggregation Records'!$D$59:$D$92,255),0))=0,"",INDEX('Disaggregation Records'!$G$59:$G$92,MATCH(LEFT(L292,255),LEFT('Disaggregation Records'!$D$59:$D$92,255),0))),"")</f>
        <v/>
      </c>
      <c r="J292" s="464" t="s">
        <v>776</v>
      </c>
      <c r="K292" s="464">
        <f t="shared" si="16"/>
        <v>54</v>
      </c>
      <c r="L292" s="464" t="str">
        <f t="shared" si="17"/>
        <v/>
      </c>
      <c r="M292" s="464" t="str">
        <f t="shared" si="18"/>
        <v/>
      </c>
      <c r="N292" s="464" t="b">
        <f t="shared" si="19"/>
        <v>0</v>
      </c>
      <c r="O292" s="468" t="s">
        <v>1850</v>
      </c>
      <c r="P292" s="202"/>
      <c r="Q292" s="179"/>
    </row>
    <row r="293" spans="1:17" ht="37.5" customHeight="1" x14ac:dyDescent="0.35">
      <c r="A293" s="367">
        <v>13</v>
      </c>
      <c r="B293" s="384" t="str">
        <f>IFERROR(VLOOKUP(A293,'Outcome Indicators - Section C'!$A$10:$S$27,19,FALSE),"")</f>
        <v/>
      </c>
      <c r="C293" s="467" t="str">
        <f t="array" ref="C293">IFERROR(IF(INDEX('Disaggregation Records'!$E$59:$E$92,MATCH(LEFT(L293,255),LEFT('Disaggregation Records'!$D$59:$D$92,255),0))=0,"",INDEX('Disaggregation Records'!$E$59:$E$92,MATCH(LEFT(L293,255),LEFT('Disaggregation Records'!$D$59:$D$92,255),0))),"")</f>
        <v/>
      </c>
      <c r="D293" s="467" t="str">
        <f t="array" ref="D293">IFERROR(IF(INDEX('Disaggregation Records'!$F$59:$F$92,MATCH(LEFT(L293,255),LEFT('Disaggregation Records'!$D$59:$D$92,255),0))=0,"",INDEX('Disaggregation Records'!$F$59:$F$92,MATCH(LEFT(L293,255),LEFT('Disaggregation Records'!$D$59:$D$92,255),0))),"")</f>
        <v/>
      </c>
      <c r="E293" s="370" t="str">
        <f t="array" ref="E293">IFERROR(IF(INDEX('Disaggregation Data'!$K$159:$K$310,MATCH(LEFT(M293,255),LEFT('Disaggregation Data'!$J$159:$J$310,255),0))=0,"",INDEX('Disaggregation Data'!$K$159:$K$310,MATCH(LEFT(M293,255),LEFT('Disaggregation Data'!J$159:$J$310,255),0))),"")</f>
        <v/>
      </c>
      <c r="F293" s="370" t="str">
        <f t="array" ref="F293">IFERROR(IF(INDEX('Disaggregation Data'!$L$159:$L$310,MATCH(LEFT(M293,255),LEFT('Disaggregation Data'!$J$159:$J$310,255),0))=0,"",INDEX('Disaggregation Data'!$L$159:$L$310,MATCH(LEFT(M293,255),LEFT('Disaggregation Data'!J$159:$J$310,255),0))),"")</f>
        <v/>
      </c>
      <c r="G293" s="370" t="str">
        <f t="array" ref="G293">IFERROR(IF(INDEX('Disaggregation Data'!$M$159:$M$310,MATCH(LEFT(M293,255),LEFT('Disaggregation Data'!$J$159:$J$310,255),0))=0,"",INDEX('Disaggregation Data'!$M$159:$M$310,MATCH(LEFT(M293,255),LEFT('Disaggregation Data'!J$159:$J$310,255),0))),"")</f>
        <v/>
      </c>
      <c r="H293" s="369" t="str">
        <f t="array" ref="H293">IFERROR(IF(INDEX('Disaggregation Data'!$N$159:$N$310,MATCH(LEFT(M293,255),LEFT('Disaggregation Data'!$J$159:$J$310,255),0))=0,"",INDEX('Disaggregation Data'!$N$159:$N$310,MATCH(LEFT(M293,255),LEFT('Disaggregation Data'!J$159:$J$310,255),0))),"")</f>
        <v/>
      </c>
      <c r="I293" s="459" t="str">
        <f t="array" ref="I293">IFERROR(IF(INDEX('Disaggregation Records'!$G$59:$G$92,MATCH(LEFT(L293,255),LEFT('Disaggregation Records'!$D$59:$D$92,255),0))=0,"",INDEX('Disaggregation Records'!$G$59:$G$92,MATCH(LEFT(L293,255),LEFT('Disaggregation Records'!$D$59:$D$92,255),0))),"")</f>
        <v/>
      </c>
      <c r="J293" s="464" t="s">
        <v>776</v>
      </c>
      <c r="K293" s="464">
        <f t="shared" si="16"/>
        <v>55</v>
      </c>
      <c r="L293" s="464" t="str">
        <f t="shared" si="17"/>
        <v/>
      </c>
      <c r="M293" s="464" t="str">
        <f t="shared" si="18"/>
        <v/>
      </c>
      <c r="N293" s="464" t="b">
        <f t="shared" si="19"/>
        <v>0</v>
      </c>
      <c r="O293" s="468" t="s">
        <v>1851</v>
      </c>
      <c r="P293" s="202"/>
      <c r="Q293" s="179"/>
    </row>
    <row r="294" spans="1:17" ht="37.5" customHeight="1" x14ac:dyDescent="0.35">
      <c r="A294" s="367">
        <v>13</v>
      </c>
      <c r="B294" s="384" t="str">
        <f>IFERROR(VLOOKUP(A294,'Outcome Indicators - Section C'!$A$10:$S$27,19,FALSE),"")</f>
        <v/>
      </c>
      <c r="C294" s="467" t="str">
        <f t="array" ref="C294">IFERROR(IF(INDEX('Disaggregation Records'!$E$59:$E$92,MATCH(LEFT(L294,255),LEFT('Disaggregation Records'!$D$59:$D$92,255),0))=0,"",INDEX('Disaggregation Records'!$E$59:$E$92,MATCH(LEFT(L294,255),LEFT('Disaggregation Records'!$D$59:$D$92,255),0))),"")</f>
        <v/>
      </c>
      <c r="D294" s="467" t="str">
        <f t="array" ref="D294">IFERROR(IF(INDEX('Disaggregation Records'!$F$59:$F$92,MATCH(LEFT(L294,255),LEFT('Disaggregation Records'!$D$59:$D$92,255),0))=0,"",INDEX('Disaggregation Records'!$F$59:$F$92,MATCH(LEFT(L294,255),LEFT('Disaggregation Records'!$D$59:$D$92,255),0))),"")</f>
        <v/>
      </c>
      <c r="E294" s="370" t="str">
        <f t="array" ref="E294">IFERROR(IF(INDEX('Disaggregation Data'!$K$159:$K$310,MATCH(LEFT(M294,255),LEFT('Disaggregation Data'!$J$159:$J$310,255),0))=0,"",INDEX('Disaggregation Data'!$K$159:$K$310,MATCH(LEFT(M294,255),LEFT('Disaggregation Data'!J$159:$J$310,255),0))),"")</f>
        <v/>
      </c>
      <c r="F294" s="370" t="str">
        <f t="array" ref="F294">IFERROR(IF(INDEX('Disaggregation Data'!$L$159:$L$310,MATCH(LEFT(M294,255),LEFT('Disaggregation Data'!$J$159:$J$310,255),0))=0,"",INDEX('Disaggregation Data'!$L$159:$L$310,MATCH(LEFT(M294,255),LEFT('Disaggregation Data'!J$159:$J$310,255),0))),"")</f>
        <v/>
      </c>
      <c r="G294" s="370" t="str">
        <f t="array" ref="G294">IFERROR(IF(INDEX('Disaggregation Data'!$M$159:$M$310,MATCH(LEFT(M294,255),LEFT('Disaggregation Data'!$J$159:$J$310,255),0))=0,"",INDEX('Disaggregation Data'!$M$159:$M$310,MATCH(LEFT(M294,255),LEFT('Disaggregation Data'!J$159:$J$310,255),0))),"")</f>
        <v/>
      </c>
      <c r="H294" s="369" t="str">
        <f t="array" ref="H294">IFERROR(IF(INDEX('Disaggregation Data'!$N$159:$N$310,MATCH(LEFT(M294,255),LEFT('Disaggregation Data'!$J$159:$J$310,255),0))=0,"",INDEX('Disaggregation Data'!$N$159:$N$310,MATCH(LEFT(M294,255),LEFT('Disaggregation Data'!J$159:$J$310,255),0))),"")</f>
        <v/>
      </c>
      <c r="I294" s="459" t="str">
        <f t="array" ref="I294">IFERROR(IF(INDEX('Disaggregation Records'!$G$59:$G$92,MATCH(LEFT(L294,255),LEFT('Disaggregation Records'!$D$59:$D$92,255),0))=0,"",INDEX('Disaggregation Records'!$G$59:$G$92,MATCH(LEFT(L294,255),LEFT('Disaggregation Records'!$D$59:$D$92,255),0))),"")</f>
        <v/>
      </c>
      <c r="J294" s="464" t="s">
        <v>776</v>
      </c>
      <c r="K294" s="464">
        <f t="shared" si="16"/>
        <v>56</v>
      </c>
      <c r="L294" s="464" t="str">
        <f t="shared" si="17"/>
        <v/>
      </c>
      <c r="M294" s="464" t="str">
        <f t="shared" si="18"/>
        <v/>
      </c>
      <c r="N294" s="464" t="b">
        <f t="shared" si="19"/>
        <v>0</v>
      </c>
      <c r="O294" s="468" t="s">
        <v>1852</v>
      </c>
      <c r="P294" s="202"/>
      <c r="Q294" s="179"/>
    </row>
    <row r="295" spans="1:17" ht="37.5" customHeight="1" x14ac:dyDescent="0.35">
      <c r="A295" s="367">
        <v>13</v>
      </c>
      <c r="B295" s="384" t="str">
        <f>IFERROR(VLOOKUP(A295,'Outcome Indicators - Section C'!$A$10:$S$27,19,FALSE),"")</f>
        <v/>
      </c>
      <c r="C295" s="467" t="str">
        <f t="array" ref="C295">IFERROR(IF(INDEX('Disaggregation Records'!$E$59:$E$92,MATCH(LEFT(L295,255),LEFT('Disaggregation Records'!$D$59:$D$92,255),0))=0,"",INDEX('Disaggregation Records'!$E$59:$E$92,MATCH(LEFT(L295,255),LEFT('Disaggregation Records'!$D$59:$D$92,255),0))),"")</f>
        <v/>
      </c>
      <c r="D295" s="467" t="str">
        <f t="array" ref="D295">IFERROR(IF(INDEX('Disaggregation Records'!$F$59:$F$92,MATCH(LEFT(L295,255),LEFT('Disaggregation Records'!$D$59:$D$92,255),0))=0,"",INDEX('Disaggregation Records'!$F$59:$F$92,MATCH(LEFT(L295,255),LEFT('Disaggregation Records'!$D$59:$D$92,255),0))),"")</f>
        <v/>
      </c>
      <c r="E295" s="370" t="str">
        <f t="array" ref="E295">IFERROR(IF(INDEX('Disaggregation Data'!$K$159:$K$310,MATCH(LEFT(M295,255),LEFT('Disaggregation Data'!$J$159:$J$310,255),0))=0,"",INDEX('Disaggregation Data'!$K$159:$K$310,MATCH(LEFT(M295,255),LEFT('Disaggregation Data'!J$159:$J$310,255),0))),"")</f>
        <v/>
      </c>
      <c r="F295" s="370" t="str">
        <f t="array" ref="F295">IFERROR(IF(INDEX('Disaggregation Data'!$L$159:$L$310,MATCH(LEFT(M295,255),LEFT('Disaggregation Data'!$J$159:$J$310,255),0))=0,"",INDEX('Disaggregation Data'!$L$159:$L$310,MATCH(LEFT(M295,255),LEFT('Disaggregation Data'!J$159:$J$310,255),0))),"")</f>
        <v/>
      </c>
      <c r="G295" s="370" t="str">
        <f t="array" ref="G295">IFERROR(IF(INDEX('Disaggregation Data'!$M$159:$M$310,MATCH(LEFT(M295,255),LEFT('Disaggregation Data'!$J$159:$J$310,255),0))=0,"",INDEX('Disaggregation Data'!$M$159:$M$310,MATCH(LEFT(M295,255),LEFT('Disaggregation Data'!J$159:$J$310,255),0))),"")</f>
        <v/>
      </c>
      <c r="H295" s="369" t="str">
        <f t="array" ref="H295">IFERROR(IF(INDEX('Disaggregation Data'!$N$159:$N$310,MATCH(LEFT(M295,255),LEFT('Disaggregation Data'!$J$159:$J$310,255),0))=0,"",INDEX('Disaggregation Data'!$N$159:$N$310,MATCH(LEFT(M295,255),LEFT('Disaggregation Data'!J$159:$J$310,255),0))),"")</f>
        <v/>
      </c>
      <c r="I295" s="459" t="str">
        <f t="array" ref="I295">IFERROR(IF(INDEX('Disaggregation Records'!$G$59:$G$92,MATCH(LEFT(L295,255),LEFT('Disaggregation Records'!$D$59:$D$92,255),0))=0,"",INDEX('Disaggregation Records'!$G$59:$G$92,MATCH(LEFT(L295,255),LEFT('Disaggregation Records'!$D$59:$D$92,255),0))),"")</f>
        <v/>
      </c>
      <c r="J295" s="464" t="s">
        <v>776</v>
      </c>
      <c r="K295" s="464">
        <f t="shared" si="16"/>
        <v>57</v>
      </c>
      <c r="L295" s="464" t="str">
        <f t="shared" si="17"/>
        <v/>
      </c>
      <c r="M295" s="464" t="str">
        <f t="shared" si="18"/>
        <v/>
      </c>
      <c r="N295" s="464" t="b">
        <f t="shared" si="19"/>
        <v>0</v>
      </c>
      <c r="O295" s="468" t="s">
        <v>1853</v>
      </c>
      <c r="P295" s="202"/>
      <c r="Q295" s="179"/>
    </row>
    <row r="296" spans="1:17" ht="37.5" customHeight="1" x14ac:dyDescent="0.35">
      <c r="A296" s="367">
        <v>13</v>
      </c>
      <c r="B296" s="384" t="str">
        <f>IFERROR(VLOOKUP(A296,'Outcome Indicators - Section C'!$A$10:$S$27,19,FALSE),"")</f>
        <v/>
      </c>
      <c r="C296" s="467" t="str">
        <f t="array" ref="C296">IFERROR(IF(INDEX('Disaggregation Records'!$E$59:$E$92,MATCH(LEFT(L296,255),LEFT('Disaggregation Records'!$D$59:$D$92,255),0))=0,"",INDEX('Disaggregation Records'!$E$59:$E$92,MATCH(LEFT(L296,255),LEFT('Disaggregation Records'!$D$59:$D$92,255),0))),"")</f>
        <v/>
      </c>
      <c r="D296" s="467" t="str">
        <f t="array" ref="D296">IFERROR(IF(INDEX('Disaggregation Records'!$F$59:$F$92,MATCH(LEFT(L296,255),LEFT('Disaggregation Records'!$D$59:$D$92,255),0))=0,"",INDEX('Disaggregation Records'!$F$59:$F$92,MATCH(LEFT(L296,255),LEFT('Disaggregation Records'!$D$59:$D$92,255),0))),"")</f>
        <v/>
      </c>
      <c r="E296" s="370" t="str">
        <f t="array" ref="E296">IFERROR(IF(INDEX('Disaggregation Data'!$K$159:$K$310,MATCH(LEFT(M296,255),LEFT('Disaggregation Data'!$J$159:$J$310,255),0))=0,"",INDEX('Disaggregation Data'!$K$159:$K$310,MATCH(LEFT(M296,255),LEFT('Disaggregation Data'!J$159:$J$310,255),0))),"")</f>
        <v/>
      </c>
      <c r="F296" s="370" t="str">
        <f t="array" ref="F296">IFERROR(IF(INDEX('Disaggregation Data'!$L$159:$L$310,MATCH(LEFT(M296,255),LEFT('Disaggregation Data'!$J$159:$J$310,255),0))=0,"",INDEX('Disaggregation Data'!$L$159:$L$310,MATCH(LEFT(M296,255),LEFT('Disaggregation Data'!J$159:$J$310,255),0))),"")</f>
        <v/>
      </c>
      <c r="G296" s="370" t="str">
        <f t="array" ref="G296">IFERROR(IF(INDEX('Disaggregation Data'!$M$159:$M$310,MATCH(LEFT(M296,255),LEFT('Disaggregation Data'!$J$159:$J$310,255),0))=0,"",INDEX('Disaggregation Data'!$M$159:$M$310,MATCH(LEFT(M296,255),LEFT('Disaggregation Data'!J$159:$J$310,255),0))),"")</f>
        <v/>
      </c>
      <c r="H296" s="369" t="str">
        <f t="array" ref="H296">IFERROR(IF(INDEX('Disaggregation Data'!$N$159:$N$310,MATCH(LEFT(M296,255),LEFT('Disaggregation Data'!$J$159:$J$310,255),0))=0,"",INDEX('Disaggregation Data'!$N$159:$N$310,MATCH(LEFT(M296,255),LEFT('Disaggregation Data'!J$159:$J$310,255),0))),"")</f>
        <v/>
      </c>
      <c r="I296" s="459" t="str">
        <f t="array" ref="I296">IFERROR(IF(INDEX('Disaggregation Records'!$G$59:$G$92,MATCH(LEFT(L296,255),LEFT('Disaggregation Records'!$D$59:$D$92,255),0))=0,"",INDEX('Disaggregation Records'!$G$59:$G$92,MATCH(LEFT(L296,255),LEFT('Disaggregation Records'!$D$59:$D$92,255),0))),"")</f>
        <v/>
      </c>
      <c r="J296" s="464" t="s">
        <v>776</v>
      </c>
      <c r="K296" s="464">
        <f t="shared" ref="K296:K317" si="20">IF(B296=B295,K295+1,0)</f>
        <v>58</v>
      </c>
      <c r="L296" s="464" t="str">
        <f t="shared" ref="L296:L317" si="21">IF(B296&lt;&gt;"",B296&amp;"-"&amp;K296,"")</f>
        <v/>
      </c>
      <c r="M296" s="464" t="str">
        <f t="shared" ref="M296:M317" si="22">IF(B296&lt;&gt;"",B296&amp;C296&amp;D296,"")</f>
        <v/>
      </c>
      <c r="N296" s="464" t="b">
        <f t="shared" ref="N296:N317" si="23">IFERROR(IF(B296&lt;&gt;"",TRUE,FALSE),"")</f>
        <v>0</v>
      </c>
      <c r="O296" s="468" t="s">
        <v>1854</v>
      </c>
      <c r="P296" s="202"/>
      <c r="Q296" s="179"/>
    </row>
    <row r="297" spans="1:17" ht="37.5" customHeight="1" x14ac:dyDescent="0.35">
      <c r="A297" s="367">
        <v>13</v>
      </c>
      <c r="B297" s="384" t="str">
        <f>IFERROR(VLOOKUP(A297,'Outcome Indicators - Section C'!$A$10:$S$27,19,FALSE),"")</f>
        <v/>
      </c>
      <c r="C297" s="467" t="str">
        <f t="array" ref="C297">IFERROR(IF(INDEX('Disaggregation Records'!$E$59:$E$92,MATCH(LEFT(L297,255),LEFT('Disaggregation Records'!$D$59:$D$92,255),0))=0,"",INDEX('Disaggregation Records'!$E$59:$E$92,MATCH(LEFT(L297,255),LEFT('Disaggregation Records'!$D$59:$D$92,255),0))),"")</f>
        <v/>
      </c>
      <c r="D297" s="467" t="str">
        <f t="array" ref="D297">IFERROR(IF(INDEX('Disaggregation Records'!$F$59:$F$92,MATCH(LEFT(L297,255),LEFT('Disaggregation Records'!$D$59:$D$92,255),0))=0,"",INDEX('Disaggregation Records'!$F$59:$F$92,MATCH(LEFT(L297,255),LEFT('Disaggregation Records'!$D$59:$D$92,255),0))),"")</f>
        <v/>
      </c>
      <c r="E297" s="370" t="str">
        <f t="array" ref="E297">IFERROR(IF(INDEX('Disaggregation Data'!$K$159:$K$310,MATCH(LEFT(M297,255),LEFT('Disaggregation Data'!$J$159:$J$310,255),0))=0,"",INDEX('Disaggregation Data'!$K$159:$K$310,MATCH(LEFT(M297,255),LEFT('Disaggregation Data'!J$159:$J$310,255),0))),"")</f>
        <v/>
      </c>
      <c r="F297" s="370" t="str">
        <f t="array" ref="F297">IFERROR(IF(INDEX('Disaggregation Data'!$L$159:$L$310,MATCH(LEFT(M297,255),LEFT('Disaggregation Data'!$J$159:$J$310,255),0))=0,"",INDEX('Disaggregation Data'!$L$159:$L$310,MATCH(LEFT(M297,255),LEFT('Disaggregation Data'!J$159:$J$310,255),0))),"")</f>
        <v/>
      </c>
      <c r="G297" s="370" t="str">
        <f t="array" ref="G297">IFERROR(IF(INDEX('Disaggregation Data'!$M$159:$M$310,MATCH(LEFT(M297,255),LEFT('Disaggregation Data'!$J$159:$J$310,255),0))=0,"",INDEX('Disaggregation Data'!$M$159:$M$310,MATCH(LEFT(M297,255),LEFT('Disaggregation Data'!J$159:$J$310,255),0))),"")</f>
        <v/>
      </c>
      <c r="H297" s="369" t="str">
        <f t="array" ref="H297">IFERROR(IF(INDEX('Disaggregation Data'!$N$159:$N$310,MATCH(LEFT(M297,255),LEFT('Disaggregation Data'!$J$159:$J$310,255),0))=0,"",INDEX('Disaggregation Data'!$N$159:$N$310,MATCH(LEFT(M297,255),LEFT('Disaggregation Data'!J$159:$J$310,255),0))),"")</f>
        <v/>
      </c>
      <c r="I297" s="459" t="str">
        <f t="array" ref="I297">IFERROR(IF(INDEX('Disaggregation Records'!$G$59:$G$92,MATCH(LEFT(L297,255),LEFT('Disaggregation Records'!$D$59:$D$92,255),0))=0,"",INDEX('Disaggregation Records'!$G$59:$G$92,MATCH(LEFT(L297,255),LEFT('Disaggregation Records'!$D$59:$D$92,255),0))),"")</f>
        <v/>
      </c>
      <c r="J297" s="464" t="s">
        <v>776</v>
      </c>
      <c r="K297" s="464">
        <f t="shared" si="20"/>
        <v>59</v>
      </c>
      <c r="L297" s="464" t="str">
        <f t="shared" si="21"/>
        <v/>
      </c>
      <c r="M297" s="464" t="str">
        <f t="shared" si="22"/>
        <v/>
      </c>
      <c r="N297" s="464" t="b">
        <f t="shared" si="23"/>
        <v>0</v>
      </c>
      <c r="O297" s="468" t="s">
        <v>1855</v>
      </c>
      <c r="P297" s="202"/>
      <c r="Q297" s="179"/>
    </row>
    <row r="298" spans="1:17" ht="37.5" customHeight="1" x14ac:dyDescent="0.35">
      <c r="A298" s="367">
        <v>14</v>
      </c>
      <c r="B298" s="384" t="str">
        <f>IFERROR(VLOOKUP(A298,'Outcome Indicators - Section C'!$A$10:$S$27,19,FALSE),"")</f>
        <v/>
      </c>
      <c r="C298" s="467" t="str">
        <f t="array" ref="C298">IFERROR(IF(INDEX('Disaggregation Records'!$E$59:$E$92,MATCH(LEFT(L298,255),LEFT('Disaggregation Records'!$D$59:$D$92,255),0))=0,"",INDEX('Disaggregation Records'!$E$59:$E$92,MATCH(LEFT(L298,255),LEFT('Disaggregation Records'!$D$59:$D$92,255),0))),"")</f>
        <v/>
      </c>
      <c r="D298" s="467" t="str">
        <f t="array" ref="D298">IFERROR(IF(INDEX('Disaggregation Records'!$F$59:$F$92,MATCH(LEFT(L298,255),LEFT('Disaggregation Records'!$D$59:$D$92,255),0))=0,"",INDEX('Disaggregation Records'!$F$59:$F$92,MATCH(LEFT(L298,255),LEFT('Disaggregation Records'!$D$59:$D$92,255),0))),"")</f>
        <v/>
      </c>
      <c r="E298" s="370" t="str">
        <f t="array" ref="E298">IFERROR(IF(INDEX('Disaggregation Data'!$K$159:$K$310,MATCH(LEFT(M298,255),LEFT('Disaggregation Data'!$J$159:$J$310,255),0))=0,"",INDEX('Disaggregation Data'!$K$159:$K$310,MATCH(LEFT(M298,255),LEFT('Disaggregation Data'!J$159:$J$310,255),0))),"")</f>
        <v/>
      </c>
      <c r="F298" s="370" t="str">
        <f t="array" ref="F298">IFERROR(IF(INDEX('Disaggregation Data'!$L$159:$L$310,MATCH(LEFT(M298,255),LEFT('Disaggregation Data'!$J$159:$J$310,255),0))=0,"",INDEX('Disaggregation Data'!$L$159:$L$310,MATCH(LEFT(M298,255),LEFT('Disaggregation Data'!J$159:$J$310,255),0))),"")</f>
        <v/>
      </c>
      <c r="G298" s="370" t="str">
        <f t="array" ref="G298">IFERROR(IF(INDEX('Disaggregation Data'!$M$159:$M$310,MATCH(LEFT(M298,255),LEFT('Disaggregation Data'!$J$159:$J$310,255),0))=0,"",INDEX('Disaggregation Data'!$M$159:$M$310,MATCH(LEFT(M298,255),LEFT('Disaggregation Data'!J$159:$J$310,255),0))),"")</f>
        <v/>
      </c>
      <c r="H298" s="369" t="str">
        <f t="array" ref="H298">IFERROR(IF(INDEX('Disaggregation Data'!$N$159:$N$310,MATCH(LEFT(M298,255),LEFT('Disaggregation Data'!$J$159:$J$310,255),0))=0,"",INDEX('Disaggregation Data'!$N$159:$N$310,MATCH(LEFT(M298,255),LEFT('Disaggregation Data'!J$159:$J$310,255),0))),"")</f>
        <v/>
      </c>
      <c r="I298" s="459" t="str">
        <f t="array" ref="I298">IFERROR(IF(INDEX('Disaggregation Records'!$G$59:$G$92,MATCH(LEFT(L298,255),LEFT('Disaggregation Records'!$D$59:$D$92,255),0))=0,"",INDEX('Disaggregation Records'!$G$59:$G$92,MATCH(LEFT(L298,255),LEFT('Disaggregation Records'!$D$59:$D$92,255),0))),"")</f>
        <v/>
      </c>
      <c r="J298" s="464" t="s">
        <v>777</v>
      </c>
      <c r="K298" s="464">
        <f t="shared" si="20"/>
        <v>60</v>
      </c>
      <c r="L298" s="464" t="str">
        <f t="shared" si="21"/>
        <v/>
      </c>
      <c r="M298" s="464" t="str">
        <f t="shared" si="22"/>
        <v/>
      </c>
      <c r="N298" s="464" t="b">
        <f t="shared" si="23"/>
        <v>0</v>
      </c>
      <c r="O298" s="468" t="s">
        <v>1856</v>
      </c>
      <c r="P298" s="202"/>
      <c r="Q298" s="179"/>
    </row>
    <row r="299" spans="1:17" ht="37.5" customHeight="1" x14ac:dyDescent="0.35">
      <c r="A299" s="367">
        <v>14</v>
      </c>
      <c r="B299" s="384" t="str">
        <f>IFERROR(VLOOKUP(A299,'Outcome Indicators - Section C'!$A$10:$S$27,19,FALSE),"")</f>
        <v/>
      </c>
      <c r="C299" s="467" t="str">
        <f t="array" ref="C299">IFERROR(IF(INDEX('Disaggregation Records'!$E$59:$E$92,MATCH(LEFT(L299,255),LEFT('Disaggregation Records'!$D$59:$D$92,255),0))=0,"",INDEX('Disaggregation Records'!$E$59:$E$92,MATCH(LEFT(L299,255),LEFT('Disaggregation Records'!$D$59:$D$92,255),0))),"")</f>
        <v/>
      </c>
      <c r="D299" s="467" t="str">
        <f t="array" ref="D299">IFERROR(IF(INDEX('Disaggregation Records'!$F$59:$F$92,MATCH(LEFT(L299,255),LEFT('Disaggregation Records'!$D$59:$D$92,255),0))=0,"",INDEX('Disaggregation Records'!$F$59:$F$92,MATCH(LEFT(L299,255),LEFT('Disaggregation Records'!$D$59:$D$92,255),0))),"")</f>
        <v/>
      </c>
      <c r="E299" s="370" t="str">
        <f t="array" ref="E299">IFERROR(IF(INDEX('Disaggregation Data'!$K$159:$K$310,MATCH(LEFT(M299,255),LEFT('Disaggregation Data'!$J$159:$J$310,255),0))=0,"",INDEX('Disaggregation Data'!$K$159:$K$310,MATCH(LEFT(M299,255),LEFT('Disaggregation Data'!J$159:$J$310,255),0))),"")</f>
        <v/>
      </c>
      <c r="F299" s="370" t="str">
        <f t="array" ref="F299">IFERROR(IF(INDEX('Disaggregation Data'!$L$159:$L$310,MATCH(LEFT(M299,255),LEFT('Disaggregation Data'!$J$159:$J$310,255),0))=0,"",INDEX('Disaggregation Data'!$L$159:$L$310,MATCH(LEFT(M299,255),LEFT('Disaggregation Data'!J$159:$J$310,255),0))),"")</f>
        <v/>
      </c>
      <c r="G299" s="370" t="str">
        <f t="array" ref="G299">IFERROR(IF(INDEX('Disaggregation Data'!$M$159:$M$310,MATCH(LEFT(M299,255),LEFT('Disaggregation Data'!$J$159:$J$310,255),0))=0,"",INDEX('Disaggregation Data'!$M$159:$M$310,MATCH(LEFT(M299,255),LEFT('Disaggregation Data'!J$159:$J$310,255),0))),"")</f>
        <v/>
      </c>
      <c r="H299" s="369" t="str">
        <f t="array" ref="H299">IFERROR(IF(INDEX('Disaggregation Data'!$N$159:$N$310,MATCH(LEFT(M299,255),LEFT('Disaggregation Data'!$J$159:$J$310,255),0))=0,"",INDEX('Disaggregation Data'!$N$159:$N$310,MATCH(LEFT(M299,255),LEFT('Disaggregation Data'!J$159:$J$310,255),0))),"")</f>
        <v/>
      </c>
      <c r="I299" s="459" t="str">
        <f t="array" ref="I299">IFERROR(IF(INDEX('Disaggregation Records'!$G$59:$G$92,MATCH(LEFT(L299,255),LEFT('Disaggregation Records'!$D$59:$D$92,255),0))=0,"",INDEX('Disaggregation Records'!$G$59:$G$92,MATCH(LEFT(L299,255),LEFT('Disaggregation Records'!$D$59:$D$92,255),0))),"")</f>
        <v/>
      </c>
      <c r="J299" s="464" t="s">
        <v>777</v>
      </c>
      <c r="K299" s="464">
        <f t="shared" si="20"/>
        <v>61</v>
      </c>
      <c r="L299" s="464" t="str">
        <f t="shared" si="21"/>
        <v/>
      </c>
      <c r="M299" s="464" t="str">
        <f t="shared" si="22"/>
        <v/>
      </c>
      <c r="N299" s="464" t="b">
        <f t="shared" si="23"/>
        <v>0</v>
      </c>
      <c r="O299" s="468" t="s">
        <v>1857</v>
      </c>
      <c r="P299" s="202"/>
      <c r="Q299" s="179"/>
    </row>
    <row r="300" spans="1:17" ht="37.5" customHeight="1" x14ac:dyDescent="0.35">
      <c r="A300" s="367">
        <v>14</v>
      </c>
      <c r="B300" s="384" t="str">
        <f>IFERROR(VLOOKUP(A300,'Outcome Indicators - Section C'!$A$10:$S$27,19,FALSE),"")</f>
        <v/>
      </c>
      <c r="C300" s="467" t="str">
        <f t="array" ref="C300">IFERROR(IF(INDEX('Disaggregation Records'!$E$59:$E$92,MATCH(LEFT(L300,255),LEFT('Disaggregation Records'!$D$59:$D$92,255),0))=0,"",INDEX('Disaggregation Records'!$E$59:$E$92,MATCH(LEFT(L300,255),LEFT('Disaggregation Records'!$D$59:$D$92,255),0))),"")</f>
        <v/>
      </c>
      <c r="D300" s="467" t="str">
        <f t="array" ref="D300">IFERROR(IF(INDEX('Disaggregation Records'!$F$59:$F$92,MATCH(LEFT(L300,255),LEFT('Disaggregation Records'!$D$59:$D$92,255),0))=0,"",INDEX('Disaggregation Records'!$F$59:$F$92,MATCH(LEFT(L300,255),LEFT('Disaggregation Records'!$D$59:$D$92,255),0))),"")</f>
        <v/>
      </c>
      <c r="E300" s="370" t="str">
        <f t="array" ref="E300">IFERROR(IF(INDEX('Disaggregation Data'!$K$159:$K$310,MATCH(LEFT(M300,255),LEFT('Disaggregation Data'!$J$159:$J$310,255),0))=0,"",INDEX('Disaggregation Data'!$K$159:$K$310,MATCH(LEFT(M300,255),LEFT('Disaggregation Data'!J$159:$J$310,255),0))),"")</f>
        <v/>
      </c>
      <c r="F300" s="370" t="str">
        <f t="array" ref="F300">IFERROR(IF(INDEX('Disaggregation Data'!$L$159:$L$310,MATCH(LEFT(M300,255),LEFT('Disaggregation Data'!$J$159:$J$310,255),0))=0,"",INDEX('Disaggregation Data'!$L$159:$L$310,MATCH(LEFT(M300,255),LEFT('Disaggregation Data'!J$159:$J$310,255),0))),"")</f>
        <v/>
      </c>
      <c r="G300" s="370" t="str">
        <f t="array" ref="G300">IFERROR(IF(INDEX('Disaggregation Data'!$M$159:$M$310,MATCH(LEFT(M300,255),LEFT('Disaggregation Data'!$J$159:$J$310,255),0))=0,"",INDEX('Disaggregation Data'!$M$159:$M$310,MATCH(LEFT(M300,255),LEFT('Disaggregation Data'!J$159:$J$310,255),0))),"")</f>
        <v/>
      </c>
      <c r="H300" s="369" t="str">
        <f t="array" ref="H300">IFERROR(IF(INDEX('Disaggregation Data'!$N$159:$N$310,MATCH(LEFT(M300,255),LEFT('Disaggregation Data'!$J$159:$J$310,255),0))=0,"",INDEX('Disaggregation Data'!$N$159:$N$310,MATCH(LEFT(M300,255),LEFT('Disaggregation Data'!J$159:$J$310,255),0))),"")</f>
        <v/>
      </c>
      <c r="I300" s="459" t="str">
        <f t="array" ref="I300">IFERROR(IF(INDEX('Disaggregation Records'!$G$59:$G$92,MATCH(LEFT(L300,255),LEFT('Disaggregation Records'!$D$59:$D$92,255),0))=0,"",INDEX('Disaggregation Records'!$G$59:$G$92,MATCH(LEFT(L300,255),LEFT('Disaggregation Records'!$D$59:$D$92,255),0))),"")</f>
        <v/>
      </c>
      <c r="J300" s="464" t="s">
        <v>777</v>
      </c>
      <c r="K300" s="464">
        <f t="shared" si="20"/>
        <v>62</v>
      </c>
      <c r="L300" s="464" t="str">
        <f t="shared" si="21"/>
        <v/>
      </c>
      <c r="M300" s="464" t="str">
        <f t="shared" si="22"/>
        <v/>
      </c>
      <c r="N300" s="464" t="b">
        <f t="shared" si="23"/>
        <v>0</v>
      </c>
      <c r="O300" s="468" t="s">
        <v>1858</v>
      </c>
      <c r="P300" s="202"/>
      <c r="Q300" s="179"/>
    </row>
    <row r="301" spans="1:17" ht="37.5" customHeight="1" x14ac:dyDescent="0.35">
      <c r="A301" s="367">
        <v>14</v>
      </c>
      <c r="B301" s="384" t="str">
        <f>IFERROR(VLOOKUP(A301,'Outcome Indicators - Section C'!$A$10:$S$27,19,FALSE),"")</f>
        <v/>
      </c>
      <c r="C301" s="467" t="str">
        <f t="array" ref="C301">IFERROR(IF(INDEX('Disaggregation Records'!$E$59:$E$92,MATCH(LEFT(L301,255),LEFT('Disaggregation Records'!$D$59:$D$92,255),0))=0,"",INDEX('Disaggregation Records'!$E$59:$E$92,MATCH(LEFT(L301,255),LEFT('Disaggregation Records'!$D$59:$D$92,255),0))),"")</f>
        <v/>
      </c>
      <c r="D301" s="467" t="str">
        <f t="array" ref="D301">IFERROR(IF(INDEX('Disaggregation Records'!$F$59:$F$92,MATCH(LEFT(L301,255),LEFT('Disaggregation Records'!$D$59:$D$92,255),0))=0,"",INDEX('Disaggregation Records'!$F$59:$F$92,MATCH(LEFT(L301,255),LEFT('Disaggregation Records'!$D$59:$D$92,255),0))),"")</f>
        <v/>
      </c>
      <c r="E301" s="370" t="str">
        <f t="array" ref="E301">IFERROR(IF(INDEX('Disaggregation Data'!$K$159:$K$310,MATCH(LEFT(M301,255),LEFT('Disaggregation Data'!$J$159:$J$310,255),0))=0,"",INDEX('Disaggregation Data'!$K$159:$K$310,MATCH(LEFT(M301,255),LEFT('Disaggregation Data'!J$159:$J$310,255),0))),"")</f>
        <v/>
      </c>
      <c r="F301" s="370" t="str">
        <f t="array" ref="F301">IFERROR(IF(INDEX('Disaggregation Data'!$L$159:$L$310,MATCH(LEFT(M301,255),LEFT('Disaggregation Data'!$J$159:$J$310,255),0))=0,"",INDEX('Disaggregation Data'!$L$159:$L$310,MATCH(LEFT(M301,255),LEFT('Disaggregation Data'!J$159:$J$310,255),0))),"")</f>
        <v/>
      </c>
      <c r="G301" s="370" t="str">
        <f t="array" ref="G301">IFERROR(IF(INDEX('Disaggregation Data'!$M$159:$M$310,MATCH(LEFT(M301,255),LEFT('Disaggregation Data'!$J$159:$J$310,255),0))=0,"",INDEX('Disaggregation Data'!$M$159:$M$310,MATCH(LEFT(M301,255),LEFT('Disaggregation Data'!J$159:$J$310,255),0))),"")</f>
        <v/>
      </c>
      <c r="H301" s="369" t="str">
        <f t="array" ref="H301">IFERROR(IF(INDEX('Disaggregation Data'!$N$159:$N$310,MATCH(LEFT(M301,255),LEFT('Disaggregation Data'!$J$159:$J$310,255),0))=0,"",INDEX('Disaggregation Data'!$N$159:$N$310,MATCH(LEFT(M301,255),LEFT('Disaggregation Data'!J$159:$J$310,255),0))),"")</f>
        <v/>
      </c>
      <c r="I301" s="459" t="str">
        <f t="array" ref="I301">IFERROR(IF(INDEX('Disaggregation Records'!$G$59:$G$92,MATCH(LEFT(L301,255),LEFT('Disaggregation Records'!$D$59:$D$92,255),0))=0,"",INDEX('Disaggregation Records'!$G$59:$G$92,MATCH(LEFT(L301,255),LEFT('Disaggregation Records'!$D$59:$D$92,255),0))),"")</f>
        <v/>
      </c>
      <c r="J301" s="464" t="s">
        <v>777</v>
      </c>
      <c r="K301" s="464">
        <f t="shared" si="20"/>
        <v>63</v>
      </c>
      <c r="L301" s="464" t="str">
        <f t="shared" si="21"/>
        <v/>
      </c>
      <c r="M301" s="464" t="str">
        <f t="shared" si="22"/>
        <v/>
      </c>
      <c r="N301" s="464" t="b">
        <f t="shared" si="23"/>
        <v>0</v>
      </c>
      <c r="O301" s="468" t="s">
        <v>1859</v>
      </c>
      <c r="P301" s="202"/>
      <c r="Q301" s="179"/>
    </row>
    <row r="302" spans="1:17" ht="37.5" customHeight="1" x14ac:dyDescent="0.35">
      <c r="A302" s="367">
        <v>14</v>
      </c>
      <c r="B302" s="384" t="str">
        <f>IFERROR(VLOOKUP(A302,'Outcome Indicators - Section C'!$A$10:$S$27,19,FALSE),"")</f>
        <v/>
      </c>
      <c r="C302" s="467" t="str">
        <f t="array" ref="C302">IFERROR(IF(INDEX('Disaggregation Records'!$E$59:$E$92,MATCH(LEFT(L302,255),LEFT('Disaggregation Records'!$D$59:$D$92,255),0))=0,"",INDEX('Disaggregation Records'!$E$59:$E$92,MATCH(LEFT(L302,255),LEFT('Disaggregation Records'!$D$59:$D$92,255),0))),"")</f>
        <v/>
      </c>
      <c r="D302" s="467" t="str">
        <f t="array" ref="D302">IFERROR(IF(INDEX('Disaggregation Records'!$F$59:$F$92,MATCH(LEFT(L302,255),LEFT('Disaggregation Records'!$D$59:$D$92,255),0))=0,"",INDEX('Disaggregation Records'!$F$59:$F$92,MATCH(LEFT(L302,255),LEFT('Disaggregation Records'!$D$59:$D$92,255),0))),"")</f>
        <v/>
      </c>
      <c r="E302" s="370" t="str">
        <f t="array" ref="E302">IFERROR(IF(INDEX('Disaggregation Data'!$K$159:$K$310,MATCH(LEFT(M302,255),LEFT('Disaggregation Data'!$J$159:$J$310,255),0))=0,"",INDEX('Disaggregation Data'!$K$159:$K$310,MATCH(LEFT(M302,255),LEFT('Disaggregation Data'!J$159:$J$310,255),0))),"")</f>
        <v/>
      </c>
      <c r="F302" s="370" t="str">
        <f t="array" ref="F302">IFERROR(IF(INDEX('Disaggregation Data'!$L$159:$L$310,MATCH(LEFT(M302,255),LEFT('Disaggregation Data'!$J$159:$J$310,255),0))=0,"",INDEX('Disaggregation Data'!$L$159:$L$310,MATCH(LEFT(M302,255),LEFT('Disaggregation Data'!J$159:$J$310,255),0))),"")</f>
        <v/>
      </c>
      <c r="G302" s="370" t="str">
        <f t="array" ref="G302">IFERROR(IF(INDEX('Disaggregation Data'!$M$159:$M$310,MATCH(LEFT(M302,255),LEFT('Disaggregation Data'!$J$159:$J$310,255),0))=0,"",INDEX('Disaggregation Data'!$M$159:$M$310,MATCH(LEFT(M302,255),LEFT('Disaggregation Data'!J$159:$J$310,255),0))),"")</f>
        <v/>
      </c>
      <c r="H302" s="369" t="str">
        <f t="array" ref="H302">IFERROR(IF(INDEX('Disaggregation Data'!$N$159:$N$310,MATCH(LEFT(M302,255),LEFT('Disaggregation Data'!$J$159:$J$310,255),0))=0,"",INDEX('Disaggregation Data'!$N$159:$N$310,MATCH(LEFT(M302,255),LEFT('Disaggregation Data'!J$159:$J$310,255),0))),"")</f>
        <v/>
      </c>
      <c r="I302" s="459" t="str">
        <f t="array" ref="I302">IFERROR(IF(INDEX('Disaggregation Records'!$G$59:$G$92,MATCH(LEFT(L302,255),LEFT('Disaggregation Records'!$D$59:$D$92,255),0))=0,"",INDEX('Disaggregation Records'!$G$59:$G$92,MATCH(LEFT(L302,255),LEFT('Disaggregation Records'!$D$59:$D$92,255),0))),"")</f>
        <v/>
      </c>
      <c r="J302" s="464" t="s">
        <v>777</v>
      </c>
      <c r="K302" s="464">
        <f t="shared" si="20"/>
        <v>64</v>
      </c>
      <c r="L302" s="464" t="str">
        <f t="shared" si="21"/>
        <v/>
      </c>
      <c r="M302" s="464" t="str">
        <f t="shared" si="22"/>
        <v/>
      </c>
      <c r="N302" s="464" t="b">
        <f t="shared" si="23"/>
        <v>0</v>
      </c>
      <c r="O302" s="468" t="s">
        <v>1860</v>
      </c>
      <c r="P302" s="202"/>
      <c r="Q302" s="179"/>
    </row>
    <row r="303" spans="1:17" ht="37.5" customHeight="1" x14ac:dyDescent="0.35">
      <c r="A303" s="367">
        <v>14</v>
      </c>
      <c r="B303" s="384" t="str">
        <f>IFERROR(VLOOKUP(A303,'Outcome Indicators - Section C'!$A$10:$S$27,19,FALSE),"")</f>
        <v/>
      </c>
      <c r="C303" s="467" t="str">
        <f t="array" ref="C303">IFERROR(IF(INDEX('Disaggregation Records'!$E$59:$E$92,MATCH(LEFT(L303,255),LEFT('Disaggregation Records'!$D$59:$D$92,255),0))=0,"",INDEX('Disaggregation Records'!$E$59:$E$92,MATCH(LEFT(L303,255),LEFT('Disaggregation Records'!$D$59:$D$92,255),0))),"")</f>
        <v/>
      </c>
      <c r="D303" s="467" t="str">
        <f t="array" ref="D303">IFERROR(IF(INDEX('Disaggregation Records'!$F$59:$F$92,MATCH(LEFT(L303,255),LEFT('Disaggregation Records'!$D$59:$D$92,255),0))=0,"",INDEX('Disaggregation Records'!$F$59:$F$92,MATCH(LEFT(L303,255),LEFT('Disaggregation Records'!$D$59:$D$92,255),0))),"")</f>
        <v/>
      </c>
      <c r="E303" s="370" t="str">
        <f t="array" ref="E303">IFERROR(IF(INDEX('Disaggregation Data'!$K$159:$K$310,MATCH(LEFT(M303,255),LEFT('Disaggregation Data'!$J$159:$J$310,255),0))=0,"",INDEX('Disaggregation Data'!$K$159:$K$310,MATCH(LEFT(M303,255),LEFT('Disaggregation Data'!J$159:$J$310,255),0))),"")</f>
        <v/>
      </c>
      <c r="F303" s="370" t="str">
        <f t="array" ref="F303">IFERROR(IF(INDEX('Disaggregation Data'!$L$159:$L$310,MATCH(LEFT(M303,255),LEFT('Disaggregation Data'!$J$159:$J$310,255),0))=0,"",INDEX('Disaggregation Data'!$L$159:$L$310,MATCH(LEFT(M303,255),LEFT('Disaggregation Data'!J$159:$J$310,255),0))),"")</f>
        <v/>
      </c>
      <c r="G303" s="370" t="str">
        <f t="array" ref="G303">IFERROR(IF(INDEX('Disaggregation Data'!$M$159:$M$310,MATCH(LEFT(M303,255),LEFT('Disaggregation Data'!$J$159:$J$310,255),0))=0,"",INDEX('Disaggregation Data'!$M$159:$M$310,MATCH(LEFT(M303,255),LEFT('Disaggregation Data'!J$159:$J$310,255),0))),"")</f>
        <v/>
      </c>
      <c r="H303" s="369" t="str">
        <f t="array" ref="H303">IFERROR(IF(INDEX('Disaggregation Data'!$N$159:$N$310,MATCH(LEFT(M303,255),LEFT('Disaggregation Data'!$J$159:$J$310,255),0))=0,"",INDEX('Disaggregation Data'!$N$159:$N$310,MATCH(LEFT(M303,255),LEFT('Disaggregation Data'!J$159:$J$310,255),0))),"")</f>
        <v/>
      </c>
      <c r="I303" s="459" t="str">
        <f t="array" ref="I303">IFERROR(IF(INDEX('Disaggregation Records'!$G$59:$G$92,MATCH(LEFT(L303,255),LEFT('Disaggregation Records'!$D$59:$D$92,255),0))=0,"",INDEX('Disaggregation Records'!$G$59:$G$92,MATCH(LEFT(L303,255),LEFT('Disaggregation Records'!$D$59:$D$92,255),0))),"")</f>
        <v/>
      </c>
      <c r="J303" s="464" t="s">
        <v>777</v>
      </c>
      <c r="K303" s="464">
        <f t="shared" si="20"/>
        <v>65</v>
      </c>
      <c r="L303" s="464" t="str">
        <f t="shared" si="21"/>
        <v/>
      </c>
      <c r="M303" s="464" t="str">
        <f t="shared" si="22"/>
        <v/>
      </c>
      <c r="N303" s="464" t="b">
        <f t="shared" si="23"/>
        <v>0</v>
      </c>
      <c r="O303" s="468" t="s">
        <v>1861</v>
      </c>
      <c r="P303" s="202"/>
      <c r="Q303" s="179"/>
    </row>
    <row r="304" spans="1:17" ht="37.5" customHeight="1" x14ac:dyDescent="0.35">
      <c r="A304" s="367">
        <v>14</v>
      </c>
      <c r="B304" s="384" t="str">
        <f>IFERROR(VLOOKUP(A304,'Outcome Indicators - Section C'!$A$10:$S$27,19,FALSE),"")</f>
        <v/>
      </c>
      <c r="C304" s="467" t="str">
        <f t="array" ref="C304">IFERROR(IF(INDEX('Disaggregation Records'!$E$59:$E$92,MATCH(LEFT(L304,255),LEFT('Disaggregation Records'!$D$59:$D$92,255),0))=0,"",INDEX('Disaggregation Records'!$E$59:$E$92,MATCH(LEFT(L304,255),LEFT('Disaggregation Records'!$D$59:$D$92,255),0))),"")</f>
        <v/>
      </c>
      <c r="D304" s="467" t="str">
        <f t="array" ref="D304">IFERROR(IF(INDEX('Disaggregation Records'!$F$59:$F$92,MATCH(LEFT(L304,255),LEFT('Disaggregation Records'!$D$59:$D$92,255),0))=0,"",INDEX('Disaggregation Records'!$F$59:$F$92,MATCH(LEFT(L304,255),LEFT('Disaggregation Records'!$D$59:$D$92,255),0))),"")</f>
        <v/>
      </c>
      <c r="E304" s="370" t="str">
        <f t="array" ref="E304">IFERROR(IF(INDEX('Disaggregation Data'!$K$159:$K$310,MATCH(LEFT(M304,255),LEFT('Disaggregation Data'!$J$159:$J$310,255),0))=0,"",INDEX('Disaggregation Data'!$K$159:$K$310,MATCH(LEFT(M304,255),LEFT('Disaggregation Data'!J$159:$J$310,255),0))),"")</f>
        <v/>
      </c>
      <c r="F304" s="370" t="str">
        <f t="array" ref="F304">IFERROR(IF(INDEX('Disaggregation Data'!$L$159:$L$310,MATCH(LEFT(M304,255),LEFT('Disaggregation Data'!$J$159:$J$310,255),0))=0,"",INDEX('Disaggregation Data'!$L$159:$L$310,MATCH(LEFT(M304,255),LEFT('Disaggregation Data'!J$159:$J$310,255),0))),"")</f>
        <v/>
      </c>
      <c r="G304" s="370" t="str">
        <f t="array" ref="G304">IFERROR(IF(INDEX('Disaggregation Data'!$M$159:$M$310,MATCH(LEFT(M304,255),LEFT('Disaggregation Data'!$J$159:$J$310,255),0))=0,"",INDEX('Disaggregation Data'!$M$159:$M$310,MATCH(LEFT(M304,255),LEFT('Disaggregation Data'!J$159:$J$310,255),0))),"")</f>
        <v/>
      </c>
      <c r="H304" s="369" t="str">
        <f t="array" ref="H304">IFERROR(IF(INDEX('Disaggregation Data'!$N$159:$N$310,MATCH(LEFT(M304,255),LEFT('Disaggregation Data'!$J$159:$J$310,255),0))=0,"",INDEX('Disaggregation Data'!$N$159:$N$310,MATCH(LEFT(M304,255),LEFT('Disaggregation Data'!J$159:$J$310,255),0))),"")</f>
        <v/>
      </c>
      <c r="I304" s="459" t="str">
        <f t="array" ref="I304">IFERROR(IF(INDEX('Disaggregation Records'!$G$59:$G$92,MATCH(LEFT(L304,255),LEFT('Disaggregation Records'!$D$59:$D$92,255),0))=0,"",INDEX('Disaggregation Records'!$G$59:$G$92,MATCH(LEFT(L304,255),LEFT('Disaggregation Records'!$D$59:$D$92,255),0))),"")</f>
        <v/>
      </c>
      <c r="J304" s="464" t="s">
        <v>777</v>
      </c>
      <c r="K304" s="464">
        <f t="shared" si="20"/>
        <v>66</v>
      </c>
      <c r="L304" s="464" t="str">
        <f t="shared" si="21"/>
        <v/>
      </c>
      <c r="M304" s="464" t="str">
        <f t="shared" si="22"/>
        <v/>
      </c>
      <c r="N304" s="464" t="b">
        <f t="shared" si="23"/>
        <v>0</v>
      </c>
      <c r="O304" s="468" t="s">
        <v>1862</v>
      </c>
      <c r="P304" s="202"/>
      <c r="Q304" s="179"/>
    </row>
    <row r="305" spans="1:17" ht="37.5" customHeight="1" x14ac:dyDescent="0.35">
      <c r="A305" s="367">
        <v>14</v>
      </c>
      <c r="B305" s="384" t="str">
        <f>IFERROR(VLOOKUP(A305,'Outcome Indicators - Section C'!$A$10:$S$27,19,FALSE),"")</f>
        <v/>
      </c>
      <c r="C305" s="467" t="str">
        <f t="array" ref="C305">IFERROR(IF(INDEX('Disaggregation Records'!$E$59:$E$92,MATCH(LEFT(L305,255),LEFT('Disaggregation Records'!$D$59:$D$92,255),0))=0,"",INDEX('Disaggregation Records'!$E$59:$E$92,MATCH(LEFT(L305,255),LEFT('Disaggregation Records'!$D$59:$D$92,255),0))),"")</f>
        <v/>
      </c>
      <c r="D305" s="467" t="str">
        <f t="array" ref="D305">IFERROR(IF(INDEX('Disaggregation Records'!$F$59:$F$92,MATCH(LEFT(L305,255),LEFT('Disaggregation Records'!$D$59:$D$92,255),0))=0,"",INDEX('Disaggregation Records'!$F$59:$F$92,MATCH(LEFT(L305,255),LEFT('Disaggregation Records'!$D$59:$D$92,255),0))),"")</f>
        <v/>
      </c>
      <c r="E305" s="370" t="str">
        <f t="array" ref="E305">IFERROR(IF(INDEX('Disaggregation Data'!$K$159:$K$310,MATCH(LEFT(M305,255),LEFT('Disaggregation Data'!$J$159:$J$310,255),0))=0,"",INDEX('Disaggregation Data'!$K$159:$K$310,MATCH(LEFT(M305,255),LEFT('Disaggregation Data'!J$159:$J$310,255),0))),"")</f>
        <v/>
      </c>
      <c r="F305" s="370" t="str">
        <f t="array" ref="F305">IFERROR(IF(INDEX('Disaggregation Data'!$L$159:$L$310,MATCH(LEFT(M305,255),LEFT('Disaggregation Data'!$J$159:$J$310,255),0))=0,"",INDEX('Disaggregation Data'!$L$159:$L$310,MATCH(LEFT(M305,255),LEFT('Disaggregation Data'!J$159:$J$310,255),0))),"")</f>
        <v/>
      </c>
      <c r="G305" s="370" t="str">
        <f t="array" ref="G305">IFERROR(IF(INDEX('Disaggregation Data'!$M$159:$M$310,MATCH(LEFT(M305,255),LEFT('Disaggregation Data'!$J$159:$J$310,255),0))=0,"",INDEX('Disaggregation Data'!$M$159:$M$310,MATCH(LEFT(M305,255),LEFT('Disaggregation Data'!J$159:$J$310,255),0))),"")</f>
        <v/>
      </c>
      <c r="H305" s="369" t="str">
        <f t="array" ref="H305">IFERROR(IF(INDEX('Disaggregation Data'!$N$159:$N$310,MATCH(LEFT(M305,255),LEFT('Disaggregation Data'!$J$159:$J$310,255),0))=0,"",INDEX('Disaggregation Data'!$N$159:$N$310,MATCH(LEFT(M305,255),LEFT('Disaggregation Data'!J$159:$J$310,255),0))),"")</f>
        <v/>
      </c>
      <c r="I305" s="459" t="str">
        <f t="array" ref="I305">IFERROR(IF(INDEX('Disaggregation Records'!$G$59:$G$92,MATCH(LEFT(L305,255),LEFT('Disaggregation Records'!$D$59:$D$92,255),0))=0,"",INDEX('Disaggregation Records'!$G$59:$G$92,MATCH(LEFT(L305,255),LEFT('Disaggregation Records'!$D$59:$D$92,255),0))),"")</f>
        <v/>
      </c>
      <c r="J305" s="464" t="s">
        <v>777</v>
      </c>
      <c r="K305" s="464">
        <f t="shared" si="20"/>
        <v>67</v>
      </c>
      <c r="L305" s="464" t="str">
        <f t="shared" si="21"/>
        <v/>
      </c>
      <c r="M305" s="464" t="str">
        <f t="shared" si="22"/>
        <v/>
      </c>
      <c r="N305" s="464" t="b">
        <f t="shared" si="23"/>
        <v>0</v>
      </c>
      <c r="O305" s="468" t="s">
        <v>1863</v>
      </c>
      <c r="P305" s="202"/>
      <c r="Q305" s="179"/>
    </row>
    <row r="306" spans="1:17" ht="37.5" customHeight="1" x14ac:dyDescent="0.35">
      <c r="A306" s="367">
        <v>14</v>
      </c>
      <c r="B306" s="384" t="str">
        <f>IFERROR(VLOOKUP(A306,'Outcome Indicators - Section C'!$A$10:$S$27,19,FALSE),"")</f>
        <v/>
      </c>
      <c r="C306" s="467" t="str">
        <f t="array" ref="C306">IFERROR(IF(INDEX('Disaggregation Records'!$E$59:$E$92,MATCH(LEFT(L306,255),LEFT('Disaggregation Records'!$D$59:$D$92,255),0))=0,"",INDEX('Disaggregation Records'!$E$59:$E$92,MATCH(LEFT(L306,255),LEFT('Disaggregation Records'!$D$59:$D$92,255),0))),"")</f>
        <v/>
      </c>
      <c r="D306" s="467" t="str">
        <f t="array" ref="D306">IFERROR(IF(INDEX('Disaggregation Records'!$F$59:$F$92,MATCH(LEFT(L306,255),LEFT('Disaggregation Records'!$D$59:$D$92,255),0))=0,"",INDEX('Disaggregation Records'!$F$59:$F$92,MATCH(LEFT(L306,255),LEFT('Disaggregation Records'!$D$59:$D$92,255),0))),"")</f>
        <v/>
      </c>
      <c r="E306" s="370" t="str">
        <f t="array" ref="E306">IFERROR(IF(INDEX('Disaggregation Data'!$K$159:$K$310,MATCH(LEFT(M306,255),LEFT('Disaggregation Data'!$J$159:$J$310,255),0))=0,"",INDEX('Disaggregation Data'!$K$159:$K$310,MATCH(LEFT(M306,255),LEFT('Disaggregation Data'!J$159:$J$310,255),0))),"")</f>
        <v/>
      </c>
      <c r="F306" s="370" t="str">
        <f t="array" ref="F306">IFERROR(IF(INDEX('Disaggregation Data'!$L$159:$L$310,MATCH(LEFT(M306,255),LEFT('Disaggregation Data'!$J$159:$J$310,255),0))=0,"",INDEX('Disaggregation Data'!$L$159:$L$310,MATCH(LEFT(M306,255),LEFT('Disaggregation Data'!J$159:$J$310,255),0))),"")</f>
        <v/>
      </c>
      <c r="G306" s="370" t="str">
        <f t="array" ref="G306">IFERROR(IF(INDEX('Disaggregation Data'!$M$159:$M$310,MATCH(LEFT(M306,255),LEFT('Disaggregation Data'!$J$159:$J$310,255),0))=0,"",INDEX('Disaggregation Data'!$M$159:$M$310,MATCH(LEFT(M306,255),LEFT('Disaggregation Data'!J$159:$J$310,255),0))),"")</f>
        <v/>
      </c>
      <c r="H306" s="369" t="str">
        <f t="array" ref="H306">IFERROR(IF(INDEX('Disaggregation Data'!$N$159:$N$310,MATCH(LEFT(M306,255),LEFT('Disaggregation Data'!$J$159:$J$310,255),0))=0,"",INDEX('Disaggregation Data'!$N$159:$N$310,MATCH(LEFT(M306,255),LEFT('Disaggregation Data'!J$159:$J$310,255),0))),"")</f>
        <v/>
      </c>
      <c r="I306" s="459" t="str">
        <f t="array" ref="I306">IFERROR(IF(INDEX('Disaggregation Records'!$G$59:$G$92,MATCH(LEFT(L306,255),LEFT('Disaggregation Records'!$D$59:$D$92,255),0))=0,"",INDEX('Disaggregation Records'!$G$59:$G$92,MATCH(LEFT(L306,255),LEFT('Disaggregation Records'!$D$59:$D$92,255),0))),"")</f>
        <v/>
      </c>
      <c r="J306" s="464" t="s">
        <v>777</v>
      </c>
      <c r="K306" s="464">
        <f t="shared" si="20"/>
        <v>68</v>
      </c>
      <c r="L306" s="464" t="str">
        <f t="shared" si="21"/>
        <v/>
      </c>
      <c r="M306" s="464" t="str">
        <f t="shared" si="22"/>
        <v/>
      </c>
      <c r="N306" s="464" t="b">
        <f t="shared" si="23"/>
        <v>0</v>
      </c>
      <c r="O306" s="468" t="s">
        <v>1864</v>
      </c>
      <c r="P306" s="202"/>
      <c r="Q306" s="179"/>
    </row>
    <row r="307" spans="1:17" ht="37.5" customHeight="1" x14ac:dyDescent="0.35">
      <c r="A307" s="367">
        <v>14</v>
      </c>
      <c r="B307" s="384" t="str">
        <f>IFERROR(VLOOKUP(A307,'Outcome Indicators - Section C'!$A$10:$S$27,19,FALSE),"")</f>
        <v/>
      </c>
      <c r="C307" s="467" t="str">
        <f t="array" ref="C307">IFERROR(IF(INDEX('Disaggregation Records'!$E$59:$E$92,MATCH(LEFT(L307,255),LEFT('Disaggregation Records'!$D$59:$D$92,255),0))=0,"",INDEX('Disaggregation Records'!$E$59:$E$92,MATCH(LEFT(L307,255),LEFT('Disaggregation Records'!$D$59:$D$92,255),0))),"")</f>
        <v/>
      </c>
      <c r="D307" s="467" t="str">
        <f t="array" ref="D307">IFERROR(IF(INDEX('Disaggregation Records'!$F$59:$F$92,MATCH(LEFT(L307,255),LEFT('Disaggregation Records'!$D$59:$D$92,255),0))=0,"",INDEX('Disaggregation Records'!$F$59:$F$92,MATCH(LEFT(L307,255),LEFT('Disaggregation Records'!$D$59:$D$92,255),0))),"")</f>
        <v/>
      </c>
      <c r="E307" s="370" t="str">
        <f t="array" ref="E307">IFERROR(IF(INDEX('Disaggregation Data'!$K$159:$K$310,MATCH(LEFT(M307,255),LEFT('Disaggregation Data'!$J$159:$J$310,255),0))=0,"",INDEX('Disaggregation Data'!$K$159:$K$310,MATCH(LEFT(M307,255),LEFT('Disaggregation Data'!J$159:$J$310,255),0))),"")</f>
        <v/>
      </c>
      <c r="F307" s="370" t="str">
        <f t="array" ref="F307">IFERROR(IF(INDEX('Disaggregation Data'!$L$159:$L$310,MATCH(LEFT(M307,255),LEFT('Disaggregation Data'!$J$159:$J$310,255),0))=0,"",INDEX('Disaggregation Data'!$L$159:$L$310,MATCH(LEFT(M307,255),LEFT('Disaggregation Data'!J$159:$J$310,255),0))),"")</f>
        <v/>
      </c>
      <c r="G307" s="370" t="str">
        <f t="array" ref="G307">IFERROR(IF(INDEX('Disaggregation Data'!$M$159:$M$310,MATCH(LEFT(M307,255),LEFT('Disaggregation Data'!$J$159:$J$310,255),0))=0,"",INDEX('Disaggregation Data'!$M$159:$M$310,MATCH(LEFT(M307,255),LEFT('Disaggregation Data'!J$159:$J$310,255),0))),"")</f>
        <v/>
      </c>
      <c r="H307" s="369" t="str">
        <f t="array" ref="H307">IFERROR(IF(INDEX('Disaggregation Data'!$N$159:$N$310,MATCH(LEFT(M307,255),LEFT('Disaggregation Data'!$J$159:$J$310,255),0))=0,"",INDEX('Disaggregation Data'!$N$159:$N$310,MATCH(LEFT(M307,255),LEFT('Disaggregation Data'!J$159:$J$310,255),0))),"")</f>
        <v/>
      </c>
      <c r="I307" s="459" t="str">
        <f t="array" ref="I307">IFERROR(IF(INDEX('Disaggregation Records'!$G$59:$G$92,MATCH(LEFT(L307,255),LEFT('Disaggregation Records'!$D$59:$D$92,255),0))=0,"",INDEX('Disaggregation Records'!$G$59:$G$92,MATCH(LEFT(L307,255),LEFT('Disaggregation Records'!$D$59:$D$92,255),0))),"")</f>
        <v/>
      </c>
      <c r="J307" s="464" t="s">
        <v>777</v>
      </c>
      <c r="K307" s="464">
        <f t="shared" si="20"/>
        <v>69</v>
      </c>
      <c r="L307" s="464" t="str">
        <f t="shared" si="21"/>
        <v/>
      </c>
      <c r="M307" s="464" t="str">
        <f t="shared" si="22"/>
        <v/>
      </c>
      <c r="N307" s="464" t="b">
        <f t="shared" si="23"/>
        <v>0</v>
      </c>
      <c r="O307" s="468" t="s">
        <v>1865</v>
      </c>
      <c r="P307" s="202"/>
      <c r="Q307" s="179"/>
    </row>
    <row r="308" spans="1:17" ht="37.5" customHeight="1" x14ac:dyDescent="0.35">
      <c r="A308" s="367">
        <v>15</v>
      </c>
      <c r="B308" s="384" t="str">
        <f>IFERROR(VLOOKUP(A308,'Outcome Indicators - Section C'!$A$10:$S$27,19,FALSE),"")</f>
        <v/>
      </c>
      <c r="C308" s="467" t="str">
        <f t="array" ref="C308">IFERROR(IF(INDEX('Disaggregation Records'!$E$59:$E$92,MATCH(LEFT(L308,255),LEFT('Disaggregation Records'!$D$59:$D$92,255),0))=0,"",INDEX('Disaggregation Records'!$E$59:$E$92,MATCH(LEFT(L308,255),LEFT('Disaggregation Records'!$D$59:$D$92,255),0))),"")</f>
        <v/>
      </c>
      <c r="D308" s="467" t="str">
        <f t="array" ref="D308">IFERROR(IF(INDEX('Disaggregation Records'!$F$59:$F$92,MATCH(LEFT(L308,255),LEFT('Disaggregation Records'!$D$59:$D$92,255),0))=0,"",INDEX('Disaggregation Records'!$F$59:$F$92,MATCH(LEFT(L308,255),LEFT('Disaggregation Records'!$D$59:$D$92,255),0))),"")</f>
        <v/>
      </c>
      <c r="E308" s="370" t="str">
        <f t="array" ref="E308">IFERROR(IF(INDEX('Disaggregation Data'!$K$159:$K$310,MATCH(LEFT(M308,255),LEFT('Disaggregation Data'!$J$159:$J$310,255),0))=0,"",INDEX('Disaggregation Data'!$K$159:$K$310,MATCH(LEFT(M308,255),LEFT('Disaggregation Data'!J$159:$J$310,255),0))),"")</f>
        <v/>
      </c>
      <c r="F308" s="370" t="str">
        <f t="array" ref="F308">IFERROR(IF(INDEX('Disaggregation Data'!$L$159:$L$310,MATCH(LEFT(M308,255),LEFT('Disaggregation Data'!$J$159:$J$310,255),0))=0,"",INDEX('Disaggregation Data'!$L$159:$L$310,MATCH(LEFT(M308,255),LEFT('Disaggregation Data'!J$159:$J$310,255),0))),"")</f>
        <v/>
      </c>
      <c r="G308" s="370" t="str">
        <f t="array" ref="G308">IFERROR(IF(INDEX('Disaggregation Data'!$M$159:$M$310,MATCH(LEFT(M308,255),LEFT('Disaggregation Data'!$J$159:$J$310,255),0))=0,"",INDEX('Disaggregation Data'!$M$159:$M$310,MATCH(LEFT(M308,255),LEFT('Disaggregation Data'!J$159:$J$310,255),0))),"")</f>
        <v/>
      </c>
      <c r="H308" s="369" t="str">
        <f t="array" ref="H308">IFERROR(IF(INDEX('Disaggregation Data'!$N$159:$N$310,MATCH(LEFT(M308,255),LEFT('Disaggregation Data'!$J$159:$J$310,255),0))=0,"",INDEX('Disaggregation Data'!$N$159:$N$310,MATCH(LEFT(M308,255),LEFT('Disaggregation Data'!J$159:$J$310,255),0))),"")</f>
        <v/>
      </c>
      <c r="I308" s="459" t="str">
        <f t="array" ref="I308">IFERROR(IF(INDEX('Disaggregation Records'!$G$59:$G$92,MATCH(LEFT(L308,255),LEFT('Disaggregation Records'!$D$59:$D$92,255),0))=0,"",INDEX('Disaggregation Records'!$G$59:$G$92,MATCH(LEFT(L308,255),LEFT('Disaggregation Records'!$D$59:$D$92,255),0))),"")</f>
        <v/>
      </c>
      <c r="J308" s="464" t="s">
        <v>778</v>
      </c>
      <c r="K308" s="464">
        <f t="shared" si="20"/>
        <v>70</v>
      </c>
      <c r="L308" s="464" t="str">
        <f t="shared" si="21"/>
        <v/>
      </c>
      <c r="M308" s="464" t="str">
        <f t="shared" si="22"/>
        <v/>
      </c>
      <c r="N308" s="464" t="b">
        <f t="shared" si="23"/>
        <v>0</v>
      </c>
      <c r="O308" s="468" t="s">
        <v>1866</v>
      </c>
      <c r="P308" s="202"/>
      <c r="Q308" s="179"/>
    </row>
    <row r="309" spans="1:17" ht="37.5" customHeight="1" x14ac:dyDescent="0.35">
      <c r="A309" s="367">
        <v>15</v>
      </c>
      <c r="B309" s="384" t="str">
        <f>IFERROR(VLOOKUP(A309,'Outcome Indicators - Section C'!$A$10:$S$27,19,FALSE),"")</f>
        <v/>
      </c>
      <c r="C309" s="467" t="str">
        <f t="array" ref="C309">IFERROR(IF(INDEX('Disaggregation Records'!$E$59:$E$92,MATCH(LEFT(L309,255),LEFT('Disaggregation Records'!$D$59:$D$92,255),0))=0,"",INDEX('Disaggregation Records'!$E$59:$E$92,MATCH(LEFT(L309,255),LEFT('Disaggregation Records'!$D$59:$D$92,255),0))),"")</f>
        <v/>
      </c>
      <c r="D309" s="467" t="str">
        <f t="array" ref="D309">IFERROR(IF(INDEX('Disaggregation Records'!$F$59:$F$92,MATCH(LEFT(L309,255),LEFT('Disaggregation Records'!$D$59:$D$92,255),0))=0,"",INDEX('Disaggregation Records'!$F$59:$F$92,MATCH(LEFT(L309,255),LEFT('Disaggregation Records'!$D$59:$D$92,255),0))),"")</f>
        <v/>
      </c>
      <c r="E309" s="370" t="str">
        <f t="array" ref="E309">IFERROR(IF(INDEX('Disaggregation Data'!$K$159:$K$310,MATCH(LEFT(M309,255),LEFT('Disaggregation Data'!$J$159:$J$310,255),0))=0,"",INDEX('Disaggregation Data'!$K$159:$K$310,MATCH(LEFT(M309,255),LEFT('Disaggregation Data'!J$159:$J$310,255),0))),"")</f>
        <v/>
      </c>
      <c r="F309" s="370" t="str">
        <f t="array" ref="F309">IFERROR(IF(INDEX('Disaggregation Data'!$L$159:$L$310,MATCH(LEFT(M309,255),LEFT('Disaggregation Data'!$J$159:$J$310,255),0))=0,"",INDEX('Disaggregation Data'!$L$159:$L$310,MATCH(LEFT(M309,255),LEFT('Disaggregation Data'!J$159:$J$310,255),0))),"")</f>
        <v/>
      </c>
      <c r="G309" s="370" t="str">
        <f t="array" ref="G309">IFERROR(IF(INDEX('Disaggregation Data'!$M$159:$M$310,MATCH(LEFT(M309,255),LEFT('Disaggregation Data'!$J$159:$J$310,255),0))=0,"",INDEX('Disaggregation Data'!$M$159:$M$310,MATCH(LEFT(M309,255),LEFT('Disaggregation Data'!J$159:$J$310,255),0))),"")</f>
        <v/>
      </c>
      <c r="H309" s="369" t="str">
        <f t="array" ref="H309">IFERROR(IF(INDEX('Disaggregation Data'!$N$159:$N$310,MATCH(LEFT(M309,255),LEFT('Disaggregation Data'!$J$159:$J$310,255),0))=0,"",INDEX('Disaggregation Data'!$N$159:$N$310,MATCH(LEFT(M309,255),LEFT('Disaggregation Data'!J$159:$J$310,255),0))),"")</f>
        <v/>
      </c>
      <c r="I309" s="459" t="str">
        <f t="array" ref="I309">IFERROR(IF(INDEX('Disaggregation Records'!$G$59:$G$92,MATCH(LEFT(L309,255),LEFT('Disaggregation Records'!$D$59:$D$92,255),0))=0,"",INDEX('Disaggregation Records'!$G$59:$G$92,MATCH(LEFT(L309,255),LEFT('Disaggregation Records'!$D$59:$D$92,255),0))),"")</f>
        <v/>
      </c>
      <c r="J309" s="464" t="s">
        <v>778</v>
      </c>
      <c r="K309" s="464">
        <f t="shared" si="20"/>
        <v>71</v>
      </c>
      <c r="L309" s="464" t="str">
        <f t="shared" si="21"/>
        <v/>
      </c>
      <c r="M309" s="464" t="str">
        <f t="shared" si="22"/>
        <v/>
      </c>
      <c r="N309" s="464" t="b">
        <f t="shared" si="23"/>
        <v>0</v>
      </c>
      <c r="O309" s="468" t="s">
        <v>1867</v>
      </c>
      <c r="P309" s="202"/>
      <c r="Q309" s="179"/>
    </row>
    <row r="310" spans="1:17" ht="37.5" customHeight="1" x14ac:dyDescent="0.35">
      <c r="A310" s="367">
        <v>15</v>
      </c>
      <c r="B310" s="384" t="str">
        <f>IFERROR(VLOOKUP(A310,'Outcome Indicators - Section C'!$A$10:$S$27,19,FALSE),"")</f>
        <v/>
      </c>
      <c r="C310" s="467" t="str">
        <f t="array" ref="C310">IFERROR(IF(INDEX('Disaggregation Records'!$E$59:$E$92,MATCH(LEFT(L310,255),LEFT('Disaggregation Records'!$D$59:$D$92,255),0))=0,"",INDEX('Disaggregation Records'!$E$59:$E$92,MATCH(LEFT(L310,255),LEFT('Disaggregation Records'!$D$59:$D$92,255),0))),"")</f>
        <v/>
      </c>
      <c r="D310" s="467" t="str">
        <f t="array" ref="D310">IFERROR(IF(INDEX('Disaggregation Records'!$F$59:$F$92,MATCH(LEFT(L310,255),LEFT('Disaggregation Records'!$D$59:$D$92,255),0))=0,"",INDEX('Disaggregation Records'!$F$59:$F$92,MATCH(LEFT(L310,255),LEFT('Disaggregation Records'!$D$59:$D$92,255),0))),"")</f>
        <v/>
      </c>
      <c r="E310" s="370" t="str">
        <f t="array" ref="E310">IFERROR(IF(INDEX('Disaggregation Data'!$K$159:$K$310,MATCH(LEFT(M310,255),LEFT('Disaggregation Data'!$J$159:$J$310,255),0))=0,"",INDEX('Disaggregation Data'!$K$159:$K$310,MATCH(LEFT(M310,255),LEFT('Disaggregation Data'!J$159:$J$310,255),0))),"")</f>
        <v/>
      </c>
      <c r="F310" s="370" t="str">
        <f t="array" ref="F310">IFERROR(IF(INDEX('Disaggregation Data'!$L$159:$L$310,MATCH(LEFT(M310,255),LEFT('Disaggregation Data'!$J$159:$J$310,255),0))=0,"",INDEX('Disaggregation Data'!$L$159:$L$310,MATCH(LEFT(M310,255),LEFT('Disaggregation Data'!J$159:$J$310,255),0))),"")</f>
        <v/>
      </c>
      <c r="G310" s="370" t="str">
        <f t="array" ref="G310">IFERROR(IF(INDEX('Disaggregation Data'!$M$159:$M$310,MATCH(LEFT(M310,255),LEFT('Disaggregation Data'!$J$159:$J$310,255),0))=0,"",INDEX('Disaggregation Data'!$M$159:$M$310,MATCH(LEFT(M310,255),LEFT('Disaggregation Data'!J$159:$J$310,255),0))),"")</f>
        <v/>
      </c>
      <c r="H310" s="369" t="str">
        <f t="array" ref="H310">IFERROR(IF(INDEX('Disaggregation Data'!$N$159:$N$310,MATCH(LEFT(M310,255),LEFT('Disaggregation Data'!$J$159:$J$310,255),0))=0,"",INDEX('Disaggregation Data'!$N$159:$N$310,MATCH(LEFT(M310,255),LEFT('Disaggregation Data'!J$159:$J$310,255),0))),"")</f>
        <v/>
      </c>
      <c r="I310" s="459" t="str">
        <f t="array" ref="I310">IFERROR(IF(INDEX('Disaggregation Records'!$G$59:$G$92,MATCH(LEFT(L310,255),LEFT('Disaggregation Records'!$D$59:$D$92,255),0))=0,"",INDEX('Disaggregation Records'!$G$59:$G$92,MATCH(LEFT(L310,255),LEFT('Disaggregation Records'!$D$59:$D$92,255),0))),"")</f>
        <v/>
      </c>
      <c r="J310" s="464" t="s">
        <v>778</v>
      </c>
      <c r="K310" s="464">
        <f t="shared" si="20"/>
        <v>72</v>
      </c>
      <c r="L310" s="464" t="str">
        <f t="shared" si="21"/>
        <v/>
      </c>
      <c r="M310" s="464" t="str">
        <f t="shared" si="22"/>
        <v/>
      </c>
      <c r="N310" s="464" t="b">
        <f t="shared" si="23"/>
        <v>0</v>
      </c>
      <c r="O310" s="468" t="s">
        <v>1868</v>
      </c>
      <c r="P310" s="202"/>
      <c r="Q310" s="179"/>
    </row>
    <row r="311" spans="1:17" ht="37.5" customHeight="1" x14ac:dyDescent="0.35">
      <c r="A311" s="367">
        <v>15</v>
      </c>
      <c r="B311" s="384" t="str">
        <f>IFERROR(VLOOKUP(A311,'Outcome Indicators - Section C'!$A$10:$S$27,19,FALSE),"")</f>
        <v/>
      </c>
      <c r="C311" s="467" t="str">
        <f t="array" ref="C311">IFERROR(IF(INDEX('Disaggregation Records'!$E$59:$E$92,MATCH(LEFT(L311,255),LEFT('Disaggregation Records'!$D$59:$D$92,255),0))=0,"",INDEX('Disaggregation Records'!$E$59:$E$92,MATCH(LEFT(L311,255),LEFT('Disaggregation Records'!$D$59:$D$92,255),0))),"")</f>
        <v/>
      </c>
      <c r="D311" s="467" t="str">
        <f t="array" ref="D311">IFERROR(IF(INDEX('Disaggregation Records'!$F$59:$F$92,MATCH(LEFT(L311,255),LEFT('Disaggregation Records'!$D$59:$D$92,255),0))=0,"",INDEX('Disaggregation Records'!$F$59:$F$92,MATCH(LEFT(L311,255),LEFT('Disaggregation Records'!$D$59:$D$92,255),0))),"")</f>
        <v/>
      </c>
      <c r="E311" s="370" t="str">
        <f t="array" ref="E311">IFERROR(IF(INDEX('Disaggregation Data'!$K$159:$K$310,MATCH(LEFT(M311,255),LEFT('Disaggregation Data'!$J$159:$J$310,255),0))=0,"",INDEX('Disaggregation Data'!$K$159:$K$310,MATCH(LEFT(M311,255),LEFT('Disaggregation Data'!J$159:$J$310,255),0))),"")</f>
        <v/>
      </c>
      <c r="F311" s="370" t="str">
        <f t="array" ref="F311">IFERROR(IF(INDEX('Disaggregation Data'!$L$159:$L$310,MATCH(LEFT(M311,255),LEFT('Disaggregation Data'!$J$159:$J$310,255),0))=0,"",INDEX('Disaggregation Data'!$L$159:$L$310,MATCH(LEFT(M311,255),LEFT('Disaggregation Data'!J$159:$J$310,255),0))),"")</f>
        <v/>
      </c>
      <c r="G311" s="370" t="str">
        <f t="array" ref="G311">IFERROR(IF(INDEX('Disaggregation Data'!$M$159:$M$310,MATCH(LEFT(M311,255),LEFT('Disaggregation Data'!$J$159:$J$310,255),0))=0,"",INDEX('Disaggregation Data'!$M$159:$M$310,MATCH(LEFT(M311,255),LEFT('Disaggregation Data'!J$159:$J$310,255),0))),"")</f>
        <v/>
      </c>
      <c r="H311" s="369" t="str">
        <f t="array" ref="H311">IFERROR(IF(INDEX('Disaggregation Data'!$N$159:$N$310,MATCH(LEFT(M311,255),LEFT('Disaggregation Data'!$J$159:$J$310,255),0))=0,"",INDEX('Disaggregation Data'!$N$159:$N$310,MATCH(LEFT(M311,255),LEFT('Disaggregation Data'!J$159:$J$310,255),0))),"")</f>
        <v/>
      </c>
      <c r="I311" s="459" t="str">
        <f t="array" ref="I311">IFERROR(IF(INDEX('Disaggregation Records'!$G$59:$G$92,MATCH(LEFT(L311,255),LEFT('Disaggregation Records'!$D$59:$D$92,255),0))=0,"",INDEX('Disaggregation Records'!$G$59:$G$92,MATCH(LEFT(L311,255),LEFT('Disaggregation Records'!$D$59:$D$92,255),0))),"")</f>
        <v/>
      </c>
      <c r="J311" s="464" t="s">
        <v>778</v>
      </c>
      <c r="K311" s="464">
        <f t="shared" si="20"/>
        <v>73</v>
      </c>
      <c r="L311" s="464" t="str">
        <f t="shared" si="21"/>
        <v/>
      </c>
      <c r="M311" s="464" t="str">
        <f t="shared" si="22"/>
        <v/>
      </c>
      <c r="N311" s="464" t="b">
        <f t="shared" si="23"/>
        <v>0</v>
      </c>
      <c r="O311" s="468" t="s">
        <v>1869</v>
      </c>
      <c r="P311" s="202"/>
      <c r="Q311" s="179"/>
    </row>
    <row r="312" spans="1:17" ht="37.5" customHeight="1" x14ac:dyDescent="0.35">
      <c r="A312" s="367">
        <v>15</v>
      </c>
      <c r="B312" s="384" t="str">
        <f>IFERROR(VLOOKUP(A312,'Outcome Indicators - Section C'!$A$10:$S$27,19,FALSE),"")</f>
        <v/>
      </c>
      <c r="C312" s="467" t="str">
        <f t="array" ref="C312">IFERROR(IF(INDEX('Disaggregation Records'!$E$59:$E$92,MATCH(LEFT(L312,255),LEFT('Disaggregation Records'!$D$59:$D$92,255),0))=0,"",INDEX('Disaggregation Records'!$E$59:$E$92,MATCH(LEFT(L312,255),LEFT('Disaggregation Records'!$D$59:$D$92,255),0))),"")</f>
        <v/>
      </c>
      <c r="D312" s="467" t="str">
        <f t="array" ref="D312">IFERROR(IF(INDEX('Disaggregation Records'!$F$59:$F$92,MATCH(LEFT(L312,255),LEFT('Disaggregation Records'!$D$59:$D$92,255),0))=0,"",INDEX('Disaggregation Records'!$F$59:$F$92,MATCH(LEFT(L312,255),LEFT('Disaggregation Records'!$D$59:$D$92,255),0))),"")</f>
        <v/>
      </c>
      <c r="E312" s="370" t="str">
        <f t="array" ref="E312">IFERROR(IF(INDEX('Disaggregation Data'!$K$159:$K$310,MATCH(LEFT(M312,255),LEFT('Disaggregation Data'!$J$159:$J$310,255),0))=0,"",INDEX('Disaggregation Data'!$K$159:$K$310,MATCH(LEFT(M312,255),LEFT('Disaggregation Data'!J$159:$J$310,255),0))),"")</f>
        <v/>
      </c>
      <c r="F312" s="370" t="str">
        <f t="array" ref="F312">IFERROR(IF(INDEX('Disaggregation Data'!$L$159:$L$310,MATCH(LEFT(M312,255),LEFT('Disaggregation Data'!$J$159:$J$310,255),0))=0,"",INDEX('Disaggregation Data'!$L$159:$L$310,MATCH(LEFT(M312,255),LEFT('Disaggregation Data'!J$159:$J$310,255),0))),"")</f>
        <v/>
      </c>
      <c r="G312" s="370" t="str">
        <f t="array" ref="G312">IFERROR(IF(INDEX('Disaggregation Data'!$M$159:$M$310,MATCH(LEFT(M312,255),LEFT('Disaggregation Data'!$J$159:$J$310,255),0))=0,"",INDEX('Disaggregation Data'!$M$159:$M$310,MATCH(LEFT(M312,255),LEFT('Disaggregation Data'!J$159:$J$310,255),0))),"")</f>
        <v/>
      </c>
      <c r="H312" s="369" t="str">
        <f t="array" ref="H312">IFERROR(IF(INDEX('Disaggregation Data'!$N$159:$N$310,MATCH(LEFT(M312,255),LEFT('Disaggregation Data'!$J$159:$J$310,255),0))=0,"",INDEX('Disaggregation Data'!$N$159:$N$310,MATCH(LEFT(M312,255),LEFT('Disaggregation Data'!J$159:$J$310,255),0))),"")</f>
        <v/>
      </c>
      <c r="I312" s="459" t="str">
        <f t="array" ref="I312">IFERROR(IF(INDEX('Disaggregation Records'!$G$59:$G$92,MATCH(LEFT(L312,255),LEFT('Disaggregation Records'!$D$59:$D$92,255),0))=0,"",INDEX('Disaggregation Records'!$G$59:$G$92,MATCH(LEFT(L312,255),LEFT('Disaggregation Records'!$D$59:$D$92,255),0))),"")</f>
        <v/>
      </c>
      <c r="J312" s="464" t="s">
        <v>778</v>
      </c>
      <c r="K312" s="464">
        <f t="shared" si="20"/>
        <v>74</v>
      </c>
      <c r="L312" s="464" t="str">
        <f t="shared" si="21"/>
        <v/>
      </c>
      <c r="M312" s="464" t="str">
        <f t="shared" si="22"/>
        <v/>
      </c>
      <c r="N312" s="464" t="b">
        <f t="shared" si="23"/>
        <v>0</v>
      </c>
      <c r="O312" s="468" t="s">
        <v>1870</v>
      </c>
      <c r="P312" s="202"/>
      <c r="Q312" s="179"/>
    </row>
    <row r="313" spans="1:17" ht="37.5" customHeight="1" x14ac:dyDescent="0.35">
      <c r="A313" s="367">
        <v>15</v>
      </c>
      <c r="B313" s="384" t="str">
        <f>IFERROR(VLOOKUP(A313,'Outcome Indicators - Section C'!$A$10:$S$27,19,FALSE),"")</f>
        <v/>
      </c>
      <c r="C313" s="467" t="str">
        <f t="array" ref="C313">IFERROR(IF(INDEX('Disaggregation Records'!$E$59:$E$92,MATCH(LEFT(L313,255),LEFT('Disaggregation Records'!$D$59:$D$92,255),0))=0,"",INDEX('Disaggregation Records'!$E$59:$E$92,MATCH(LEFT(L313,255),LEFT('Disaggregation Records'!$D$59:$D$92,255),0))),"")</f>
        <v/>
      </c>
      <c r="D313" s="467" t="str">
        <f t="array" ref="D313">IFERROR(IF(INDEX('Disaggregation Records'!$F$59:$F$92,MATCH(LEFT(L313,255),LEFT('Disaggregation Records'!$D$59:$D$92,255),0))=0,"",INDEX('Disaggregation Records'!$F$59:$F$92,MATCH(LEFT(L313,255),LEFT('Disaggregation Records'!$D$59:$D$92,255),0))),"")</f>
        <v/>
      </c>
      <c r="E313" s="370" t="str">
        <f t="array" ref="E313">IFERROR(IF(INDEX('Disaggregation Data'!$K$159:$K$310,MATCH(LEFT(M313,255),LEFT('Disaggregation Data'!$J$159:$J$310,255),0))=0,"",INDEX('Disaggregation Data'!$K$159:$K$310,MATCH(LEFT(M313,255),LEFT('Disaggregation Data'!J$159:$J$310,255),0))),"")</f>
        <v/>
      </c>
      <c r="F313" s="370" t="str">
        <f t="array" ref="F313">IFERROR(IF(INDEX('Disaggregation Data'!$L$159:$L$310,MATCH(LEFT(M313,255),LEFT('Disaggregation Data'!$J$159:$J$310,255),0))=0,"",INDEX('Disaggregation Data'!$L$159:$L$310,MATCH(LEFT(M313,255),LEFT('Disaggregation Data'!J$159:$J$310,255),0))),"")</f>
        <v/>
      </c>
      <c r="G313" s="370" t="str">
        <f t="array" ref="G313">IFERROR(IF(INDEX('Disaggregation Data'!$M$159:$M$310,MATCH(LEFT(M313,255),LEFT('Disaggregation Data'!$J$159:$J$310,255),0))=0,"",INDEX('Disaggregation Data'!$M$159:$M$310,MATCH(LEFT(M313,255),LEFT('Disaggregation Data'!J$159:$J$310,255),0))),"")</f>
        <v/>
      </c>
      <c r="H313" s="369" t="str">
        <f t="array" ref="H313">IFERROR(IF(INDEX('Disaggregation Data'!$N$159:$N$310,MATCH(LEFT(M313,255),LEFT('Disaggregation Data'!$J$159:$J$310,255),0))=0,"",INDEX('Disaggregation Data'!$N$159:$N$310,MATCH(LEFT(M313,255),LEFT('Disaggregation Data'!J$159:$J$310,255),0))),"")</f>
        <v/>
      </c>
      <c r="I313" s="459" t="str">
        <f t="array" ref="I313">IFERROR(IF(INDEX('Disaggregation Records'!$G$59:$G$92,MATCH(LEFT(L313,255),LEFT('Disaggregation Records'!$D$59:$D$92,255),0))=0,"",INDEX('Disaggregation Records'!$G$59:$G$92,MATCH(LEFT(L313,255),LEFT('Disaggregation Records'!$D$59:$D$92,255),0))),"")</f>
        <v/>
      </c>
      <c r="J313" s="464" t="s">
        <v>778</v>
      </c>
      <c r="K313" s="464">
        <f t="shared" si="20"/>
        <v>75</v>
      </c>
      <c r="L313" s="464" t="str">
        <f t="shared" si="21"/>
        <v/>
      </c>
      <c r="M313" s="464" t="str">
        <f t="shared" si="22"/>
        <v/>
      </c>
      <c r="N313" s="464" t="b">
        <f t="shared" si="23"/>
        <v>0</v>
      </c>
      <c r="O313" s="468" t="s">
        <v>1871</v>
      </c>
      <c r="P313" s="202"/>
      <c r="Q313" s="179"/>
    </row>
    <row r="314" spans="1:17" ht="37.5" customHeight="1" x14ac:dyDescent="0.35">
      <c r="A314" s="367">
        <v>15</v>
      </c>
      <c r="B314" s="384" t="str">
        <f>IFERROR(VLOOKUP(A314,'Outcome Indicators - Section C'!$A$10:$S$27,19,FALSE),"")</f>
        <v/>
      </c>
      <c r="C314" s="467" t="str">
        <f t="array" ref="C314">IFERROR(IF(INDEX('Disaggregation Records'!$E$59:$E$92,MATCH(LEFT(L314,255),LEFT('Disaggregation Records'!$D$59:$D$92,255),0))=0,"",INDEX('Disaggregation Records'!$E$59:$E$92,MATCH(LEFT(L314,255),LEFT('Disaggregation Records'!$D$59:$D$92,255),0))),"")</f>
        <v/>
      </c>
      <c r="D314" s="467" t="str">
        <f t="array" ref="D314">IFERROR(IF(INDEX('Disaggregation Records'!$F$59:$F$92,MATCH(LEFT(L314,255),LEFT('Disaggregation Records'!$D$59:$D$92,255),0))=0,"",INDEX('Disaggregation Records'!$F$59:$F$92,MATCH(LEFT(L314,255),LEFT('Disaggregation Records'!$D$59:$D$92,255),0))),"")</f>
        <v/>
      </c>
      <c r="E314" s="370" t="str">
        <f t="array" ref="E314">IFERROR(IF(INDEX('Disaggregation Data'!$K$159:$K$310,MATCH(LEFT(M314,255),LEFT('Disaggregation Data'!$J$159:$J$310,255),0))=0,"",INDEX('Disaggregation Data'!$K$159:$K$310,MATCH(LEFT(M314,255),LEFT('Disaggregation Data'!J$159:$J$310,255),0))),"")</f>
        <v/>
      </c>
      <c r="F314" s="370" t="str">
        <f t="array" ref="F314">IFERROR(IF(INDEX('Disaggregation Data'!$L$159:$L$310,MATCH(LEFT(M314,255),LEFT('Disaggregation Data'!$J$159:$J$310,255),0))=0,"",INDEX('Disaggregation Data'!$L$159:$L$310,MATCH(LEFT(M314,255),LEFT('Disaggregation Data'!J$159:$J$310,255),0))),"")</f>
        <v/>
      </c>
      <c r="G314" s="370" t="str">
        <f t="array" ref="G314">IFERROR(IF(INDEX('Disaggregation Data'!$M$159:$M$310,MATCH(LEFT(M314,255),LEFT('Disaggregation Data'!$J$159:$J$310,255),0))=0,"",INDEX('Disaggregation Data'!$M$159:$M$310,MATCH(LEFT(M314,255),LEFT('Disaggregation Data'!J$159:$J$310,255),0))),"")</f>
        <v/>
      </c>
      <c r="H314" s="369" t="str">
        <f t="array" ref="H314">IFERROR(IF(INDEX('Disaggregation Data'!$N$159:$N$310,MATCH(LEFT(M314,255),LEFT('Disaggregation Data'!$J$159:$J$310,255),0))=0,"",INDEX('Disaggregation Data'!$N$159:$N$310,MATCH(LEFT(M314,255),LEFT('Disaggregation Data'!J$159:$J$310,255),0))),"")</f>
        <v/>
      </c>
      <c r="I314" s="459" t="str">
        <f t="array" ref="I314">IFERROR(IF(INDEX('Disaggregation Records'!$G$59:$G$92,MATCH(LEFT(L314,255),LEFT('Disaggregation Records'!$D$59:$D$92,255),0))=0,"",INDEX('Disaggregation Records'!$G$59:$G$92,MATCH(LEFT(L314,255),LEFT('Disaggregation Records'!$D$59:$D$92,255),0))),"")</f>
        <v/>
      </c>
      <c r="J314" s="464" t="s">
        <v>778</v>
      </c>
      <c r="K314" s="464">
        <f t="shared" si="20"/>
        <v>76</v>
      </c>
      <c r="L314" s="464" t="str">
        <f t="shared" si="21"/>
        <v/>
      </c>
      <c r="M314" s="464" t="str">
        <f t="shared" si="22"/>
        <v/>
      </c>
      <c r="N314" s="464" t="b">
        <f t="shared" si="23"/>
        <v>0</v>
      </c>
      <c r="O314" s="468" t="s">
        <v>1872</v>
      </c>
      <c r="P314" s="202"/>
      <c r="Q314" s="179"/>
    </row>
    <row r="315" spans="1:17" ht="37.5" customHeight="1" x14ac:dyDescent="0.35">
      <c r="A315" s="367">
        <v>15</v>
      </c>
      <c r="B315" s="384" t="str">
        <f>IFERROR(VLOOKUP(A315,'Outcome Indicators - Section C'!$A$10:$S$27,19,FALSE),"")</f>
        <v/>
      </c>
      <c r="C315" s="467" t="str">
        <f t="array" ref="C315">IFERROR(IF(INDEX('Disaggregation Records'!$E$59:$E$92,MATCH(LEFT(L315,255),LEFT('Disaggregation Records'!$D$59:$D$92,255),0))=0,"",INDEX('Disaggregation Records'!$E$59:$E$92,MATCH(LEFT(L315,255),LEFT('Disaggregation Records'!$D$59:$D$92,255),0))),"")</f>
        <v/>
      </c>
      <c r="D315" s="467" t="str">
        <f t="array" ref="D315">IFERROR(IF(INDEX('Disaggregation Records'!$F$59:$F$92,MATCH(LEFT(L315,255),LEFT('Disaggregation Records'!$D$59:$D$92,255),0))=0,"",INDEX('Disaggregation Records'!$F$59:$F$92,MATCH(LEFT(L315,255),LEFT('Disaggregation Records'!$D$59:$D$92,255),0))),"")</f>
        <v/>
      </c>
      <c r="E315" s="370" t="str">
        <f t="array" ref="E315">IFERROR(IF(INDEX('Disaggregation Data'!$K$159:$K$310,MATCH(LEFT(M315,255),LEFT('Disaggregation Data'!$J$159:$J$310,255),0))=0,"",INDEX('Disaggregation Data'!$K$159:$K$310,MATCH(LEFT(M315,255),LEFT('Disaggregation Data'!J$159:$J$310,255),0))),"")</f>
        <v/>
      </c>
      <c r="F315" s="370" t="str">
        <f t="array" ref="F315">IFERROR(IF(INDEX('Disaggregation Data'!$L$159:$L$310,MATCH(LEFT(M315,255),LEFT('Disaggregation Data'!$J$159:$J$310,255),0))=0,"",INDEX('Disaggregation Data'!$L$159:$L$310,MATCH(LEFT(M315,255),LEFT('Disaggregation Data'!J$159:$J$310,255),0))),"")</f>
        <v/>
      </c>
      <c r="G315" s="370" t="str">
        <f t="array" ref="G315">IFERROR(IF(INDEX('Disaggregation Data'!$M$159:$M$310,MATCH(LEFT(M315,255),LEFT('Disaggregation Data'!$J$159:$J$310,255),0))=0,"",INDEX('Disaggregation Data'!$M$159:$M$310,MATCH(LEFT(M315,255),LEFT('Disaggregation Data'!J$159:$J$310,255),0))),"")</f>
        <v/>
      </c>
      <c r="H315" s="369" t="str">
        <f t="array" ref="H315">IFERROR(IF(INDEX('Disaggregation Data'!$N$159:$N$310,MATCH(LEFT(M315,255),LEFT('Disaggregation Data'!$J$159:$J$310,255),0))=0,"",INDEX('Disaggregation Data'!$N$159:$N$310,MATCH(LEFT(M315,255),LEFT('Disaggregation Data'!J$159:$J$310,255),0))),"")</f>
        <v/>
      </c>
      <c r="I315" s="459" t="str">
        <f t="array" ref="I315">IFERROR(IF(INDEX('Disaggregation Records'!$G$59:$G$92,MATCH(LEFT(L315,255),LEFT('Disaggregation Records'!$D$59:$D$92,255),0))=0,"",INDEX('Disaggregation Records'!$G$59:$G$92,MATCH(LEFT(L315,255),LEFT('Disaggregation Records'!$D$59:$D$92,255),0))),"")</f>
        <v/>
      </c>
      <c r="J315" s="464" t="s">
        <v>778</v>
      </c>
      <c r="K315" s="464">
        <f t="shared" si="20"/>
        <v>77</v>
      </c>
      <c r="L315" s="464" t="str">
        <f t="shared" si="21"/>
        <v/>
      </c>
      <c r="M315" s="464" t="str">
        <f t="shared" si="22"/>
        <v/>
      </c>
      <c r="N315" s="464" t="b">
        <f t="shared" si="23"/>
        <v>0</v>
      </c>
      <c r="O315" s="468" t="s">
        <v>1873</v>
      </c>
      <c r="P315" s="202"/>
      <c r="Q315" s="179"/>
    </row>
    <row r="316" spans="1:17" ht="37.5" customHeight="1" x14ac:dyDescent="0.35">
      <c r="A316" s="367">
        <v>15</v>
      </c>
      <c r="B316" s="384" t="str">
        <f>IFERROR(VLOOKUP(A316,'Outcome Indicators - Section C'!$A$10:$S$27,19,FALSE),"")</f>
        <v/>
      </c>
      <c r="C316" s="467" t="str">
        <f t="array" ref="C316">IFERROR(IF(INDEX('Disaggregation Records'!$E$59:$E$92,MATCH(LEFT(L316,255),LEFT('Disaggregation Records'!$D$59:$D$92,255),0))=0,"",INDEX('Disaggregation Records'!$E$59:$E$92,MATCH(LEFT(L316,255),LEFT('Disaggregation Records'!$D$59:$D$92,255),0))),"")</f>
        <v/>
      </c>
      <c r="D316" s="467" t="str">
        <f t="array" ref="D316">IFERROR(IF(INDEX('Disaggregation Records'!$F$59:$F$92,MATCH(LEFT(L316,255),LEFT('Disaggregation Records'!$D$59:$D$92,255),0))=0,"",INDEX('Disaggregation Records'!$F$59:$F$92,MATCH(LEFT(L316,255),LEFT('Disaggregation Records'!$D$59:$D$92,255),0))),"")</f>
        <v/>
      </c>
      <c r="E316" s="370" t="str">
        <f t="array" ref="E316">IFERROR(IF(INDEX('Disaggregation Data'!$K$159:$K$310,MATCH(LEFT(M316,255),LEFT('Disaggregation Data'!$J$159:$J$310,255),0))=0,"",INDEX('Disaggregation Data'!$K$159:$K$310,MATCH(LEFT(M316,255),LEFT('Disaggregation Data'!J$159:$J$310,255),0))),"")</f>
        <v/>
      </c>
      <c r="F316" s="370" t="str">
        <f t="array" ref="F316">IFERROR(IF(INDEX('Disaggregation Data'!$L$159:$L$310,MATCH(LEFT(M316,255),LEFT('Disaggregation Data'!$J$159:$J$310,255),0))=0,"",INDEX('Disaggregation Data'!$L$159:$L$310,MATCH(LEFT(M316,255),LEFT('Disaggregation Data'!J$159:$J$310,255),0))),"")</f>
        <v/>
      </c>
      <c r="G316" s="370" t="str">
        <f t="array" ref="G316">IFERROR(IF(INDEX('Disaggregation Data'!$M$159:$M$310,MATCH(LEFT(M316,255),LEFT('Disaggregation Data'!$J$159:$J$310,255),0))=0,"",INDEX('Disaggregation Data'!$M$159:$M$310,MATCH(LEFT(M316,255),LEFT('Disaggregation Data'!J$159:$J$310,255),0))),"")</f>
        <v/>
      </c>
      <c r="H316" s="369" t="str">
        <f t="array" ref="H316">IFERROR(IF(INDEX('Disaggregation Data'!$N$159:$N$310,MATCH(LEFT(M316,255),LEFT('Disaggregation Data'!$J$159:$J$310,255),0))=0,"",INDEX('Disaggregation Data'!$N$159:$N$310,MATCH(LEFT(M316,255),LEFT('Disaggregation Data'!J$159:$J$310,255),0))),"")</f>
        <v/>
      </c>
      <c r="I316" s="459" t="str">
        <f t="array" ref="I316">IFERROR(IF(INDEX('Disaggregation Records'!$G$59:$G$92,MATCH(LEFT(L316,255),LEFT('Disaggregation Records'!$D$59:$D$92,255),0))=0,"",INDEX('Disaggregation Records'!$G$59:$G$92,MATCH(LEFT(L316,255),LEFT('Disaggregation Records'!$D$59:$D$92,255),0))),"")</f>
        <v/>
      </c>
      <c r="J316" s="464" t="s">
        <v>778</v>
      </c>
      <c r="K316" s="464">
        <f t="shared" si="20"/>
        <v>78</v>
      </c>
      <c r="L316" s="464" t="str">
        <f t="shared" si="21"/>
        <v/>
      </c>
      <c r="M316" s="464" t="str">
        <f t="shared" si="22"/>
        <v/>
      </c>
      <c r="N316" s="464" t="b">
        <f t="shared" si="23"/>
        <v>0</v>
      </c>
      <c r="O316" s="468" t="s">
        <v>1874</v>
      </c>
      <c r="P316" s="202"/>
      <c r="Q316" s="179"/>
    </row>
    <row r="317" spans="1:17" ht="37.5" customHeight="1" x14ac:dyDescent="0.35">
      <c r="A317" s="367">
        <v>15</v>
      </c>
      <c r="B317" s="384" t="str">
        <f>IFERROR(VLOOKUP(A317,'Outcome Indicators - Section C'!$A$10:$S$27,19,FALSE),"")</f>
        <v/>
      </c>
      <c r="C317" s="467" t="str">
        <f t="array" ref="C317">IFERROR(IF(INDEX('Disaggregation Records'!$E$59:$E$92,MATCH(LEFT(L317,255),LEFT('Disaggregation Records'!$D$59:$D$92,255),0))=0,"",INDEX('Disaggregation Records'!$E$59:$E$92,MATCH(LEFT(L317,255),LEFT('Disaggregation Records'!$D$59:$D$92,255),0))),"")</f>
        <v/>
      </c>
      <c r="D317" s="467" t="str">
        <f t="array" ref="D317">IFERROR(IF(INDEX('Disaggregation Records'!$F$59:$F$92,MATCH(LEFT(L317,255),LEFT('Disaggregation Records'!$D$59:$D$92,255),0))=0,"",INDEX('Disaggregation Records'!$F$59:$F$92,MATCH(LEFT(L317,255),LEFT('Disaggregation Records'!$D$59:$D$92,255),0))),"")</f>
        <v/>
      </c>
      <c r="E317" s="370" t="str">
        <f t="array" ref="E317">IFERROR(IF(INDEX('Disaggregation Data'!$K$159:$K$310,MATCH(LEFT(M317,255),LEFT('Disaggregation Data'!$J$159:$J$310,255),0))=0,"",INDEX('Disaggregation Data'!$K$159:$K$310,MATCH(LEFT(M317,255),LEFT('Disaggregation Data'!J$159:$J$310,255),0))),"")</f>
        <v/>
      </c>
      <c r="F317" s="370" t="str">
        <f t="array" ref="F317">IFERROR(IF(INDEX('Disaggregation Data'!$L$159:$L$310,MATCH(LEFT(M317,255),LEFT('Disaggregation Data'!$J$159:$J$310,255),0))=0,"",INDEX('Disaggregation Data'!$L$159:$L$310,MATCH(LEFT(M317,255),LEFT('Disaggregation Data'!J$159:$J$310,255),0))),"")</f>
        <v/>
      </c>
      <c r="G317" s="370" t="str">
        <f t="array" ref="G317">IFERROR(IF(INDEX('Disaggregation Data'!$M$159:$M$310,MATCH(LEFT(M317,255),LEFT('Disaggregation Data'!$J$159:$J$310,255),0))=0,"",INDEX('Disaggregation Data'!$M$159:$M$310,MATCH(LEFT(M317,255),LEFT('Disaggregation Data'!J$159:$J$310,255),0))),"")</f>
        <v/>
      </c>
      <c r="H317" s="369" t="str">
        <f t="array" ref="H317">IFERROR(IF(INDEX('Disaggregation Data'!$N$159:$N$310,MATCH(LEFT(M317,255),LEFT('Disaggregation Data'!$J$159:$J$310,255),0))=0,"",INDEX('Disaggregation Data'!$N$159:$N$310,MATCH(LEFT(M317,255),LEFT('Disaggregation Data'!J$159:$J$310,255),0))),"")</f>
        <v/>
      </c>
      <c r="I317" s="459" t="str">
        <f t="array" ref="I317">IFERROR(IF(INDEX('Disaggregation Records'!$G$59:$G$92,MATCH(LEFT(L317,255),LEFT('Disaggregation Records'!$D$59:$D$92,255),0))=0,"",INDEX('Disaggregation Records'!$G$59:$G$92,MATCH(LEFT(L317,255),LEFT('Disaggregation Records'!$D$59:$D$92,255),0))),"")</f>
        <v/>
      </c>
      <c r="J317" s="464" t="s">
        <v>778</v>
      </c>
      <c r="K317" s="464">
        <f t="shared" si="20"/>
        <v>79</v>
      </c>
      <c r="L317" s="464" t="str">
        <f t="shared" si="21"/>
        <v/>
      </c>
      <c r="M317" s="464" t="str">
        <f t="shared" si="22"/>
        <v/>
      </c>
      <c r="N317" s="464" t="b">
        <f t="shared" si="23"/>
        <v>0</v>
      </c>
      <c r="O317" s="468" t="s">
        <v>1875</v>
      </c>
      <c r="P317" s="202"/>
      <c r="Q317" s="179"/>
    </row>
    <row r="318" spans="1:17" ht="0.75" customHeight="1" thickBot="1" x14ac:dyDescent="0.4">
      <c r="A318" s="65"/>
      <c r="B318" s="66"/>
      <c r="C318" s="66"/>
      <c r="D318" s="66"/>
      <c r="E318" s="66"/>
      <c r="F318" s="66"/>
      <c r="G318" s="66"/>
      <c r="H318" s="66"/>
      <c r="I318" s="66"/>
      <c r="J318" s="66"/>
      <c r="K318" s="66"/>
      <c r="L318" s="66"/>
      <c r="M318" s="66"/>
      <c r="N318" s="66"/>
      <c r="O318" s="66"/>
      <c r="P318" s="172"/>
      <c r="Q318" s="173"/>
    </row>
    <row r="319" spans="1:17" ht="30" hidden="1" customHeight="1" x14ac:dyDescent="0.35">
      <c r="P319" s="135"/>
      <c r="Q319" s="135"/>
    </row>
    <row r="320" spans="1:17" ht="30" hidden="1" customHeight="1" x14ac:dyDescent="0.35">
      <c r="P320" s="135"/>
      <c r="Q320" s="135"/>
    </row>
    <row r="321" spans="1:33" ht="30" hidden="1" customHeight="1" x14ac:dyDescent="0.35">
      <c r="P321" s="135"/>
      <c r="Q321" s="135"/>
    </row>
    <row r="322" spans="1:33" hidden="1" x14ac:dyDescent="0.35">
      <c r="P322" s="135"/>
      <c r="Q322" s="135"/>
    </row>
    <row r="323" spans="1:33" ht="36" customHeight="1" thickBot="1" x14ac:dyDescent="0.4">
      <c r="P323" s="135"/>
      <c r="Q323" s="135"/>
    </row>
    <row r="324" spans="1:33" ht="33" customHeight="1" thickBot="1" x14ac:dyDescent="0.4">
      <c r="A324" s="542" t="s">
        <v>30</v>
      </c>
      <c r="B324" s="543"/>
      <c r="C324" s="543"/>
      <c r="D324" s="543"/>
      <c r="E324" s="543"/>
      <c r="F324" s="543"/>
      <c r="G324" s="543"/>
      <c r="H324" s="543"/>
      <c r="I324" s="543"/>
      <c r="J324" s="543"/>
      <c r="K324" s="543"/>
      <c r="L324" s="543"/>
      <c r="M324" s="543"/>
      <c r="N324" s="543"/>
      <c r="O324" s="543"/>
      <c r="P324" s="543"/>
      <c r="Q324" s="543"/>
      <c r="R324" s="543"/>
      <c r="S324" s="543"/>
      <c r="T324" s="543"/>
      <c r="U324" s="543"/>
      <c r="V324" s="175"/>
      <c r="W324" s="302"/>
      <c r="X324" s="302"/>
      <c r="Y324" s="302"/>
      <c r="Z324" s="302"/>
      <c r="AA324" s="302"/>
      <c r="AB324" s="302"/>
      <c r="AC324" s="302"/>
      <c r="AD324" s="302"/>
      <c r="AE324" s="13"/>
      <c r="AF324" s="135"/>
      <c r="AG324" s="135"/>
    </row>
    <row r="325" spans="1:33" ht="51" customHeight="1" x14ac:dyDescent="0.35">
      <c r="A325" s="410" t="s">
        <v>26</v>
      </c>
      <c r="B325" s="410" t="s">
        <v>126</v>
      </c>
      <c r="C325" s="410" t="s">
        <v>42</v>
      </c>
      <c r="D325" s="410" t="s">
        <v>31</v>
      </c>
      <c r="E325" s="410" t="s">
        <v>2</v>
      </c>
      <c r="F325" s="410" t="s">
        <v>3</v>
      </c>
      <c r="G325" s="410" t="s">
        <v>4</v>
      </c>
      <c r="H325" s="410" t="s">
        <v>33</v>
      </c>
      <c r="I325" s="410"/>
      <c r="J325" s="410" t="s">
        <v>155</v>
      </c>
      <c r="K325" s="410" t="s">
        <v>138</v>
      </c>
      <c r="L325" s="410" t="s">
        <v>139</v>
      </c>
      <c r="M325" s="410" t="s">
        <v>136</v>
      </c>
      <c r="N325" s="410" t="s">
        <v>137</v>
      </c>
      <c r="O325" s="410" t="s">
        <v>156</v>
      </c>
      <c r="P325" s="410"/>
      <c r="Q325" s="410"/>
      <c r="R325" s="410"/>
      <c r="S325" s="410"/>
      <c r="T325" s="410"/>
      <c r="U325" s="410" t="s">
        <v>18</v>
      </c>
      <c r="V325" s="410" t="s">
        <v>9</v>
      </c>
      <c r="W325" s="470"/>
      <c r="X325" s="470" t="s">
        <v>220</v>
      </c>
      <c r="Y325" s="470">
        <v>0</v>
      </c>
      <c r="Z325" s="470" t="s">
        <v>157</v>
      </c>
      <c r="AA325" s="470" t="s">
        <v>60</v>
      </c>
      <c r="AB325" s="470" t="s">
        <v>62</v>
      </c>
      <c r="AC325" s="470" t="s">
        <v>240</v>
      </c>
      <c r="AD325" s="470" t="s">
        <v>62</v>
      </c>
      <c r="AE325" s="219"/>
      <c r="AF325" s="135"/>
      <c r="AG325" s="135"/>
    </row>
    <row r="326" spans="1:33" ht="37.5" hidden="1" customHeight="1" x14ac:dyDescent="0.35">
      <c r="A326" s="367" t="s">
        <v>83</v>
      </c>
      <c r="B326" s="384" t="str">
        <f>IFERROR(VLOOKUP(A326,'Coverage Indicators - Section D'!$A$10:$Y$38,25,FALSE),"")</f>
        <v/>
      </c>
      <c r="C326" s="467" t="str">
        <f t="array" ref="C326">IFERROR(IF(INDEX('Disaggregation Records'!$E$95:$E$183,MATCH(LEFT(Z326,255),LEFT('Disaggregation Records'!$D$95:$D$183,255),0))=0,"",INDEX('Disaggregation Records'!$E$95:$E$183,MATCH(LEFT(Z326,255),LEFT('Disaggregation Records'!$D$95:$D$183,255),0))),"")</f>
        <v/>
      </c>
      <c r="D326" s="467" t="str">
        <f t="array" ref="D326">IFERROR(IF(INDEX('Disaggregation Records'!$F$95:$F$183,MATCH(LEFT(Z326,255),LEFT('Disaggregation Records'!$D$95:$D$183,255),0))=0,"",INDEX('Disaggregation Records'!$F$95:$F$183,MATCH(LEFT(Z326,255),LEFT('Disaggregation Records'!$D$95:$D$183,255),0))),"")</f>
        <v/>
      </c>
      <c r="E326" s="386" t="str">
        <f t="array" ref="E326">IFERROR(IF(INDEX('Disaggregation Data'!$K$315:$K$576,MATCH(LEFT(X326,255),LEFT('Disaggregation Data'!$J$315:$J$576,255),0))=0,"",INDEX('Disaggregation Data'!$K$315:$K$576,MATCH(LEFT(X326,255),LEFT('Disaggregation Data'!J$315:$J$576,255),0))),"")</f>
        <v/>
      </c>
      <c r="F326" s="387" t="str">
        <f t="array" ref="F326">IFERROR(IF(INDEX('Disaggregation Data'!$L$315:$L$576,MATCH(LEFT(X326,255),LEFT('Disaggregation Data'!$J$315:$J$576,255),0))=0,"",INDEX('Disaggregation Data'!$L$315:$L$576,MATCH(LEFT(X326,255),LEFT('Disaggregation Data'!J$315:$J$576,255),0))),"")</f>
        <v/>
      </c>
      <c r="G326" s="442" t="str">
        <f t="array" ref="G326">IFERROR(IF(INDEX('Disaggregation Data'!$M$315:$M$576,MATCH(LEFT(X326,255),LEFT('Disaggregation Data'!$J$315:$J$576,255),0))=0,(E326/F326)*100,INDEX('Disaggregation Data'!$M$315:$M$576,MATCH(LEFT(X326,255),LEFT('Disaggregation Data'!J$315:$J$576,255),0))),"")</f>
        <v/>
      </c>
      <c r="H326" s="390" t="str">
        <f t="array" ref="H326">IFERROR(IF(INDEX('Disaggregation Data'!$N$315:$N$576,MATCH(LEFT(X326,255),LEFT('Disaggregation Data'!$J$315:$J$576,255),0))=0,"",INDEX('Disaggregation Data'!$N$315:$N$576,MATCH(LEFT(X326,255),LEFT('Disaggregation Data'!J$315:$J$576,255),0))),"")</f>
        <v/>
      </c>
      <c r="I326" s="471"/>
      <c r="J326" s="471"/>
      <c r="K326" s="471"/>
      <c r="L326" s="471"/>
      <c r="M326" s="471"/>
      <c r="N326" s="471"/>
      <c r="O326" s="471"/>
      <c r="P326" s="471"/>
      <c r="Q326" s="471"/>
      <c r="R326" s="471"/>
      <c r="S326" s="471"/>
      <c r="T326" s="471"/>
      <c r="U326" s="390" t="str">
        <f t="array" ref="U326">IFERROR(IF(INDEX('Disaggregation Data'!$O$315:$O$576,MATCH(LEFT(X326,255),LEFT('Disaggregation Data'!$J$315:$J$576,255),0))=0,"",INDEX('Disaggregation Data'!$O$315:$O$576,MATCH(LEFT(X326,255),LEFT('Disaggregation Data'!J$315:$J$576,255),0))),"")</f>
        <v/>
      </c>
      <c r="V326" s="402" t="str">
        <f t="array" ref="V326">IFERROR(IF(INDEX('Disaggregation Data'!$P$315:$P$576,MATCH(LEFT(X326,255),LEFT('Disaggregation Data'!$J$315:$J$576,255),0))=0,"",INDEX('Disaggregation Data'!$P$315:$P$576,MATCH(LEFT(X326,255),LEFT('Disaggregation Data'!J$315:$J$576,255),0))),"")</f>
        <v/>
      </c>
      <c r="W326" s="472"/>
      <c r="X326" s="472" t="str">
        <f>IF(B326&lt;&gt;"",B326&amp;C326&amp;D326,"")</f>
        <v/>
      </c>
      <c r="Y326" s="472">
        <f>IF(B326=B325,Y325+1,0)</f>
        <v>0</v>
      </c>
      <c r="Z326" s="472" t="str">
        <f>IF(B326&lt;&gt;"",B326&amp;"-"&amp;Y326,"")</f>
        <v/>
      </c>
      <c r="AA326" s="472" t="b">
        <f>IFERROR(IF(B326&lt;&gt;"",TRUE,FALSE),"")</f>
        <v>0</v>
      </c>
      <c r="AB326" s="472" t="s">
        <v>61</v>
      </c>
      <c r="AC326" s="472" t="str">
        <f t="array" ref="AC326">IFERROR(IF(INDEX('Disaggregation Records'!$G$95:$G$183,MATCH(LEFT(Z326,255),LEFT('Disaggregation Records'!$D$95:$D$183,255),0))=0,"",INDEX('Disaggregation Records'!$G$95:$G$183,MATCH(LEFT(Z326,255),LEFT('Disaggregation Records'!$D$95:$D$183,255),0))),"")</f>
        <v/>
      </c>
      <c r="AD326" s="472" t="s">
        <v>61</v>
      </c>
      <c r="AE326" s="219"/>
      <c r="AF326" s="135"/>
      <c r="AG326" s="135"/>
    </row>
    <row r="327" spans="1:33" ht="37.5" customHeight="1" x14ac:dyDescent="0.35">
      <c r="A327" s="367">
        <v>1</v>
      </c>
      <c r="B327" s="384" t="str">
        <f>IFERROR(VLOOKUP(A327,'Coverage Indicators - Section D'!$A$10:$Y$38,25,FALSE),"")</f>
        <v/>
      </c>
      <c r="C327" s="467" t="str">
        <f t="array" ref="C327">IFERROR(IF(INDEX('Disaggregation Records'!$E$95:$E$183,MATCH(LEFT(Z327,255),LEFT('Disaggregation Records'!$D$95:$D$183,255),0))=0,"",INDEX('Disaggregation Records'!$E$95:$E$183,MATCH(LEFT(Z327,255),LEFT('Disaggregation Records'!$D$95:$D$183,255),0))),"")</f>
        <v/>
      </c>
      <c r="D327" s="467" t="str">
        <f t="array" ref="D327">IFERROR(IF(INDEX('Disaggregation Records'!$F$95:$F$183,MATCH(LEFT(Z327,255),LEFT('Disaggregation Records'!$D$95:$D$183,255),0))=0,"",INDEX('Disaggregation Records'!$F$95:$F$183,MATCH(LEFT(Z327,255),LEFT('Disaggregation Records'!$D$95:$D$183,255),0))),"")</f>
        <v/>
      </c>
      <c r="E327" s="386" t="str">
        <f t="array" ref="E327">IFERROR(IF(INDEX('Disaggregation Data'!$K$315:$K$576,MATCH(LEFT(X327,255),LEFT('Disaggregation Data'!$J$315:$J$576,255),0))=0,"",INDEX('Disaggregation Data'!$K$315:$K$576,MATCH(LEFT(X327,255),LEFT('Disaggregation Data'!J$315:$J$576,255),0))),"")</f>
        <v/>
      </c>
      <c r="F327" s="387" t="str">
        <f t="array" ref="F327">IFERROR(IF(INDEX('Disaggregation Data'!$L$315:$L$576,MATCH(LEFT(X327,255),LEFT('Disaggregation Data'!$J$315:$J$576,255),0))=0,"",INDEX('Disaggregation Data'!$L$315:$L$576,MATCH(LEFT(X327,255),LEFT('Disaggregation Data'!J$315:$J$576,255),0))),"")</f>
        <v/>
      </c>
      <c r="G327" s="442" t="str">
        <f t="array" ref="G327">IFERROR(IF(INDEX('Disaggregation Data'!$M$315:$M$576,MATCH(LEFT(X327,255),LEFT('Disaggregation Data'!$J$315:$J$576,255),0))=0,(E327/F327)*100,INDEX('Disaggregation Data'!$M$315:$M$576,MATCH(LEFT(X327,255),LEFT('Disaggregation Data'!J$315:$J$576,255),0))),"")</f>
        <v/>
      </c>
      <c r="H327" s="390" t="str">
        <f t="array" ref="H327">IFERROR(IF(INDEX('Disaggregation Data'!$N$315:$N$576,MATCH(LEFT(X327,255),LEFT('Disaggregation Data'!$J$315:$J$576,255),0))=0,"",INDEX('Disaggregation Data'!$N$315:$N$576,MATCH(LEFT(X327,255),LEFT('Disaggregation Data'!J$315:$J$576,255),0))),"")</f>
        <v/>
      </c>
      <c r="I327" s="471"/>
      <c r="J327" s="471"/>
      <c r="K327" s="471"/>
      <c r="L327" s="471"/>
      <c r="M327" s="471"/>
      <c r="N327" s="471"/>
      <c r="O327" s="471"/>
      <c r="P327" s="471"/>
      <c r="Q327" s="471"/>
      <c r="R327" s="471"/>
      <c r="S327" s="471"/>
      <c r="T327" s="471"/>
      <c r="U327" s="390" t="str">
        <f t="array" ref="U327">IFERROR(IF(INDEX('Disaggregation Data'!$O$315:$O$576,MATCH(LEFT(X327,255),LEFT('Disaggregation Data'!$J$315:$J$576,255),0))=0,"",INDEX('Disaggregation Data'!$O$315:$O$576,MATCH(LEFT(X327,255),LEFT('Disaggregation Data'!J$315:$J$576,255),0))),"")</f>
        <v/>
      </c>
      <c r="V327" s="402" t="str">
        <f t="array" ref="V327">IFERROR(IF(INDEX('Disaggregation Data'!$P$315:$P$576,MATCH(LEFT(X327,255),LEFT('Disaggregation Data'!$J$315:$J$576,255),0))=0,"",INDEX('Disaggregation Data'!$P$315:$P$576,MATCH(LEFT(X327,255),LEFT('Disaggregation Data'!J$315:$J$576,255),0))),"")</f>
        <v/>
      </c>
      <c r="W327" s="472"/>
      <c r="X327" s="472" t="str">
        <f t="shared" ref="X327:X390" si="24">IF(B327&lt;&gt;"",B327&amp;C327&amp;D327,"")</f>
        <v/>
      </c>
      <c r="Y327" s="472">
        <f t="shared" ref="Y327:Y390" si="25">IF(B327=B326,Y326+1,0)</f>
        <v>1</v>
      </c>
      <c r="Z327" s="472" t="str">
        <f t="shared" ref="Z327:Z390" si="26">IF(B327&lt;&gt;"",B327&amp;"-"&amp;Y327,"")</f>
        <v/>
      </c>
      <c r="AA327" s="472" t="b">
        <f t="shared" ref="AA327:AA390" si="27">IFERROR(IF(B327&lt;&gt;"",TRUE,FALSE),"")</f>
        <v>0</v>
      </c>
      <c r="AB327" s="472" t="s">
        <v>1876</v>
      </c>
      <c r="AC327" s="472" t="str">
        <f t="array" ref="AC327">IFERROR(IF(INDEX('Disaggregation Records'!$G$95:$G$183,MATCH(LEFT(Z327,255),LEFT('Disaggregation Records'!$D$95:$D$183,255),0))=0,"",INDEX('Disaggregation Records'!$G$95:$G$183,MATCH(LEFT(Z327,255),LEFT('Disaggregation Records'!$D$95:$D$183,255),0))),"")</f>
        <v/>
      </c>
      <c r="AD327" s="472" t="s">
        <v>779</v>
      </c>
      <c r="AE327" s="219"/>
      <c r="AF327" s="135"/>
      <c r="AG327" s="135"/>
    </row>
    <row r="328" spans="1:33" ht="37.5" customHeight="1" x14ac:dyDescent="0.35">
      <c r="A328" s="367">
        <v>1</v>
      </c>
      <c r="B328" s="384" t="str">
        <f>IFERROR(VLOOKUP(A328,'Coverage Indicators - Section D'!$A$10:$Y$38,25,FALSE),"")</f>
        <v/>
      </c>
      <c r="C328" s="467" t="str">
        <f t="array" ref="C328">IFERROR(IF(INDEX('Disaggregation Records'!$E$95:$E$183,MATCH(LEFT(Z328,255),LEFT('Disaggregation Records'!$D$95:$D$183,255),0))=0,"",INDEX('Disaggregation Records'!$E$95:$E$183,MATCH(LEFT(Z328,255),LEFT('Disaggregation Records'!$D$95:$D$183,255),0))),"")</f>
        <v/>
      </c>
      <c r="D328" s="467" t="str">
        <f t="array" ref="D328">IFERROR(IF(INDEX('Disaggregation Records'!$F$95:$F$183,MATCH(LEFT(Z328,255),LEFT('Disaggregation Records'!$D$95:$D$183,255),0))=0,"",INDEX('Disaggregation Records'!$F$95:$F$183,MATCH(LEFT(Z328,255),LEFT('Disaggregation Records'!$D$95:$D$183,255),0))),"")</f>
        <v/>
      </c>
      <c r="E328" s="386" t="str">
        <f t="array" ref="E328">IFERROR(IF(INDEX('Disaggregation Data'!$K$315:$K$576,MATCH(LEFT(X328,255),LEFT('Disaggregation Data'!$J$315:$J$576,255),0))=0,"",INDEX('Disaggregation Data'!$K$315:$K$576,MATCH(LEFT(X328,255),LEFT('Disaggregation Data'!J$315:$J$576,255),0))),"")</f>
        <v/>
      </c>
      <c r="F328" s="387" t="str">
        <f t="array" ref="F328">IFERROR(IF(INDEX('Disaggregation Data'!$L$315:$L$576,MATCH(LEFT(X328,255),LEFT('Disaggregation Data'!$J$315:$J$576,255),0))=0,"",INDEX('Disaggregation Data'!$L$315:$L$576,MATCH(LEFT(X328,255),LEFT('Disaggregation Data'!J$315:$J$576,255),0))),"")</f>
        <v/>
      </c>
      <c r="G328" s="442" t="str">
        <f t="array" ref="G328">IFERROR(IF(INDEX('Disaggregation Data'!$M$315:$M$576,MATCH(LEFT(X328,255),LEFT('Disaggregation Data'!$J$315:$J$576,255),0))=0,(E328/F328)*100,INDEX('Disaggregation Data'!$M$315:$M$576,MATCH(LEFT(X328,255),LEFT('Disaggregation Data'!J$315:$J$576,255),0))),"")</f>
        <v/>
      </c>
      <c r="H328" s="390" t="str">
        <f t="array" ref="H328">IFERROR(IF(INDEX('Disaggregation Data'!$N$315:$N$576,MATCH(LEFT(X328,255),LEFT('Disaggregation Data'!$J$315:$J$576,255),0))=0,"",INDEX('Disaggregation Data'!$N$315:$N$576,MATCH(LEFT(X328,255),LEFT('Disaggregation Data'!J$315:$J$576,255),0))),"")</f>
        <v/>
      </c>
      <c r="I328" s="471"/>
      <c r="J328" s="471"/>
      <c r="K328" s="471"/>
      <c r="L328" s="471"/>
      <c r="M328" s="471"/>
      <c r="N328" s="471"/>
      <c r="O328" s="471"/>
      <c r="P328" s="471"/>
      <c r="Q328" s="471"/>
      <c r="R328" s="471"/>
      <c r="S328" s="471"/>
      <c r="T328" s="471"/>
      <c r="U328" s="390" t="str">
        <f t="array" ref="U328">IFERROR(IF(INDEX('Disaggregation Data'!$O$315:$O$576,MATCH(LEFT(X328,255),LEFT('Disaggregation Data'!$J$315:$J$576,255),0))=0,"",INDEX('Disaggregation Data'!$O$315:$O$576,MATCH(LEFT(X328,255),LEFT('Disaggregation Data'!J$315:$J$576,255),0))),"")</f>
        <v/>
      </c>
      <c r="V328" s="402" t="str">
        <f t="array" ref="V328">IFERROR(IF(INDEX('Disaggregation Data'!$P$315:$P$576,MATCH(LEFT(X328,255),LEFT('Disaggregation Data'!$J$315:$J$576,255),0))=0,"",INDEX('Disaggregation Data'!$P$315:$P$576,MATCH(LEFT(X328,255),LEFT('Disaggregation Data'!J$315:$J$576,255),0))),"")</f>
        <v/>
      </c>
      <c r="W328" s="472"/>
      <c r="X328" s="472" t="str">
        <f t="shared" si="24"/>
        <v/>
      </c>
      <c r="Y328" s="472">
        <f t="shared" si="25"/>
        <v>2</v>
      </c>
      <c r="Z328" s="472" t="str">
        <f t="shared" si="26"/>
        <v/>
      </c>
      <c r="AA328" s="472" t="b">
        <f t="shared" si="27"/>
        <v>0</v>
      </c>
      <c r="AB328" s="472" t="s">
        <v>1877</v>
      </c>
      <c r="AC328" s="472" t="str">
        <f t="array" ref="AC328">IFERROR(IF(INDEX('Disaggregation Records'!$G$95:$G$183,MATCH(LEFT(Z328,255),LEFT('Disaggregation Records'!$D$95:$D$183,255),0))=0,"",INDEX('Disaggregation Records'!$G$95:$G$183,MATCH(LEFT(Z328,255),LEFT('Disaggregation Records'!$D$95:$D$183,255),0))),"")</f>
        <v/>
      </c>
      <c r="AD328" s="472" t="s">
        <v>779</v>
      </c>
      <c r="AE328" s="219"/>
      <c r="AF328" s="135"/>
      <c r="AG328" s="135"/>
    </row>
    <row r="329" spans="1:33" ht="37.5" customHeight="1" x14ac:dyDescent="0.35">
      <c r="A329" s="367">
        <v>1</v>
      </c>
      <c r="B329" s="384" t="str">
        <f>IFERROR(VLOOKUP(A329,'Coverage Indicators - Section D'!$A$10:$Y$38,25,FALSE),"")</f>
        <v/>
      </c>
      <c r="C329" s="467" t="str">
        <f t="array" ref="C329">IFERROR(IF(INDEX('Disaggregation Records'!$E$95:$E$183,MATCH(LEFT(Z329,255),LEFT('Disaggregation Records'!$D$95:$D$183,255),0))=0,"",INDEX('Disaggregation Records'!$E$95:$E$183,MATCH(LEFT(Z329,255),LEFT('Disaggregation Records'!$D$95:$D$183,255),0))),"")</f>
        <v/>
      </c>
      <c r="D329" s="467" t="str">
        <f t="array" ref="D329">IFERROR(IF(INDEX('Disaggregation Records'!$F$95:$F$183,MATCH(LEFT(Z329,255),LEFT('Disaggregation Records'!$D$95:$D$183,255),0))=0,"",INDEX('Disaggregation Records'!$F$95:$F$183,MATCH(LEFT(Z329,255),LEFT('Disaggregation Records'!$D$95:$D$183,255),0))),"")</f>
        <v/>
      </c>
      <c r="E329" s="386" t="str">
        <f t="array" ref="E329">IFERROR(IF(INDEX('Disaggregation Data'!$K$315:$K$576,MATCH(LEFT(X329,255),LEFT('Disaggregation Data'!$J$315:$J$576,255),0))=0,"",INDEX('Disaggregation Data'!$K$315:$K$576,MATCH(LEFT(X329,255),LEFT('Disaggregation Data'!J$315:$J$576,255),0))),"")</f>
        <v/>
      </c>
      <c r="F329" s="387" t="str">
        <f t="array" ref="F329">IFERROR(IF(INDEX('Disaggregation Data'!$L$315:$L$576,MATCH(LEFT(X329,255),LEFT('Disaggregation Data'!$J$315:$J$576,255),0))=0,"",INDEX('Disaggregation Data'!$L$315:$L$576,MATCH(LEFT(X329,255),LEFT('Disaggregation Data'!J$315:$J$576,255),0))),"")</f>
        <v/>
      </c>
      <c r="G329" s="442" t="str">
        <f t="array" ref="G329">IFERROR(IF(INDEX('Disaggregation Data'!$M$315:$M$576,MATCH(LEFT(X329,255),LEFT('Disaggregation Data'!$J$315:$J$576,255),0))=0,(E329/F329)*100,INDEX('Disaggregation Data'!$M$315:$M$576,MATCH(LEFT(X329,255),LEFT('Disaggregation Data'!J$315:$J$576,255),0))),"")</f>
        <v/>
      </c>
      <c r="H329" s="390" t="str">
        <f t="array" ref="H329">IFERROR(IF(INDEX('Disaggregation Data'!$N$315:$N$576,MATCH(LEFT(X329,255),LEFT('Disaggregation Data'!$J$315:$J$576,255),0))=0,"",INDEX('Disaggregation Data'!$N$315:$N$576,MATCH(LEFT(X329,255),LEFT('Disaggregation Data'!J$315:$J$576,255),0))),"")</f>
        <v/>
      </c>
      <c r="I329" s="471"/>
      <c r="J329" s="471"/>
      <c r="K329" s="471"/>
      <c r="L329" s="471"/>
      <c r="M329" s="471"/>
      <c r="N329" s="471"/>
      <c r="O329" s="471"/>
      <c r="P329" s="471"/>
      <c r="Q329" s="471"/>
      <c r="R329" s="471"/>
      <c r="S329" s="471"/>
      <c r="T329" s="471"/>
      <c r="U329" s="390" t="str">
        <f t="array" ref="U329">IFERROR(IF(INDEX('Disaggregation Data'!$O$315:$O$576,MATCH(LEFT(X329,255),LEFT('Disaggregation Data'!$J$315:$J$576,255),0))=0,"",INDEX('Disaggregation Data'!$O$315:$O$576,MATCH(LEFT(X329,255),LEFT('Disaggregation Data'!J$315:$J$576,255),0))),"")</f>
        <v/>
      </c>
      <c r="V329" s="402" t="str">
        <f t="array" ref="V329">IFERROR(IF(INDEX('Disaggregation Data'!$P$315:$P$576,MATCH(LEFT(X329,255),LEFT('Disaggregation Data'!$J$315:$J$576,255),0))=0,"",INDEX('Disaggregation Data'!$P$315:$P$576,MATCH(LEFT(X329,255),LEFT('Disaggregation Data'!J$315:$J$576,255),0))),"")</f>
        <v/>
      </c>
      <c r="W329" s="472"/>
      <c r="X329" s="472" t="str">
        <f t="shared" si="24"/>
        <v/>
      </c>
      <c r="Y329" s="472">
        <f t="shared" si="25"/>
        <v>3</v>
      </c>
      <c r="Z329" s="472" t="str">
        <f t="shared" si="26"/>
        <v/>
      </c>
      <c r="AA329" s="472" t="b">
        <f t="shared" si="27"/>
        <v>0</v>
      </c>
      <c r="AB329" s="472" t="s">
        <v>1878</v>
      </c>
      <c r="AC329" s="472" t="str">
        <f t="array" ref="AC329">IFERROR(IF(INDEX('Disaggregation Records'!$G$95:$G$183,MATCH(LEFT(Z329,255),LEFT('Disaggregation Records'!$D$95:$D$183,255),0))=0,"",INDEX('Disaggregation Records'!$G$95:$G$183,MATCH(LEFT(Z329,255),LEFT('Disaggregation Records'!$D$95:$D$183,255),0))),"")</f>
        <v/>
      </c>
      <c r="AD329" s="472" t="s">
        <v>779</v>
      </c>
      <c r="AE329" s="219"/>
      <c r="AF329" s="135"/>
      <c r="AG329" s="135"/>
    </row>
    <row r="330" spans="1:33" ht="37.5" customHeight="1" x14ac:dyDescent="0.35">
      <c r="A330" s="367">
        <v>1</v>
      </c>
      <c r="B330" s="384" t="str">
        <f>IFERROR(VLOOKUP(A330,'Coverage Indicators - Section D'!$A$10:$Y$38,25,FALSE),"")</f>
        <v/>
      </c>
      <c r="C330" s="467" t="str">
        <f t="array" ref="C330">IFERROR(IF(INDEX('Disaggregation Records'!$E$95:$E$183,MATCH(LEFT(Z330,255),LEFT('Disaggregation Records'!$D$95:$D$183,255),0))=0,"",INDEX('Disaggregation Records'!$E$95:$E$183,MATCH(LEFT(Z330,255),LEFT('Disaggregation Records'!$D$95:$D$183,255),0))),"")</f>
        <v/>
      </c>
      <c r="D330" s="467" t="str">
        <f t="array" ref="D330">IFERROR(IF(INDEX('Disaggregation Records'!$F$95:$F$183,MATCH(LEFT(Z330,255),LEFT('Disaggregation Records'!$D$95:$D$183,255),0))=0,"",INDEX('Disaggregation Records'!$F$95:$F$183,MATCH(LEFT(Z330,255),LEFT('Disaggregation Records'!$D$95:$D$183,255),0))),"")</f>
        <v/>
      </c>
      <c r="E330" s="386" t="str">
        <f t="array" ref="E330">IFERROR(IF(INDEX('Disaggregation Data'!$K$315:$K$576,MATCH(LEFT(X330,255),LEFT('Disaggregation Data'!$J$315:$J$576,255),0))=0,"",INDEX('Disaggregation Data'!$K$315:$K$576,MATCH(LEFT(X330,255),LEFT('Disaggregation Data'!J$315:$J$576,255),0))),"")</f>
        <v/>
      </c>
      <c r="F330" s="387" t="str">
        <f t="array" ref="F330">IFERROR(IF(INDEX('Disaggregation Data'!$L$315:$L$576,MATCH(LEFT(X330,255),LEFT('Disaggregation Data'!$J$315:$J$576,255),0))=0,"",INDEX('Disaggregation Data'!$L$315:$L$576,MATCH(LEFT(X330,255),LEFT('Disaggregation Data'!J$315:$J$576,255),0))),"")</f>
        <v/>
      </c>
      <c r="G330" s="442" t="str">
        <f t="array" ref="G330">IFERROR(IF(INDEX('Disaggregation Data'!$M$315:$M$576,MATCH(LEFT(X330,255),LEFT('Disaggregation Data'!$J$315:$J$576,255),0))=0,(E330/F330)*100,INDEX('Disaggregation Data'!$M$315:$M$576,MATCH(LEFT(X330,255),LEFT('Disaggregation Data'!J$315:$J$576,255),0))),"")</f>
        <v/>
      </c>
      <c r="H330" s="390" t="str">
        <f t="array" ref="H330">IFERROR(IF(INDEX('Disaggregation Data'!$N$315:$N$576,MATCH(LEFT(X330,255),LEFT('Disaggregation Data'!$J$315:$J$576,255),0))=0,"",INDEX('Disaggregation Data'!$N$315:$N$576,MATCH(LEFT(X330,255),LEFT('Disaggregation Data'!J$315:$J$576,255),0))),"")</f>
        <v/>
      </c>
      <c r="I330" s="471"/>
      <c r="J330" s="471"/>
      <c r="K330" s="471"/>
      <c r="L330" s="471"/>
      <c r="M330" s="471"/>
      <c r="N330" s="471"/>
      <c r="O330" s="471"/>
      <c r="P330" s="471"/>
      <c r="Q330" s="471"/>
      <c r="R330" s="471"/>
      <c r="S330" s="471"/>
      <c r="T330" s="471"/>
      <c r="U330" s="390" t="str">
        <f t="array" ref="U330">IFERROR(IF(INDEX('Disaggregation Data'!$O$315:$O$576,MATCH(LEFT(X330,255),LEFT('Disaggregation Data'!$J$315:$J$576,255),0))=0,"",INDEX('Disaggregation Data'!$O$315:$O$576,MATCH(LEFT(X330,255),LEFT('Disaggregation Data'!J$315:$J$576,255),0))),"")</f>
        <v/>
      </c>
      <c r="V330" s="402" t="str">
        <f t="array" ref="V330">IFERROR(IF(INDEX('Disaggregation Data'!$P$315:$P$576,MATCH(LEFT(X330,255),LEFT('Disaggregation Data'!$J$315:$J$576,255),0))=0,"",INDEX('Disaggregation Data'!$P$315:$P$576,MATCH(LEFT(X330,255),LEFT('Disaggregation Data'!J$315:$J$576,255),0))),"")</f>
        <v/>
      </c>
      <c r="W330" s="472"/>
      <c r="X330" s="472" t="str">
        <f t="shared" si="24"/>
        <v/>
      </c>
      <c r="Y330" s="472">
        <f t="shared" si="25"/>
        <v>4</v>
      </c>
      <c r="Z330" s="472" t="str">
        <f t="shared" si="26"/>
        <v/>
      </c>
      <c r="AA330" s="472" t="b">
        <f t="shared" si="27"/>
        <v>0</v>
      </c>
      <c r="AB330" s="472" t="s">
        <v>1879</v>
      </c>
      <c r="AC330" s="472" t="str">
        <f t="array" ref="AC330">IFERROR(IF(INDEX('Disaggregation Records'!$G$95:$G$183,MATCH(LEFT(Z330,255),LEFT('Disaggregation Records'!$D$95:$D$183,255),0))=0,"",INDEX('Disaggregation Records'!$G$95:$G$183,MATCH(LEFT(Z330,255),LEFT('Disaggregation Records'!$D$95:$D$183,255),0))),"")</f>
        <v/>
      </c>
      <c r="AD330" s="472" t="s">
        <v>779</v>
      </c>
      <c r="AE330" s="219"/>
      <c r="AF330" s="135"/>
      <c r="AG330" s="135"/>
    </row>
    <row r="331" spans="1:33" ht="37.5" customHeight="1" x14ac:dyDescent="0.35">
      <c r="A331" s="367">
        <v>1</v>
      </c>
      <c r="B331" s="384" t="str">
        <f>IFERROR(VLOOKUP(A331,'Coverage Indicators - Section D'!$A$10:$Y$38,25,FALSE),"")</f>
        <v/>
      </c>
      <c r="C331" s="467" t="str">
        <f t="array" ref="C331">IFERROR(IF(INDEX('Disaggregation Records'!$E$95:$E$183,MATCH(LEFT(Z331,255),LEFT('Disaggregation Records'!$D$95:$D$183,255),0))=0,"",INDEX('Disaggregation Records'!$E$95:$E$183,MATCH(LEFT(Z331,255),LEFT('Disaggregation Records'!$D$95:$D$183,255),0))),"")</f>
        <v/>
      </c>
      <c r="D331" s="467" t="str">
        <f t="array" ref="D331">IFERROR(IF(INDEX('Disaggregation Records'!$F$95:$F$183,MATCH(LEFT(Z331,255),LEFT('Disaggregation Records'!$D$95:$D$183,255),0))=0,"",INDEX('Disaggregation Records'!$F$95:$F$183,MATCH(LEFT(Z331,255),LEFT('Disaggregation Records'!$D$95:$D$183,255),0))),"")</f>
        <v/>
      </c>
      <c r="E331" s="386" t="str">
        <f t="array" ref="E331">IFERROR(IF(INDEX('Disaggregation Data'!$K$315:$K$576,MATCH(LEFT(X331,255),LEFT('Disaggregation Data'!$J$315:$J$576,255),0))=0,"",INDEX('Disaggregation Data'!$K$315:$K$576,MATCH(LEFT(X331,255),LEFT('Disaggregation Data'!J$315:$J$576,255),0))),"")</f>
        <v/>
      </c>
      <c r="F331" s="387" t="str">
        <f t="array" ref="F331">IFERROR(IF(INDEX('Disaggregation Data'!$L$315:$L$576,MATCH(LEFT(X331,255),LEFT('Disaggregation Data'!$J$315:$J$576,255),0))=0,"",INDEX('Disaggregation Data'!$L$315:$L$576,MATCH(LEFT(X331,255),LEFT('Disaggregation Data'!J$315:$J$576,255),0))),"")</f>
        <v/>
      </c>
      <c r="G331" s="442" t="str">
        <f t="array" ref="G331">IFERROR(IF(INDEX('Disaggregation Data'!$M$315:$M$576,MATCH(LEFT(X331,255),LEFT('Disaggregation Data'!$J$315:$J$576,255),0))=0,(E331/F331)*100,INDEX('Disaggregation Data'!$M$315:$M$576,MATCH(LEFT(X331,255),LEFT('Disaggregation Data'!J$315:$J$576,255),0))),"")</f>
        <v/>
      </c>
      <c r="H331" s="390" t="str">
        <f t="array" ref="H331">IFERROR(IF(INDEX('Disaggregation Data'!$N$315:$N$576,MATCH(LEFT(X331,255),LEFT('Disaggregation Data'!$J$315:$J$576,255),0))=0,"",INDEX('Disaggregation Data'!$N$315:$N$576,MATCH(LEFT(X331,255),LEFT('Disaggregation Data'!J$315:$J$576,255),0))),"")</f>
        <v/>
      </c>
      <c r="I331" s="471"/>
      <c r="J331" s="471"/>
      <c r="K331" s="471"/>
      <c r="L331" s="471"/>
      <c r="M331" s="471"/>
      <c r="N331" s="471"/>
      <c r="O331" s="471"/>
      <c r="P331" s="471"/>
      <c r="Q331" s="471"/>
      <c r="R331" s="471"/>
      <c r="S331" s="471"/>
      <c r="T331" s="471"/>
      <c r="U331" s="390" t="str">
        <f t="array" ref="U331">IFERROR(IF(INDEX('Disaggregation Data'!$O$315:$O$576,MATCH(LEFT(X331,255),LEFT('Disaggregation Data'!$J$315:$J$576,255),0))=0,"",INDEX('Disaggregation Data'!$O$315:$O$576,MATCH(LEFT(X331,255),LEFT('Disaggregation Data'!J$315:$J$576,255),0))),"")</f>
        <v/>
      </c>
      <c r="V331" s="402" t="str">
        <f t="array" ref="V331">IFERROR(IF(INDEX('Disaggregation Data'!$P$315:$P$576,MATCH(LEFT(X331,255),LEFT('Disaggregation Data'!$J$315:$J$576,255),0))=0,"",INDEX('Disaggregation Data'!$P$315:$P$576,MATCH(LEFT(X331,255),LEFT('Disaggregation Data'!J$315:$J$576,255),0))),"")</f>
        <v/>
      </c>
      <c r="W331" s="472"/>
      <c r="X331" s="472" t="str">
        <f t="shared" si="24"/>
        <v/>
      </c>
      <c r="Y331" s="472">
        <f t="shared" si="25"/>
        <v>5</v>
      </c>
      <c r="Z331" s="472" t="str">
        <f t="shared" si="26"/>
        <v/>
      </c>
      <c r="AA331" s="472" t="b">
        <f t="shared" si="27"/>
        <v>0</v>
      </c>
      <c r="AB331" s="472" t="s">
        <v>1880</v>
      </c>
      <c r="AC331" s="472" t="str">
        <f t="array" ref="AC331">IFERROR(IF(INDEX('Disaggregation Records'!$G$95:$G$183,MATCH(LEFT(Z331,255),LEFT('Disaggregation Records'!$D$95:$D$183,255),0))=0,"",INDEX('Disaggregation Records'!$G$95:$G$183,MATCH(LEFT(Z331,255),LEFT('Disaggregation Records'!$D$95:$D$183,255),0))),"")</f>
        <v/>
      </c>
      <c r="AD331" s="472" t="s">
        <v>779</v>
      </c>
      <c r="AE331" s="219"/>
      <c r="AF331" s="135"/>
      <c r="AG331" s="135"/>
    </row>
    <row r="332" spans="1:33" ht="37.5" customHeight="1" x14ac:dyDescent="0.35">
      <c r="A332" s="367">
        <v>1</v>
      </c>
      <c r="B332" s="384" t="str">
        <f>IFERROR(VLOOKUP(A332,'Coverage Indicators - Section D'!$A$10:$Y$38,25,FALSE),"")</f>
        <v/>
      </c>
      <c r="C332" s="467" t="str">
        <f t="array" ref="C332">IFERROR(IF(INDEX('Disaggregation Records'!$E$95:$E$183,MATCH(LEFT(Z332,255),LEFT('Disaggregation Records'!$D$95:$D$183,255),0))=0,"",INDEX('Disaggregation Records'!$E$95:$E$183,MATCH(LEFT(Z332,255),LEFT('Disaggregation Records'!$D$95:$D$183,255),0))),"")</f>
        <v/>
      </c>
      <c r="D332" s="467" t="str">
        <f t="array" ref="D332">IFERROR(IF(INDEX('Disaggregation Records'!$F$95:$F$183,MATCH(LEFT(Z332,255),LEFT('Disaggregation Records'!$D$95:$D$183,255),0))=0,"",INDEX('Disaggregation Records'!$F$95:$F$183,MATCH(LEFT(Z332,255),LEFT('Disaggregation Records'!$D$95:$D$183,255),0))),"")</f>
        <v/>
      </c>
      <c r="E332" s="386" t="str">
        <f t="array" ref="E332">IFERROR(IF(INDEX('Disaggregation Data'!$K$315:$K$576,MATCH(LEFT(X332,255),LEFT('Disaggregation Data'!$J$315:$J$576,255),0))=0,"",INDEX('Disaggregation Data'!$K$315:$K$576,MATCH(LEFT(X332,255),LEFT('Disaggregation Data'!J$315:$J$576,255),0))),"")</f>
        <v/>
      </c>
      <c r="F332" s="387" t="str">
        <f t="array" ref="F332">IFERROR(IF(INDEX('Disaggregation Data'!$L$315:$L$576,MATCH(LEFT(X332,255),LEFT('Disaggregation Data'!$J$315:$J$576,255),0))=0,"",INDEX('Disaggregation Data'!$L$315:$L$576,MATCH(LEFT(X332,255),LEFT('Disaggregation Data'!J$315:$J$576,255),0))),"")</f>
        <v/>
      </c>
      <c r="G332" s="442" t="str">
        <f t="array" ref="G332">IFERROR(IF(INDEX('Disaggregation Data'!$M$315:$M$576,MATCH(LEFT(X332,255),LEFT('Disaggregation Data'!$J$315:$J$576,255),0))=0,(E332/F332)*100,INDEX('Disaggregation Data'!$M$315:$M$576,MATCH(LEFT(X332,255),LEFT('Disaggregation Data'!J$315:$J$576,255),0))),"")</f>
        <v/>
      </c>
      <c r="H332" s="390" t="str">
        <f t="array" ref="H332">IFERROR(IF(INDEX('Disaggregation Data'!$N$315:$N$576,MATCH(LEFT(X332,255),LEFT('Disaggregation Data'!$J$315:$J$576,255),0))=0,"",INDEX('Disaggregation Data'!$N$315:$N$576,MATCH(LEFT(X332,255),LEFT('Disaggregation Data'!J$315:$J$576,255),0))),"")</f>
        <v/>
      </c>
      <c r="I332" s="471"/>
      <c r="J332" s="471"/>
      <c r="K332" s="471"/>
      <c r="L332" s="471"/>
      <c r="M332" s="471"/>
      <c r="N332" s="471"/>
      <c r="O332" s="471"/>
      <c r="P332" s="471"/>
      <c r="Q332" s="471"/>
      <c r="R332" s="471"/>
      <c r="S332" s="471"/>
      <c r="T332" s="471"/>
      <c r="U332" s="390" t="str">
        <f t="array" ref="U332">IFERROR(IF(INDEX('Disaggregation Data'!$O$315:$O$576,MATCH(LEFT(X332,255),LEFT('Disaggregation Data'!$J$315:$J$576,255),0))=0,"",INDEX('Disaggregation Data'!$O$315:$O$576,MATCH(LEFT(X332,255),LEFT('Disaggregation Data'!J$315:$J$576,255),0))),"")</f>
        <v/>
      </c>
      <c r="V332" s="402" t="str">
        <f t="array" ref="V332">IFERROR(IF(INDEX('Disaggregation Data'!$P$315:$P$576,MATCH(LEFT(X332,255),LEFT('Disaggregation Data'!$J$315:$J$576,255),0))=0,"",INDEX('Disaggregation Data'!$P$315:$P$576,MATCH(LEFT(X332,255),LEFT('Disaggregation Data'!J$315:$J$576,255),0))),"")</f>
        <v/>
      </c>
      <c r="W332" s="472"/>
      <c r="X332" s="472" t="str">
        <f t="shared" si="24"/>
        <v/>
      </c>
      <c r="Y332" s="472">
        <f t="shared" si="25"/>
        <v>6</v>
      </c>
      <c r="Z332" s="472" t="str">
        <f t="shared" si="26"/>
        <v/>
      </c>
      <c r="AA332" s="472" t="b">
        <f t="shared" si="27"/>
        <v>0</v>
      </c>
      <c r="AB332" s="472" t="s">
        <v>1881</v>
      </c>
      <c r="AC332" s="472" t="str">
        <f t="array" ref="AC332">IFERROR(IF(INDEX('Disaggregation Records'!$G$95:$G$183,MATCH(LEFT(Z332,255),LEFT('Disaggregation Records'!$D$95:$D$183,255),0))=0,"",INDEX('Disaggregation Records'!$G$95:$G$183,MATCH(LEFT(Z332,255),LEFT('Disaggregation Records'!$D$95:$D$183,255),0))),"")</f>
        <v/>
      </c>
      <c r="AD332" s="472" t="s">
        <v>779</v>
      </c>
      <c r="AE332" s="219"/>
      <c r="AF332" s="135"/>
      <c r="AG332" s="135"/>
    </row>
    <row r="333" spans="1:33" ht="37.5" customHeight="1" x14ac:dyDescent="0.35">
      <c r="A333" s="367">
        <v>1</v>
      </c>
      <c r="B333" s="384" t="str">
        <f>IFERROR(VLOOKUP(A333,'Coverage Indicators - Section D'!$A$10:$Y$38,25,FALSE),"")</f>
        <v/>
      </c>
      <c r="C333" s="467" t="str">
        <f t="array" ref="C333">IFERROR(IF(INDEX('Disaggregation Records'!$E$95:$E$183,MATCH(LEFT(Z333,255),LEFT('Disaggregation Records'!$D$95:$D$183,255),0))=0,"",INDEX('Disaggregation Records'!$E$95:$E$183,MATCH(LEFT(Z333,255),LEFT('Disaggregation Records'!$D$95:$D$183,255),0))),"")</f>
        <v/>
      </c>
      <c r="D333" s="467" t="str">
        <f t="array" ref="D333">IFERROR(IF(INDEX('Disaggregation Records'!$F$95:$F$183,MATCH(LEFT(Z333,255),LEFT('Disaggregation Records'!$D$95:$D$183,255),0))=0,"",INDEX('Disaggregation Records'!$F$95:$F$183,MATCH(LEFT(Z333,255),LEFT('Disaggregation Records'!$D$95:$D$183,255),0))),"")</f>
        <v/>
      </c>
      <c r="E333" s="386" t="str">
        <f t="array" ref="E333">IFERROR(IF(INDEX('Disaggregation Data'!$K$315:$K$576,MATCH(LEFT(X333,255),LEFT('Disaggregation Data'!$J$315:$J$576,255),0))=0,"",INDEX('Disaggregation Data'!$K$315:$K$576,MATCH(LEFT(X333,255),LEFT('Disaggregation Data'!J$315:$J$576,255),0))),"")</f>
        <v/>
      </c>
      <c r="F333" s="387" t="str">
        <f t="array" ref="F333">IFERROR(IF(INDEX('Disaggregation Data'!$L$315:$L$576,MATCH(LEFT(X333,255),LEFT('Disaggregation Data'!$J$315:$J$576,255),0))=0,"",INDEX('Disaggregation Data'!$L$315:$L$576,MATCH(LEFT(X333,255),LEFT('Disaggregation Data'!J$315:$J$576,255),0))),"")</f>
        <v/>
      </c>
      <c r="G333" s="442" t="str">
        <f t="array" ref="G333">IFERROR(IF(INDEX('Disaggregation Data'!$M$315:$M$576,MATCH(LEFT(X333,255),LEFT('Disaggregation Data'!$J$315:$J$576,255),0))=0,(E333/F333)*100,INDEX('Disaggregation Data'!$M$315:$M$576,MATCH(LEFT(X333,255),LEFT('Disaggregation Data'!J$315:$J$576,255),0))),"")</f>
        <v/>
      </c>
      <c r="H333" s="390" t="str">
        <f t="array" ref="H333">IFERROR(IF(INDEX('Disaggregation Data'!$N$315:$N$576,MATCH(LEFT(X333,255),LEFT('Disaggregation Data'!$J$315:$J$576,255),0))=0,"",INDEX('Disaggregation Data'!$N$315:$N$576,MATCH(LEFT(X333,255),LEFT('Disaggregation Data'!J$315:$J$576,255),0))),"")</f>
        <v/>
      </c>
      <c r="I333" s="471"/>
      <c r="J333" s="471"/>
      <c r="K333" s="471"/>
      <c r="L333" s="471"/>
      <c r="M333" s="471"/>
      <c r="N333" s="471"/>
      <c r="O333" s="471"/>
      <c r="P333" s="471"/>
      <c r="Q333" s="471"/>
      <c r="R333" s="471"/>
      <c r="S333" s="471"/>
      <c r="T333" s="471"/>
      <c r="U333" s="390" t="str">
        <f t="array" ref="U333">IFERROR(IF(INDEX('Disaggregation Data'!$O$315:$O$576,MATCH(LEFT(X333,255),LEFT('Disaggregation Data'!$J$315:$J$576,255),0))=0,"",INDEX('Disaggregation Data'!$O$315:$O$576,MATCH(LEFT(X333,255),LEFT('Disaggregation Data'!J$315:$J$576,255),0))),"")</f>
        <v/>
      </c>
      <c r="V333" s="402" t="str">
        <f t="array" ref="V333">IFERROR(IF(INDEX('Disaggregation Data'!$P$315:$P$576,MATCH(LEFT(X333,255),LEFT('Disaggregation Data'!$J$315:$J$576,255),0))=0,"",INDEX('Disaggregation Data'!$P$315:$P$576,MATCH(LEFT(X333,255),LEFT('Disaggregation Data'!J$315:$J$576,255),0))),"")</f>
        <v/>
      </c>
      <c r="W333" s="472"/>
      <c r="X333" s="472" t="str">
        <f t="shared" si="24"/>
        <v/>
      </c>
      <c r="Y333" s="472">
        <f t="shared" si="25"/>
        <v>7</v>
      </c>
      <c r="Z333" s="472" t="str">
        <f t="shared" si="26"/>
        <v/>
      </c>
      <c r="AA333" s="472" t="b">
        <f t="shared" si="27"/>
        <v>0</v>
      </c>
      <c r="AB333" s="472" t="s">
        <v>1882</v>
      </c>
      <c r="AC333" s="472" t="str">
        <f t="array" ref="AC333">IFERROR(IF(INDEX('Disaggregation Records'!$G$95:$G$183,MATCH(LEFT(Z333,255),LEFT('Disaggregation Records'!$D$95:$D$183,255),0))=0,"",INDEX('Disaggregation Records'!$G$95:$G$183,MATCH(LEFT(Z333,255),LEFT('Disaggregation Records'!$D$95:$D$183,255),0))),"")</f>
        <v/>
      </c>
      <c r="AD333" s="472" t="s">
        <v>779</v>
      </c>
      <c r="AE333" s="219"/>
      <c r="AF333" s="135"/>
      <c r="AG333" s="135"/>
    </row>
    <row r="334" spans="1:33" ht="37.5" customHeight="1" x14ac:dyDescent="0.35">
      <c r="A334" s="367">
        <v>1</v>
      </c>
      <c r="B334" s="384" t="str">
        <f>IFERROR(VLOOKUP(A334,'Coverage Indicators - Section D'!$A$10:$Y$38,25,FALSE),"")</f>
        <v/>
      </c>
      <c r="C334" s="467" t="str">
        <f t="array" ref="C334">IFERROR(IF(INDEX('Disaggregation Records'!$E$95:$E$183,MATCH(LEFT(Z334,255),LEFT('Disaggregation Records'!$D$95:$D$183,255),0))=0,"",INDEX('Disaggregation Records'!$E$95:$E$183,MATCH(LEFT(Z334,255),LEFT('Disaggregation Records'!$D$95:$D$183,255),0))),"")</f>
        <v/>
      </c>
      <c r="D334" s="467" t="str">
        <f t="array" ref="D334">IFERROR(IF(INDEX('Disaggregation Records'!$F$95:$F$183,MATCH(LEFT(Z334,255),LEFT('Disaggregation Records'!$D$95:$D$183,255),0))=0,"",INDEX('Disaggregation Records'!$F$95:$F$183,MATCH(LEFT(Z334,255),LEFT('Disaggregation Records'!$D$95:$D$183,255),0))),"")</f>
        <v/>
      </c>
      <c r="E334" s="386" t="str">
        <f t="array" ref="E334">IFERROR(IF(INDEX('Disaggregation Data'!$K$315:$K$576,MATCH(LEFT(X334,255),LEFT('Disaggregation Data'!$J$315:$J$576,255),0))=0,"",INDEX('Disaggregation Data'!$K$315:$K$576,MATCH(LEFT(X334,255),LEFT('Disaggregation Data'!J$315:$J$576,255),0))),"")</f>
        <v/>
      </c>
      <c r="F334" s="387" t="str">
        <f t="array" ref="F334">IFERROR(IF(INDEX('Disaggregation Data'!$L$315:$L$576,MATCH(LEFT(X334,255),LEFT('Disaggregation Data'!$J$315:$J$576,255),0))=0,"",INDEX('Disaggregation Data'!$L$315:$L$576,MATCH(LEFT(X334,255),LEFT('Disaggregation Data'!J$315:$J$576,255),0))),"")</f>
        <v/>
      </c>
      <c r="G334" s="442" t="str">
        <f t="array" ref="G334">IFERROR(IF(INDEX('Disaggregation Data'!$M$315:$M$576,MATCH(LEFT(X334,255),LEFT('Disaggregation Data'!$J$315:$J$576,255),0))=0,(E334/F334)*100,INDEX('Disaggregation Data'!$M$315:$M$576,MATCH(LEFT(X334,255),LEFT('Disaggregation Data'!J$315:$J$576,255),0))),"")</f>
        <v/>
      </c>
      <c r="H334" s="390" t="str">
        <f t="array" ref="H334">IFERROR(IF(INDEX('Disaggregation Data'!$N$315:$N$576,MATCH(LEFT(X334,255),LEFT('Disaggregation Data'!$J$315:$J$576,255),0))=0,"",INDEX('Disaggregation Data'!$N$315:$N$576,MATCH(LEFT(X334,255),LEFT('Disaggregation Data'!J$315:$J$576,255),0))),"")</f>
        <v/>
      </c>
      <c r="I334" s="471"/>
      <c r="J334" s="471"/>
      <c r="K334" s="471"/>
      <c r="L334" s="471"/>
      <c r="M334" s="471"/>
      <c r="N334" s="471"/>
      <c r="O334" s="471"/>
      <c r="P334" s="471"/>
      <c r="Q334" s="471"/>
      <c r="R334" s="471"/>
      <c r="S334" s="471"/>
      <c r="T334" s="471"/>
      <c r="U334" s="390" t="str">
        <f t="array" ref="U334">IFERROR(IF(INDEX('Disaggregation Data'!$O$315:$O$576,MATCH(LEFT(X334,255),LEFT('Disaggregation Data'!$J$315:$J$576,255),0))=0,"",INDEX('Disaggregation Data'!$O$315:$O$576,MATCH(LEFT(X334,255),LEFT('Disaggregation Data'!J$315:$J$576,255),0))),"")</f>
        <v/>
      </c>
      <c r="V334" s="402" t="str">
        <f t="array" ref="V334">IFERROR(IF(INDEX('Disaggregation Data'!$P$315:$P$576,MATCH(LEFT(X334,255),LEFT('Disaggregation Data'!$J$315:$J$576,255),0))=0,"",INDEX('Disaggregation Data'!$P$315:$P$576,MATCH(LEFT(X334,255),LEFT('Disaggregation Data'!J$315:$J$576,255),0))),"")</f>
        <v/>
      </c>
      <c r="W334" s="472"/>
      <c r="X334" s="472" t="str">
        <f t="shared" si="24"/>
        <v/>
      </c>
      <c r="Y334" s="472">
        <f t="shared" si="25"/>
        <v>8</v>
      </c>
      <c r="Z334" s="472" t="str">
        <f t="shared" si="26"/>
        <v/>
      </c>
      <c r="AA334" s="472" t="b">
        <f t="shared" si="27"/>
        <v>0</v>
      </c>
      <c r="AB334" s="472" t="s">
        <v>1883</v>
      </c>
      <c r="AC334" s="472" t="str">
        <f t="array" ref="AC334">IFERROR(IF(INDEX('Disaggregation Records'!$G$95:$G$183,MATCH(LEFT(Z334,255),LEFT('Disaggregation Records'!$D$95:$D$183,255),0))=0,"",INDEX('Disaggregation Records'!$G$95:$G$183,MATCH(LEFT(Z334,255),LEFT('Disaggregation Records'!$D$95:$D$183,255),0))),"")</f>
        <v/>
      </c>
      <c r="AD334" s="472" t="s">
        <v>779</v>
      </c>
      <c r="AE334" s="219"/>
      <c r="AF334" s="135"/>
      <c r="AG334" s="135"/>
    </row>
    <row r="335" spans="1:33" ht="37.5" customHeight="1" x14ac:dyDescent="0.35">
      <c r="A335" s="367">
        <v>1</v>
      </c>
      <c r="B335" s="384" t="str">
        <f>IFERROR(VLOOKUP(A335,'Coverage Indicators - Section D'!$A$10:$Y$38,25,FALSE),"")</f>
        <v/>
      </c>
      <c r="C335" s="467" t="str">
        <f t="array" ref="C335">IFERROR(IF(INDEX('Disaggregation Records'!$E$95:$E$183,MATCH(LEFT(Z335,255),LEFT('Disaggregation Records'!$D$95:$D$183,255),0))=0,"",INDEX('Disaggregation Records'!$E$95:$E$183,MATCH(LEFT(Z335,255),LEFT('Disaggregation Records'!$D$95:$D$183,255),0))),"")</f>
        <v/>
      </c>
      <c r="D335" s="467" t="str">
        <f t="array" ref="D335">IFERROR(IF(INDEX('Disaggregation Records'!$F$95:$F$183,MATCH(LEFT(Z335,255),LEFT('Disaggregation Records'!$D$95:$D$183,255),0))=0,"",INDEX('Disaggregation Records'!$F$95:$F$183,MATCH(LEFT(Z335,255),LEFT('Disaggregation Records'!$D$95:$D$183,255),0))),"")</f>
        <v/>
      </c>
      <c r="E335" s="386" t="str">
        <f t="array" ref="E335">IFERROR(IF(INDEX('Disaggregation Data'!$K$315:$K$576,MATCH(LEFT(X335,255),LEFT('Disaggregation Data'!$J$315:$J$576,255),0))=0,"",INDEX('Disaggregation Data'!$K$315:$K$576,MATCH(LEFT(X335,255),LEFT('Disaggregation Data'!J$315:$J$576,255),0))),"")</f>
        <v/>
      </c>
      <c r="F335" s="387" t="str">
        <f t="array" ref="F335">IFERROR(IF(INDEX('Disaggregation Data'!$L$315:$L$576,MATCH(LEFT(X335,255),LEFT('Disaggregation Data'!$J$315:$J$576,255),0))=0,"",INDEX('Disaggregation Data'!$L$315:$L$576,MATCH(LEFT(X335,255),LEFT('Disaggregation Data'!J$315:$J$576,255),0))),"")</f>
        <v/>
      </c>
      <c r="G335" s="442" t="str">
        <f t="array" ref="G335">IFERROR(IF(INDEX('Disaggregation Data'!$M$315:$M$576,MATCH(LEFT(X335,255),LEFT('Disaggregation Data'!$J$315:$J$576,255),0))=0,(E335/F335)*100,INDEX('Disaggregation Data'!$M$315:$M$576,MATCH(LEFT(X335,255),LEFT('Disaggregation Data'!J$315:$J$576,255),0))),"")</f>
        <v/>
      </c>
      <c r="H335" s="390" t="str">
        <f t="array" ref="H335">IFERROR(IF(INDEX('Disaggregation Data'!$N$315:$N$576,MATCH(LEFT(X335,255),LEFT('Disaggregation Data'!$J$315:$J$576,255),0))=0,"",INDEX('Disaggregation Data'!$N$315:$N$576,MATCH(LEFT(X335,255),LEFT('Disaggregation Data'!J$315:$J$576,255),0))),"")</f>
        <v/>
      </c>
      <c r="I335" s="471"/>
      <c r="J335" s="471"/>
      <c r="K335" s="471"/>
      <c r="L335" s="471"/>
      <c r="M335" s="471"/>
      <c r="N335" s="471"/>
      <c r="O335" s="471"/>
      <c r="P335" s="471"/>
      <c r="Q335" s="471"/>
      <c r="R335" s="471"/>
      <c r="S335" s="471"/>
      <c r="T335" s="471"/>
      <c r="U335" s="390" t="str">
        <f t="array" ref="U335">IFERROR(IF(INDEX('Disaggregation Data'!$O$315:$O$576,MATCH(LEFT(X335,255),LEFT('Disaggregation Data'!$J$315:$J$576,255),0))=0,"",INDEX('Disaggregation Data'!$O$315:$O$576,MATCH(LEFT(X335,255),LEFT('Disaggregation Data'!J$315:$J$576,255),0))),"")</f>
        <v/>
      </c>
      <c r="V335" s="402" t="str">
        <f t="array" ref="V335">IFERROR(IF(INDEX('Disaggregation Data'!$P$315:$P$576,MATCH(LEFT(X335,255),LEFT('Disaggregation Data'!$J$315:$J$576,255),0))=0,"",INDEX('Disaggregation Data'!$P$315:$P$576,MATCH(LEFT(X335,255),LEFT('Disaggregation Data'!J$315:$J$576,255),0))),"")</f>
        <v/>
      </c>
      <c r="W335" s="472"/>
      <c r="X335" s="472" t="str">
        <f t="shared" si="24"/>
        <v/>
      </c>
      <c r="Y335" s="472">
        <f t="shared" si="25"/>
        <v>9</v>
      </c>
      <c r="Z335" s="472" t="str">
        <f t="shared" si="26"/>
        <v/>
      </c>
      <c r="AA335" s="472" t="b">
        <f t="shared" si="27"/>
        <v>0</v>
      </c>
      <c r="AB335" s="472" t="s">
        <v>1884</v>
      </c>
      <c r="AC335" s="472" t="str">
        <f t="array" ref="AC335">IFERROR(IF(INDEX('Disaggregation Records'!$G$95:$G$183,MATCH(LEFT(Z335,255),LEFT('Disaggregation Records'!$D$95:$D$183,255),0))=0,"",INDEX('Disaggregation Records'!$G$95:$G$183,MATCH(LEFT(Z335,255),LEFT('Disaggregation Records'!$D$95:$D$183,255),0))),"")</f>
        <v/>
      </c>
      <c r="AD335" s="472" t="s">
        <v>779</v>
      </c>
      <c r="AE335" s="219"/>
      <c r="AF335" s="135"/>
      <c r="AG335" s="135"/>
    </row>
    <row r="336" spans="1:33" ht="37.5" customHeight="1" x14ac:dyDescent="0.35">
      <c r="A336" s="367">
        <v>1</v>
      </c>
      <c r="B336" s="384" t="str">
        <f>IFERROR(VLOOKUP(A336,'Coverage Indicators - Section D'!$A$10:$Y$38,25,FALSE),"")</f>
        <v/>
      </c>
      <c r="C336" s="467" t="str">
        <f t="array" ref="C336">IFERROR(IF(INDEX('Disaggregation Records'!$E$95:$E$183,MATCH(LEFT(Z336,255),LEFT('Disaggregation Records'!$D$95:$D$183,255),0))=0,"",INDEX('Disaggregation Records'!$E$95:$E$183,MATCH(LEFT(Z336,255),LEFT('Disaggregation Records'!$D$95:$D$183,255),0))),"")</f>
        <v/>
      </c>
      <c r="D336" s="467" t="str">
        <f t="array" ref="D336">IFERROR(IF(INDEX('Disaggregation Records'!$F$95:$F$183,MATCH(LEFT(Z336,255),LEFT('Disaggregation Records'!$D$95:$D$183,255),0))=0,"",INDEX('Disaggregation Records'!$F$95:$F$183,MATCH(LEFT(Z336,255),LEFT('Disaggregation Records'!$D$95:$D$183,255),0))),"")</f>
        <v/>
      </c>
      <c r="E336" s="386" t="str">
        <f t="array" ref="E336">IFERROR(IF(INDEX('Disaggregation Data'!$K$315:$K$576,MATCH(LEFT(X336,255),LEFT('Disaggregation Data'!$J$315:$J$576,255),0))=0,"",INDEX('Disaggregation Data'!$K$315:$K$576,MATCH(LEFT(X336,255),LEFT('Disaggregation Data'!J$315:$J$576,255),0))),"")</f>
        <v/>
      </c>
      <c r="F336" s="387" t="str">
        <f t="array" ref="F336">IFERROR(IF(INDEX('Disaggregation Data'!$L$315:$L$576,MATCH(LEFT(X336,255),LEFT('Disaggregation Data'!$J$315:$J$576,255),0))=0,"",INDEX('Disaggregation Data'!$L$315:$L$576,MATCH(LEFT(X336,255),LEFT('Disaggregation Data'!J$315:$J$576,255),0))),"")</f>
        <v/>
      </c>
      <c r="G336" s="442" t="str">
        <f t="array" ref="G336">IFERROR(IF(INDEX('Disaggregation Data'!$M$315:$M$576,MATCH(LEFT(X336,255),LEFT('Disaggregation Data'!$J$315:$J$576,255),0))=0,(E336/F336)*100,INDEX('Disaggregation Data'!$M$315:$M$576,MATCH(LEFT(X336,255),LEFT('Disaggregation Data'!J$315:$J$576,255),0))),"")</f>
        <v/>
      </c>
      <c r="H336" s="390" t="str">
        <f t="array" ref="H336">IFERROR(IF(INDEX('Disaggregation Data'!$N$315:$N$576,MATCH(LEFT(X336,255),LEFT('Disaggregation Data'!$J$315:$J$576,255),0))=0,"",INDEX('Disaggregation Data'!$N$315:$N$576,MATCH(LEFT(X336,255),LEFT('Disaggregation Data'!J$315:$J$576,255),0))),"")</f>
        <v/>
      </c>
      <c r="I336" s="471"/>
      <c r="J336" s="471"/>
      <c r="K336" s="471"/>
      <c r="L336" s="471"/>
      <c r="M336" s="471"/>
      <c r="N336" s="471"/>
      <c r="O336" s="471"/>
      <c r="P336" s="471"/>
      <c r="Q336" s="471"/>
      <c r="R336" s="471"/>
      <c r="S336" s="471"/>
      <c r="T336" s="471"/>
      <c r="U336" s="390" t="str">
        <f t="array" ref="U336">IFERROR(IF(INDEX('Disaggregation Data'!$O$315:$O$576,MATCH(LEFT(X336,255),LEFT('Disaggregation Data'!$J$315:$J$576,255),0))=0,"",INDEX('Disaggregation Data'!$O$315:$O$576,MATCH(LEFT(X336,255),LEFT('Disaggregation Data'!J$315:$J$576,255),0))),"")</f>
        <v/>
      </c>
      <c r="V336" s="402" t="str">
        <f t="array" ref="V336">IFERROR(IF(INDEX('Disaggregation Data'!$P$315:$P$576,MATCH(LEFT(X336,255),LEFT('Disaggregation Data'!$J$315:$J$576,255),0))=0,"",INDEX('Disaggregation Data'!$P$315:$P$576,MATCH(LEFT(X336,255),LEFT('Disaggregation Data'!J$315:$J$576,255),0))),"")</f>
        <v/>
      </c>
      <c r="W336" s="472"/>
      <c r="X336" s="472" t="str">
        <f t="shared" si="24"/>
        <v/>
      </c>
      <c r="Y336" s="472">
        <f t="shared" si="25"/>
        <v>10</v>
      </c>
      <c r="Z336" s="472" t="str">
        <f t="shared" si="26"/>
        <v/>
      </c>
      <c r="AA336" s="472" t="b">
        <f t="shared" si="27"/>
        <v>0</v>
      </c>
      <c r="AB336" s="472" t="s">
        <v>1885</v>
      </c>
      <c r="AC336" s="472" t="str">
        <f t="array" ref="AC336">IFERROR(IF(INDEX('Disaggregation Records'!$G$95:$G$183,MATCH(LEFT(Z336,255),LEFT('Disaggregation Records'!$D$95:$D$183,255),0))=0,"",INDEX('Disaggregation Records'!$G$95:$G$183,MATCH(LEFT(Z336,255),LEFT('Disaggregation Records'!$D$95:$D$183,255),0))),"")</f>
        <v/>
      </c>
      <c r="AD336" s="472" t="s">
        <v>779</v>
      </c>
      <c r="AE336" s="219"/>
      <c r="AF336" s="135"/>
      <c r="AG336" s="135"/>
    </row>
    <row r="337" spans="1:33" ht="37.5" customHeight="1" x14ac:dyDescent="0.35">
      <c r="A337" s="367">
        <v>2</v>
      </c>
      <c r="B337" s="384" t="str">
        <f>IFERROR(VLOOKUP(A337,'Coverage Indicators - Section D'!$A$10:$Y$38,25,FALSE),"")</f>
        <v/>
      </c>
      <c r="C337" s="467" t="str">
        <f t="array" ref="C337">IFERROR(IF(INDEX('Disaggregation Records'!$E$95:$E$183,MATCH(LEFT(Z337,255),LEFT('Disaggregation Records'!$D$95:$D$183,255),0))=0,"",INDEX('Disaggregation Records'!$E$95:$E$183,MATCH(LEFT(Z337,255),LEFT('Disaggregation Records'!$D$95:$D$183,255),0))),"")</f>
        <v/>
      </c>
      <c r="D337" s="467" t="str">
        <f t="array" ref="D337">IFERROR(IF(INDEX('Disaggregation Records'!$F$95:$F$183,MATCH(LEFT(Z337,255),LEFT('Disaggregation Records'!$D$95:$D$183,255),0))=0,"",INDEX('Disaggregation Records'!$F$95:$F$183,MATCH(LEFT(Z337,255),LEFT('Disaggregation Records'!$D$95:$D$183,255),0))),"")</f>
        <v/>
      </c>
      <c r="E337" s="386" t="str">
        <f t="array" ref="E337">IFERROR(IF(INDEX('Disaggregation Data'!$K$315:$K$576,MATCH(LEFT(X337,255),LEFT('Disaggregation Data'!$J$315:$J$576,255),0))=0,"",INDEX('Disaggregation Data'!$K$315:$K$576,MATCH(LEFT(X337,255),LEFT('Disaggregation Data'!J$315:$J$576,255),0))),"")</f>
        <v/>
      </c>
      <c r="F337" s="387" t="str">
        <f t="array" ref="F337">IFERROR(IF(INDEX('Disaggregation Data'!$L$315:$L$576,MATCH(LEFT(X337,255),LEFT('Disaggregation Data'!$J$315:$J$576,255),0))=0,"",INDEX('Disaggregation Data'!$L$315:$L$576,MATCH(LEFT(X337,255),LEFT('Disaggregation Data'!J$315:$J$576,255),0))),"")</f>
        <v/>
      </c>
      <c r="G337" s="442" t="str">
        <f t="array" ref="G337">IFERROR(IF(INDEX('Disaggregation Data'!$M$315:$M$576,MATCH(LEFT(X337,255),LEFT('Disaggregation Data'!$J$315:$J$576,255),0))=0,(E337/F337)*100,INDEX('Disaggregation Data'!$M$315:$M$576,MATCH(LEFT(X337,255),LEFT('Disaggregation Data'!J$315:$J$576,255),0))),"")</f>
        <v/>
      </c>
      <c r="H337" s="390" t="str">
        <f t="array" ref="H337">IFERROR(IF(INDEX('Disaggregation Data'!$N$315:$N$576,MATCH(LEFT(X337,255),LEFT('Disaggregation Data'!$J$315:$J$576,255),0))=0,"",INDEX('Disaggregation Data'!$N$315:$N$576,MATCH(LEFT(X337,255),LEFT('Disaggregation Data'!J$315:$J$576,255),0))),"")</f>
        <v/>
      </c>
      <c r="I337" s="471"/>
      <c r="J337" s="471"/>
      <c r="K337" s="471"/>
      <c r="L337" s="471"/>
      <c r="M337" s="471"/>
      <c r="N337" s="471"/>
      <c r="O337" s="471"/>
      <c r="P337" s="471"/>
      <c r="Q337" s="471"/>
      <c r="R337" s="471"/>
      <c r="S337" s="471"/>
      <c r="T337" s="471"/>
      <c r="U337" s="390" t="str">
        <f t="array" ref="U337">IFERROR(IF(INDEX('Disaggregation Data'!$O$315:$O$576,MATCH(LEFT(X337,255),LEFT('Disaggregation Data'!$J$315:$J$576,255),0))=0,"",INDEX('Disaggregation Data'!$O$315:$O$576,MATCH(LEFT(X337,255),LEFT('Disaggregation Data'!J$315:$J$576,255),0))),"")</f>
        <v/>
      </c>
      <c r="V337" s="402" t="str">
        <f t="array" ref="V337">IFERROR(IF(INDEX('Disaggregation Data'!$P$315:$P$576,MATCH(LEFT(X337,255),LEFT('Disaggregation Data'!$J$315:$J$576,255),0))=0,"",INDEX('Disaggregation Data'!$P$315:$P$576,MATCH(LEFT(X337,255),LEFT('Disaggregation Data'!J$315:$J$576,255),0))),"")</f>
        <v/>
      </c>
      <c r="W337" s="472"/>
      <c r="X337" s="472" t="str">
        <f t="shared" si="24"/>
        <v/>
      </c>
      <c r="Y337" s="472">
        <f t="shared" si="25"/>
        <v>11</v>
      </c>
      <c r="Z337" s="472" t="str">
        <f t="shared" si="26"/>
        <v/>
      </c>
      <c r="AA337" s="472" t="b">
        <f t="shared" si="27"/>
        <v>0</v>
      </c>
      <c r="AB337" s="472" t="s">
        <v>1886</v>
      </c>
      <c r="AC337" s="472" t="str">
        <f t="array" ref="AC337">IFERROR(IF(INDEX('Disaggregation Records'!$G$95:$G$183,MATCH(LEFT(Z337,255),LEFT('Disaggregation Records'!$D$95:$D$183,255),0))=0,"",INDEX('Disaggregation Records'!$G$95:$G$183,MATCH(LEFT(Z337,255),LEFT('Disaggregation Records'!$D$95:$D$183,255),0))),"")</f>
        <v/>
      </c>
      <c r="AD337" s="472" t="s">
        <v>782</v>
      </c>
      <c r="AE337" s="219"/>
      <c r="AF337" s="135"/>
      <c r="AG337" s="135"/>
    </row>
    <row r="338" spans="1:33" ht="37.5" customHeight="1" x14ac:dyDescent="0.35">
      <c r="A338" s="367">
        <v>2</v>
      </c>
      <c r="B338" s="384" t="str">
        <f>IFERROR(VLOOKUP(A338,'Coverage Indicators - Section D'!$A$10:$Y$38,25,FALSE),"")</f>
        <v/>
      </c>
      <c r="C338" s="467" t="str">
        <f t="array" ref="C338">IFERROR(IF(INDEX('Disaggregation Records'!$E$95:$E$183,MATCH(LEFT(Z338,255),LEFT('Disaggregation Records'!$D$95:$D$183,255),0))=0,"",INDEX('Disaggregation Records'!$E$95:$E$183,MATCH(LEFT(Z338,255),LEFT('Disaggregation Records'!$D$95:$D$183,255),0))),"")</f>
        <v/>
      </c>
      <c r="D338" s="467" t="str">
        <f t="array" ref="D338">IFERROR(IF(INDEX('Disaggregation Records'!$F$95:$F$183,MATCH(LEFT(Z338,255),LEFT('Disaggregation Records'!$D$95:$D$183,255),0))=0,"",INDEX('Disaggregation Records'!$F$95:$F$183,MATCH(LEFT(Z338,255),LEFT('Disaggregation Records'!$D$95:$D$183,255),0))),"")</f>
        <v/>
      </c>
      <c r="E338" s="386" t="str">
        <f t="array" ref="E338">IFERROR(IF(INDEX('Disaggregation Data'!$K$315:$K$576,MATCH(LEFT(X338,255),LEFT('Disaggregation Data'!$J$315:$J$576,255),0))=0,"",INDEX('Disaggregation Data'!$K$315:$K$576,MATCH(LEFT(X338,255),LEFT('Disaggregation Data'!J$315:$J$576,255),0))),"")</f>
        <v/>
      </c>
      <c r="F338" s="387" t="str">
        <f t="array" ref="F338">IFERROR(IF(INDEX('Disaggregation Data'!$L$315:$L$576,MATCH(LEFT(X338,255),LEFT('Disaggregation Data'!$J$315:$J$576,255),0))=0,"",INDEX('Disaggregation Data'!$L$315:$L$576,MATCH(LEFT(X338,255),LEFT('Disaggregation Data'!J$315:$J$576,255),0))),"")</f>
        <v/>
      </c>
      <c r="G338" s="442" t="str">
        <f t="array" ref="G338">IFERROR(IF(INDEX('Disaggregation Data'!$M$315:$M$576,MATCH(LEFT(X338,255),LEFT('Disaggregation Data'!$J$315:$J$576,255),0))=0,(E338/F338)*100,INDEX('Disaggregation Data'!$M$315:$M$576,MATCH(LEFT(X338,255),LEFT('Disaggregation Data'!J$315:$J$576,255),0))),"")</f>
        <v/>
      </c>
      <c r="H338" s="390" t="str">
        <f t="array" ref="H338">IFERROR(IF(INDEX('Disaggregation Data'!$N$315:$N$576,MATCH(LEFT(X338,255),LEFT('Disaggregation Data'!$J$315:$J$576,255),0))=0,"",INDEX('Disaggregation Data'!$N$315:$N$576,MATCH(LEFT(X338,255),LEFT('Disaggregation Data'!J$315:$J$576,255),0))),"")</f>
        <v/>
      </c>
      <c r="I338" s="471"/>
      <c r="J338" s="471"/>
      <c r="K338" s="471"/>
      <c r="L338" s="471"/>
      <c r="M338" s="471"/>
      <c r="N338" s="471"/>
      <c r="O338" s="471"/>
      <c r="P338" s="471"/>
      <c r="Q338" s="471"/>
      <c r="R338" s="471"/>
      <c r="S338" s="471"/>
      <c r="T338" s="471"/>
      <c r="U338" s="390" t="str">
        <f t="array" ref="U338">IFERROR(IF(INDEX('Disaggregation Data'!$O$315:$O$576,MATCH(LEFT(X338,255),LEFT('Disaggregation Data'!$J$315:$J$576,255),0))=0,"",INDEX('Disaggregation Data'!$O$315:$O$576,MATCH(LEFT(X338,255),LEFT('Disaggregation Data'!J$315:$J$576,255),0))),"")</f>
        <v/>
      </c>
      <c r="V338" s="402" t="str">
        <f t="array" ref="V338">IFERROR(IF(INDEX('Disaggregation Data'!$P$315:$P$576,MATCH(LEFT(X338,255),LEFT('Disaggregation Data'!$J$315:$J$576,255),0))=0,"",INDEX('Disaggregation Data'!$P$315:$P$576,MATCH(LEFT(X338,255),LEFT('Disaggregation Data'!J$315:$J$576,255),0))),"")</f>
        <v/>
      </c>
      <c r="W338" s="472"/>
      <c r="X338" s="472" t="str">
        <f t="shared" si="24"/>
        <v/>
      </c>
      <c r="Y338" s="472">
        <f t="shared" si="25"/>
        <v>12</v>
      </c>
      <c r="Z338" s="472" t="str">
        <f t="shared" si="26"/>
        <v/>
      </c>
      <c r="AA338" s="472" t="b">
        <f t="shared" si="27"/>
        <v>0</v>
      </c>
      <c r="AB338" s="472" t="s">
        <v>1887</v>
      </c>
      <c r="AC338" s="472" t="str">
        <f t="array" ref="AC338">IFERROR(IF(INDEX('Disaggregation Records'!$G$95:$G$183,MATCH(LEFT(Z338,255),LEFT('Disaggregation Records'!$D$95:$D$183,255),0))=0,"",INDEX('Disaggregation Records'!$G$95:$G$183,MATCH(LEFT(Z338,255),LEFT('Disaggregation Records'!$D$95:$D$183,255),0))),"")</f>
        <v/>
      </c>
      <c r="AD338" s="472" t="s">
        <v>782</v>
      </c>
      <c r="AE338" s="219"/>
      <c r="AF338" s="135"/>
      <c r="AG338" s="135"/>
    </row>
    <row r="339" spans="1:33" ht="37.5" customHeight="1" x14ac:dyDescent="0.35">
      <c r="A339" s="367">
        <v>2</v>
      </c>
      <c r="B339" s="384" t="str">
        <f>IFERROR(VLOOKUP(A339,'Coverage Indicators - Section D'!$A$10:$Y$38,25,FALSE),"")</f>
        <v/>
      </c>
      <c r="C339" s="467" t="str">
        <f t="array" ref="C339">IFERROR(IF(INDEX('Disaggregation Records'!$E$95:$E$183,MATCH(LEFT(Z339,255),LEFT('Disaggregation Records'!$D$95:$D$183,255),0))=0,"",INDEX('Disaggregation Records'!$E$95:$E$183,MATCH(LEFT(Z339,255),LEFT('Disaggregation Records'!$D$95:$D$183,255),0))),"")</f>
        <v/>
      </c>
      <c r="D339" s="467" t="str">
        <f t="array" ref="D339">IFERROR(IF(INDEX('Disaggregation Records'!$F$95:$F$183,MATCH(LEFT(Z339,255),LEFT('Disaggregation Records'!$D$95:$D$183,255),0))=0,"",INDEX('Disaggregation Records'!$F$95:$F$183,MATCH(LEFT(Z339,255),LEFT('Disaggregation Records'!$D$95:$D$183,255),0))),"")</f>
        <v/>
      </c>
      <c r="E339" s="386" t="str">
        <f t="array" ref="E339">IFERROR(IF(INDEX('Disaggregation Data'!$K$315:$K$576,MATCH(LEFT(X339,255),LEFT('Disaggregation Data'!$J$315:$J$576,255),0))=0,"",INDEX('Disaggregation Data'!$K$315:$K$576,MATCH(LEFT(X339,255),LEFT('Disaggregation Data'!J$315:$J$576,255),0))),"")</f>
        <v/>
      </c>
      <c r="F339" s="387" t="str">
        <f t="array" ref="F339">IFERROR(IF(INDEX('Disaggregation Data'!$L$315:$L$576,MATCH(LEFT(X339,255),LEFT('Disaggregation Data'!$J$315:$J$576,255),0))=0,"",INDEX('Disaggregation Data'!$L$315:$L$576,MATCH(LEFT(X339,255),LEFT('Disaggregation Data'!J$315:$J$576,255),0))),"")</f>
        <v/>
      </c>
      <c r="G339" s="442" t="str">
        <f t="array" ref="G339">IFERROR(IF(INDEX('Disaggregation Data'!$M$315:$M$576,MATCH(LEFT(X339,255),LEFT('Disaggregation Data'!$J$315:$J$576,255),0))=0,(E339/F339)*100,INDEX('Disaggregation Data'!$M$315:$M$576,MATCH(LEFT(X339,255),LEFT('Disaggregation Data'!J$315:$J$576,255),0))),"")</f>
        <v/>
      </c>
      <c r="H339" s="390" t="str">
        <f t="array" ref="H339">IFERROR(IF(INDEX('Disaggregation Data'!$N$315:$N$576,MATCH(LEFT(X339,255),LEFT('Disaggregation Data'!$J$315:$J$576,255),0))=0,"",INDEX('Disaggregation Data'!$N$315:$N$576,MATCH(LEFT(X339,255),LEFT('Disaggregation Data'!J$315:$J$576,255),0))),"")</f>
        <v/>
      </c>
      <c r="I339" s="471"/>
      <c r="J339" s="471"/>
      <c r="K339" s="471"/>
      <c r="L339" s="471"/>
      <c r="M339" s="471"/>
      <c r="N339" s="471"/>
      <c r="O339" s="471"/>
      <c r="P339" s="471"/>
      <c r="Q339" s="471"/>
      <c r="R339" s="471"/>
      <c r="S339" s="471"/>
      <c r="T339" s="471"/>
      <c r="U339" s="390" t="str">
        <f t="array" ref="U339">IFERROR(IF(INDEX('Disaggregation Data'!$O$315:$O$576,MATCH(LEFT(X339,255),LEFT('Disaggregation Data'!$J$315:$J$576,255),0))=0,"",INDEX('Disaggregation Data'!$O$315:$O$576,MATCH(LEFT(X339,255),LEFT('Disaggregation Data'!J$315:$J$576,255),0))),"")</f>
        <v/>
      </c>
      <c r="V339" s="402" t="str">
        <f t="array" ref="V339">IFERROR(IF(INDEX('Disaggregation Data'!$P$315:$P$576,MATCH(LEFT(X339,255),LEFT('Disaggregation Data'!$J$315:$J$576,255),0))=0,"",INDEX('Disaggregation Data'!$P$315:$P$576,MATCH(LEFT(X339,255),LEFT('Disaggregation Data'!J$315:$J$576,255),0))),"")</f>
        <v/>
      </c>
      <c r="W339" s="472"/>
      <c r="X339" s="472" t="str">
        <f t="shared" si="24"/>
        <v/>
      </c>
      <c r="Y339" s="472">
        <f t="shared" si="25"/>
        <v>13</v>
      </c>
      <c r="Z339" s="472" t="str">
        <f t="shared" si="26"/>
        <v/>
      </c>
      <c r="AA339" s="472" t="b">
        <f t="shared" si="27"/>
        <v>0</v>
      </c>
      <c r="AB339" s="472" t="s">
        <v>1888</v>
      </c>
      <c r="AC339" s="472" t="str">
        <f t="array" ref="AC339">IFERROR(IF(INDEX('Disaggregation Records'!$G$95:$G$183,MATCH(LEFT(Z339,255),LEFT('Disaggregation Records'!$D$95:$D$183,255),0))=0,"",INDEX('Disaggregation Records'!$G$95:$G$183,MATCH(LEFT(Z339,255),LEFT('Disaggregation Records'!$D$95:$D$183,255),0))),"")</f>
        <v/>
      </c>
      <c r="AD339" s="472" t="s">
        <v>782</v>
      </c>
      <c r="AE339" s="219"/>
      <c r="AF339" s="135"/>
      <c r="AG339" s="135"/>
    </row>
    <row r="340" spans="1:33" ht="37.5" customHeight="1" x14ac:dyDescent="0.35">
      <c r="A340" s="367">
        <v>2</v>
      </c>
      <c r="B340" s="384" t="str">
        <f>IFERROR(VLOOKUP(A340,'Coverage Indicators - Section D'!$A$10:$Y$38,25,FALSE),"")</f>
        <v/>
      </c>
      <c r="C340" s="467" t="str">
        <f t="array" ref="C340">IFERROR(IF(INDEX('Disaggregation Records'!$E$95:$E$183,MATCH(LEFT(Z340,255),LEFT('Disaggregation Records'!$D$95:$D$183,255),0))=0,"",INDEX('Disaggregation Records'!$E$95:$E$183,MATCH(LEFT(Z340,255),LEFT('Disaggregation Records'!$D$95:$D$183,255),0))),"")</f>
        <v/>
      </c>
      <c r="D340" s="467" t="str">
        <f t="array" ref="D340">IFERROR(IF(INDEX('Disaggregation Records'!$F$95:$F$183,MATCH(LEFT(Z340,255),LEFT('Disaggregation Records'!$D$95:$D$183,255),0))=0,"",INDEX('Disaggregation Records'!$F$95:$F$183,MATCH(LEFT(Z340,255),LEFT('Disaggregation Records'!$D$95:$D$183,255),0))),"")</f>
        <v/>
      </c>
      <c r="E340" s="386" t="str">
        <f t="array" ref="E340">IFERROR(IF(INDEX('Disaggregation Data'!$K$315:$K$576,MATCH(LEFT(X340,255),LEFT('Disaggregation Data'!$J$315:$J$576,255),0))=0,"",INDEX('Disaggregation Data'!$K$315:$K$576,MATCH(LEFT(X340,255),LEFT('Disaggregation Data'!J$315:$J$576,255),0))),"")</f>
        <v/>
      </c>
      <c r="F340" s="387" t="str">
        <f t="array" ref="F340">IFERROR(IF(INDEX('Disaggregation Data'!$L$315:$L$576,MATCH(LEFT(X340,255),LEFT('Disaggregation Data'!$J$315:$J$576,255),0))=0,"",INDEX('Disaggregation Data'!$L$315:$L$576,MATCH(LEFT(X340,255),LEFT('Disaggregation Data'!J$315:$J$576,255),0))),"")</f>
        <v/>
      </c>
      <c r="G340" s="442" t="str">
        <f t="array" ref="G340">IFERROR(IF(INDEX('Disaggregation Data'!$M$315:$M$576,MATCH(LEFT(X340,255),LEFT('Disaggregation Data'!$J$315:$J$576,255),0))=0,(E340/F340)*100,INDEX('Disaggregation Data'!$M$315:$M$576,MATCH(LEFT(X340,255),LEFT('Disaggregation Data'!J$315:$J$576,255),0))),"")</f>
        <v/>
      </c>
      <c r="H340" s="390" t="str">
        <f t="array" ref="H340">IFERROR(IF(INDEX('Disaggregation Data'!$N$315:$N$576,MATCH(LEFT(X340,255),LEFT('Disaggregation Data'!$J$315:$J$576,255),0))=0,"",INDEX('Disaggregation Data'!$N$315:$N$576,MATCH(LEFT(X340,255),LEFT('Disaggregation Data'!J$315:$J$576,255),0))),"")</f>
        <v/>
      </c>
      <c r="I340" s="471"/>
      <c r="J340" s="471"/>
      <c r="K340" s="471"/>
      <c r="L340" s="471"/>
      <c r="M340" s="471"/>
      <c r="N340" s="471"/>
      <c r="O340" s="471"/>
      <c r="P340" s="471"/>
      <c r="Q340" s="471"/>
      <c r="R340" s="471"/>
      <c r="S340" s="471"/>
      <c r="T340" s="471"/>
      <c r="U340" s="390" t="str">
        <f t="array" ref="U340">IFERROR(IF(INDEX('Disaggregation Data'!$O$315:$O$576,MATCH(LEFT(X340,255),LEFT('Disaggregation Data'!$J$315:$J$576,255),0))=0,"",INDEX('Disaggregation Data'!$O$315:$O$576,MATCH(LEFT(X340,255),LEFT('Disaggregation Data'!J$315:$J$576,255),0))),"")</f>
        <v/>
      </c>
      <c r="V340" s="402" t="str">
        <f t="array" ref="V340">IFERROR(IF(INDEX('Disaggregation Data'!$P$315:$P$576,MATCH(LEFT(X340,255),LEFT('Disaggregation Data'!$J$315:$J$576,255),0))=0,"",INDEX('Disaggregation Data'!$P$315:$P$576,MATCH(LEFT(X340,255),LEFT('Disaggregation Data'!J$315:$J$576,255),0))),"")</f>
        <v/>
      </c>
      <c r="W340" s="472"/>
      <c r="X340" s="472" t="str">
        <f t="shared" si="24"/>
        <v/>
      </c>
      <c r="Y340" s="472">
        <f t="shared" si="25"/>
        <v>14</v>
      </c>
      <c r="Z340" s="472" t="str">
        <f t="shared" si="26"/>
        <v/>
      </c>
      <c r="AA340" s="472" t="b">
        <f t="shared" si="27"/>
        <v>0</v>
      </c>
      <c r="AB340" s="472" t="s">
        <v>1889</v>
      </c>
      <c r="AC340" s="472" t="str">
        <f t="array" ref="AC340">IFERROR(IF(INDEX('Disaggregation Records'!$G$95:$G$183,MATCH(LEFT(Z340,255),LEFT('Disaggregation Records'!$D$95:$D$183,255),0))=0,"",INDEX('Disaggregation Records'!$G$95:$G$183,MATCH(LEFT(Z340,255),LEFT('Disaggregation Records'!$D$95:$D$183,255),0))),"")</f>
        <v/>
      </c>
      <c r="AD340" s="472" t="s">
        <v>782</v>
      </c>
      <c r="AE340" s="219"/>
      <c r="AF340" s="135"/>
      <c r="AG340" s="135"/>
    </row>
    <row r="341" spans="1:33" ht="37.5" customHeight="1" x14ac:dyDescent="0.35">
      <c r="A341" s="367">
        <v>2</v>
      </c>
      <c r="B341" s="384" t="str">
        <f>IFERROR(VLOOKUP(A341,'Coverage Indicators - Section D'!$A$10:$Y$38,25,FALSE),"")</f>
        <v/>
      </c>
      <c r="C341" s="467" t="str">
        <f t="array" ref="C341">IFERROR(IF(INDEX('Disaggregation Records'!$E$95:$E$183,MATCH(LEFT(Z341,255),LEFT('Disaggregation Records'!$D$95:$D$183,255),0))=0,"",INDEX('Disaggregation Records'!$E$95:$E$183,MATCH(LEFT(Z341,255),LEFT('Disaggregation Records'!$D$95:$D$183,255),0))),"")</f>
        <v/>
      </c>
      <c r="D341" s="467" t="str">
        <f t="array" ref="D341">IFERROR(IF(INDEX('Disaggregation Records'!$F$95:$F$183,MATCH(LEFT(Z341,255),LEFT('Disaggregation Records'!$D$95:$D$183,255),0))=0,"",INDEX('Disaggregation Records'!$F$95:$F$183,MATCH(LEFT(Z341,255),LEFT('Disaggregation Records'!$D$95:$D$183,255),0))),"")</f>
        <v/>
      </c>
      <c r="E341" s="386" t="str">
        <f t="array" ref="E341">IFERROR(IF(INDEX('Disaggregation Data'!$K$315:$K$576,MATCH(LEFT(X341,255),LEFT('Disaggregation Data'!$J$315:$J$576,255),0))=0,"",INDEX('Disaggregation Data'!$K$315:$K$576,MATCH(LEFT(X341,255),LEFT('Disaggregation Data'!J$315:$J$576,255),0))),"")</f>
        <v/>
      </c>
      <c r="F341" s="387" t="str">
        <f t="array" ref="F341">IFERROR(IF(INDEX('Disaggregation Data'!$L$315:$L$576,MATCH(LEFT(X341,255),LEFT('Disaggregation Data'!$J$315:$J$576,255),0))=0,"",INDEX('Disaggregation Data'!$L$315:$L$576,MATCH(LEFT(X341,255),LEFT('Disaggregation Data'!J$315:$J$576,255),0))),"")</f>
        <v/>
      </c>
      <c r="G341" s="442" t="str">
        <f t="array" ref="G341">IFERROR(IF(INDEX('Disaggregation Data'!$M$315:$M$576,MATCH(LEFT(X341,255),LEFT('Disaggregation Data'!$J$315:$J$576,255),0))=0,(E341/F341)*100,INDEX('Disaggregation Data'!$M$315:$M$576,MATCH(LEFT(X341,255),LEFT('Disaggregation Data'!J$315:$J$576,255),0))),"")</f>
        <v/>
      </c>
      <c r="H341" s="390" t="str">
        <f t="array" ref="H341">IFERROR(IF(INDEX('Disaggregation Data'!$N$315:$N$576,MATCH(LEFT(X341,255),LEFT('Disaggregation Data'!$J$315:$J$576,255),0))=0,"",INDEX('Disaggregation Data'!$N$315:$N$576,MATCH(LEFT(X341,255),LEFT('Disaggregation Data'!J$315:$J$576,255),0))),"")</f>
        <v/>
      </c>
      <c r="I341" s="471"/>
      <c r="J341" s="471"/>
      <c r="K341" s="471"/>
      <c r="L341" s="471"/>
      <c r="M341" s="471"/>
      <c r="N341" s="471"/>
      <c r="O341" s="471"/>
      <c r="P341" s="471"/>
      <c r="Q341" s="471"/>
      <c r="R341" s="471"/>
      <c r="S341" s="471"/>
      <c r="T341" s="471"/>
      <c r="U341" s="390" t="str">
        <f t="array" ref="U341">IFERROR(IF(INDEX('Disaggregation Data'!$O$315:$O$576,MATCH(LEFT(X341,255),LEFT('Disaggregation Data'!$J$315:$J$576,255),0))=0,"",INDEX('Disaggregation Data'!$O$315:$O$576,MATCH(LEFT(X341,255),LEFT('Disaggregation Data'!J$315:$J$576,255),0))),"")</f>
        <v/>
      </c>
      <c r="V341" s="402" t="str">
        <f t="array" ref="V341">IFERROR(IF(INDEX('Disaggregation Data'!$P$315:$P$576,MATCH(LEFT(X341,255),LEFT('Disaggregation Data'!$J$315:$J$576,255),0))=0,"",INDEX('Disaggregation Data'!$P$315:$P$576,MATCH(LEFT(X341,255),LEFT('Disaggregation Data'!J$315:$J$576,255),0))),"")</f>
        <v/>
      </c>
      <c r="W341" s="472"/>
      <c r="X341" s="472" t="str">
        <f t="shared" si="24"/>
        <v/>
      </c>
      <c r="Y341" s="472">
        <f t="shared" si="25"/>
        <v>15</v>
      </c>
      <c r="Z341" s="472" t="str">
        <f t="shared" si="26"/>
        <v/>
      </c>
      <c r="AA341" s="472" t="b">
        <f t="shared" si="27"/>
        <v>0</v>
      </c>
      <c r="AB341" s="472" t="s">
        <v>1890</v>
      </c>
      <c r="AC341" s="472" t="str">
        <f t="array" ref="AC341">IFERROR(IF(INDEX('Disaggregation Records'!$G$95:$G$183,MATCH(LEFT(Z341,255),LEFT('Disaggregation Records'!$D$95:$D$183,255),0))=0,"",INDEX('Disaggregation Records'!$G$95:$G$183,MATCH(LEFT(Z341,255),LEFT('Disaggregation Records'!$D$95:$D$183,255),0))),"")</f>
        <v/>
      </c>
      <c r="AD341" s="472" t="s">
        <v>782</v>
      </c>
      <c r="AE341" s="219"/>
      <c r="AF341" s="135"/>
      <c r="AG341" s="135"/>
    </row>
    <row r="342" spans="1:33" ht="37.5" customHeight="1" x14ac:dyDescent="0.35">
      <c r="A342" s="367">
        <v>2</v>
      </c>
      <c r="B342" s="384" t="str">
        <f>IFERROR(VLOOKUP(A342,'Coverage Indicators - Section D'!$A$10:$Y$38,25,FALSE),"")</f>
        <v/>
      </c>
      <c r="C342" s="467" t="str">
        <f t="array" ref="C342">IFERROR(IF(INDEX('Disaggregation Records'!$E$95:$E$183,MATCH(LEFT(Z342,255),LEFT('Disaggregation Records'!$D$95:$D$183,255),0))=0,"",INDEX('Disaggregation Records'!$E$95:$E$183,MATCH(LEFT(Z342,255),LEFT('Disaggregation Records'!$D$95:$D$183,255),0))),"")</f>
        <v/>
      </c>
      <c r="D342" s="467" t="str">
        <f t="array" ref="D342">IFERROR(IF(INDEX('Disaggregation Records'!$F$95:$F$183,MATCH(LEFT(Z342,255),LEFT('Disaggregation Records'!$D$95:$D$183,255),0))=0,"",INDEX('Disaggregation Records'!$F$95:$F$183,MATCH(LEFT(Z342,255),LEFT('Disaggregation Records'!$D$95:$D$183,255),0))),"")</f>
        <v/>
      </c>
      <c r="E342" s="386" t="str">
        <f t="array" ref="E342">IFERROR(IF(INDEX('Disaggregation Data'!$K$315:$K$576,MATCH(LEFT(X342,255),LEFT('Disaggregation Data'!$J$315:$J$576,255),0))=0,"",INDEX('Disaggregation Data'!$K$315:$K$576,MATCH(LEFT(X342,255),LEFT('Disaggregation Data'!J$315:$J$576,255),0))),"")</f>
        <v/>
      </c>
      <c r="F342" s="387" t="str">
        <f t="array" ref="F342">IFERROR(IF(INDEX('Disaggregation Data'!$L$315:$L$576,MATCH(LEFT(X342,255),LEFT('Disaggregation Data'!$J$315:$J$576,255),0))=0,"",INDEX('Disaggregation Data'!$L$315:$L$576,MATCH(LEFT(X342,255),LEFT('Disaggregation Data'!J$315:$J$576,255),0))),"")</f>
        <v/>
      </c>
      <c r="G342" s="442" t="str">
        <f t="array" ref="G342">IFERROR(IF(INDEX('Disaggregation Data'!$M$315:$M$576,MATCH(LEFT(X342,255),LEFT('Disaggregation Data'!$J$315:$J$576,255),0))=0,(E342/F342)*100,INDEX('Disaggregation Data'!$M$315:$M$576,MATCH(LEFT(X342,255),LEFT('Disaggregation Data'!J$315:$J$576,255),0))),"")</f>
        <v/>
      </c>
      <c r="H342" s="390" t="str">
        <f t="array" ref="H342">IFERROR(IF(INDEX('Disaggregation Data'!$N$315:$N$576,MATCH(LEFT(X342,255),LEFT('Disaggregation Data'!$J$315:$J$576,255),0))=0,"",INDEX('Disaggregation Data'!$N$315:$N$576,MATCH(LEFT(X342,255),LEFT('Disaggregation Data'!J$315:$J$576,255),0))),"")</f>
        <v/>
      </c>
      <c r="I342" s="471"/>
      <c r="J342" s="471"/>
      <c r="K342" s="471"/>
      <c r="L342" s="471"/>
      <c r="M342" s="471"/>
      <c r="N342" s="471"/>
      <c r="O342" s="471"/>
      <c r="P342" s="471"/>
      <c r="Q342" s="471"/>
      <c r="R342" s="471"/>
      <c r="S342" s="471"/>
      <c r="T342" s="471"/>
      <c r="U342" s="390" t="str">
        <f t="array" ref="U342">IFERROR(IF(INDEX('Disaggregation Data'!$O$315:$O$576,MATCH(LEFT(X342,255),LEFT('Disaggregation Data'!$J$315:$J$576,255),0))=0,"",INDEX('Disaggregation Data'!$O$315:$O$576,MATCH(LEFT(X342,255),LEFT('Disaggregation Data'!J$315:$J$576,255),0))),"")</f>
        <v/>
      </c>
      <c r="V342" s="402" t="str">
        <f t="array" ref="V342">IFERROR(IF(INDEX('Disaggregation Data'!$P$315:$P$576,MATCH(LEFT(X342,255),LEFT('Disaggregation Data'!$J$315:$J$576,255),0))=0,"",INDEX('Disaggregation Data'!$P$315:$P$576,MATCH(LEFT(X342,255),LEFT('Disaggregation Data'!J$315:$J$576,255),0))),"")</f>
        <v/>
      </c>
      <c r="W342" s="472"/>
      <c r="X342" s="472" t="str">
        <f t="shared" si="24"/>
        <v/>
      </c>
      <c r="Y342" s="472">
        <f t="shared" si="25"/>
        <v>16</v>
      </c>
      <c r="Z342" s="472" t="str">
        <f t="shared" si="26"/>
        <v/>
      </c>
      <c r="AA342" s="472" t="b">
        <f t="shared" si="27"/>
        <v>0</v>
      </c>
      <c r="AB342" s="472" t="s">
        <v>1891</v>
      </c>
      <c r="AC342" s="472" t="str">
        <f t="array" ref="AC342">IFERROR(IF(INDEX('Disaggregation Records'!$G$95:$G$183,MATCH(LEFT(Z342,255),LEFT('Disaggregation Records'!$D$95:$D$183,255),0))=0,"",INDEX('Disaggregation Records'!$G$95:$G$183,MATCH(LEFT(Z342,255),LEFT('Disaggregation Records'!$D$95:$D$183,255),0))),"")</f>
        <v/>
      </c>
      <c r="AD342" s="472" t="s">
        <v>782</v>
      </c>
      <c r="AE342" s="219"/>
      <c r="AF342" s="135"/>
      <c r="AG342" s="135"/>
    </row>
    <row r="343" spans="1:33" ht="37.5" customHeight="1" x14ac:dyDescent="0.35">
      <c r="A343" s="367">
        <v>2</v>
      </c>
      <c r="B343" s="384" t="str">
        <f>IFERROR(VLOOKUP(A343,'Coverage Indicators - Section D'!$A$10:$Y$38,25,FALSE),"")</f>
        <v/>
      </c>
      <c r="C343" s="467" t="str">
        <f t="array" ref="C343">IFERROR(IF(INDEX('Disaggregation Records'!$E$95:$E$183,MATCH(LEFT(Z343,255),LEFT('Disaggregation Records'!$D$95:$D$183,255),0))=0,"",INDEX('Disaggregation Records'!$E$95:$E$183,MATCH(LEFT(Z343,255),LEFT('Disaggregation Records'!$D$95:$D$183,255),0))),"")</f>
        <v/>
      </c>
      <c r="D343" s="467" t="str">
        <f t="array" ref="D343">IFERROR(IF(INDEX('Disaggregation Records'!$F$95:$F$183,MATCH(LEFT(Z343,255),LEFT('Disaggregation Records'!$D$95:$D$183,255),0))=0,"",INDEX('Disaggregation Records'!$F$95:$F$183,MATCH(LEFT(Z343,255),LEFT('Disaggregation Records'!$D$95:$D$183,255),0))),"")</f>
        <v/>
      </c>
      <c r="E343" s="386" t="str">
        <f t="array" ref="E343">IFERROR(IF(INDEX('Disaggregation Data'!$K$315:$K$576,MATCH(LEFT(X343,255),LEFT('Disaggregation Data'!$J$315:$J$576,255),0))=0,"",INDEX('Disaggregation Data'!$K$315:$K$576,MATCH(LEFT(X343,255),LEFT('Disaggregation Data'!J$315:$J$576,255),0))),"")</f>
        <v/>
      </c>
      <c r="F343" s="387" t="str">
        <f t="array" ref="F343">IFERROR(IF(INDEX('Disaggregation Data'!$L$315:$L$576,MATCH(LEFT(X343,255),LEFT('Disaggregation Data'!$J$315:$J$576,255),0))=0,"",INDEX('Disaggregation Data'!$L$315:$L$576,MATCH(LEFT(X343,255),LEFT('Disaggregation Data'!J$315:$J$576,255),0))),"")</f>
        <v/>
      </c>
      <c r="G343" s="442" t="str">
        <f t="array" ref="G343">IFERROR(IF(INDEX('Disaggregation Data'!$M$315:$M$576,MATCH(LEFT(X343,255),LEFT('Disaggregation Data'!$J$315:$J$576,255),0))=0,(E343/F343)*100,INDEX('Disaggregation Data'!$M$315:$M$576,MATCH(LEFT(X343,255),LEFT('Disaggregation Data'!J$315:$J$576,255),0))),"")</f>
        <v/>
      </c>
      <c r="H343" s="390" t="str">
        <f t="array" ref="H343">IFERROR(IF(INDEX('Disaggregation Data'!$N$315:$N$576,MATCH(LEFT(X343,255),LEFT('Disaggregation Data'!$J$315:$J$576,255),0))=0,"",INDEX('Disaggregation Data'!$N$315:$N$576,MATCH(LEFT(X343,255),LEFT('Disaggregation Data'!J$315:$J$576,255),0))),"")</f>
        <v/>
      </c>
      <c r="I343" s="471"/>
      <c r="J343" s="471"/>
      <c r="K343" s="471"/>
      <c r="L343" s="471"/>
      <c r="M343" s="471"/>
      <c r="N343" s="471"/>
      <c r="O343" s="471"/>
      <c r="P343" s="471"/>
      <c r="Q343" s="471"/>
      <c r="R343" s="471"/>
      <c r="S343" s="471"/>
      <c r="T343" s="471"/>
      <c r="U343" s="390" t="str">
        <f t="array" ref="U343">IFERROR(IF(INDEX('Disaggregation Data'!$O$315:$O$576,MATCH(LEFT(X343,255),LEFT('Disaggregation Data'!$J$315:$J$576,255),0))=0,"",INDEX('Disaggregation Data'!$O$315:$O$576,MATCH(LEFT(X343,255),LEFT('Disaggregation Data'!J$315:$J$576,255),0))),"")</f>
        <v/>
      </c>
      <c r="V343" s="402" t="str">
        <f t="array" ref="V343">IFERROR(IF(INDEX('Disaggregation Data'!$P$315:$P$576,MATCH(LEFT(X343,255),LEFT('Disaggregation Data'!$J$315:$J$576,255),0))=0,"",INDEX('Disaggregation Data'!$P$315:$P$576,MATCH(LEFT(X343,255),LEFT('Disaggregation Data'!J$315:$J$576,255),0))),"")</f>
        <v/>
      </c>
      <c r="W343" s="472"/>
      <c r="X343" s="472" t="str">
        <f t="shared" si="24"/>
        <v/>
      </c>
      <c r="Y343" s="472">
        <f t="shared" si="25"/>
        <v>17</v>
      </c>
      <c r="Z343" s="472" t="str">
        <f t="shared" si="26"/>
        <v/>
      </c>
      <c r="AA343" s="472" t="b">
        <f t="shared" si="27"/>
        <v>0</v>
      </c>
      <c r="AB343" s="472" t="s">
        <v>1892</v>
      </c>
      <c r="AC343" s="472" t="str">
        <f t="array" ref="AC343">IFERROR(IF(INDEX('Disaggregation Records'!$G$95:$G$183,MATCH(LEFT(Z343,255),LEFT('Disaggregation Records'!$D$95:$D$183,255),0))=0,"",INDEX('Disaggregation Records'!$G$95:$G$183,MATCH(LEFT(Z343,255),LEFT('Disaggregation Records'!$D$95:$D$183,255),0))),"")</f>
        <v/>
      </c>
      <c r="AD343" s="472" t="s">
        <v>782</v>
      </c>
      <c r="AE343" s="219"/>
      <c r="AF343" s="135"/>
      <c r="AG343" s="135"/>
    </row>
    <row r="344" spans="1:33" ht="37.5" customHeight="1" x14ac:dyDescent="0.35">
      <c r="A344" s="367">
        <v>2</v>
      </c>
      <c r="B344" s="384" t="str">
        <f>IFERROR(VLOOKUP(A344,'Coverage Indicators - Section D'!$A$10:$Y$38,25,FALSE),"")</f>
        <v/>
      </c>
      <c r="C344" s="467" t="str">
        <f t="array" ref="C344">IFERROR(IF(INDEX('Disaggregation Records'!$E$95:$E$183,MATCH(LEFT(Z344,255),LEFT('Disaggregation Records'!$D$95:$D$183,255),0))=0,"",INDEX('Disaggregation Records'!$E$95:$E$183,MATCH(LEFT(Z344,255),LEFT('Disaggregation Records'!$D$95:$D$183,255),0))),"")</f>
        <v/>
      </c>
      <c r="D344" s="467" t="str">
        <f t="array" ref="D344">IFERROR(IF(INDEX('Disaggregation Records'!$F$95:$F$183,MATCH(LEFT(Z344,255),LEFT('Disaggregation Records'!$D$95:$D$183,255),0))=0,"",INDEX('Disaggregation Records'!$F$95:$F$183,MATCH(LEFT(Z344,255),LEFT('Disaggregation Records'!$D$95:$D$183,255),0))),"")</f>
        <v/>
      </c>
      <c r="E344" s="386" t="str">
        <f t="array" ref="E344">IFERROR(IF(INDEX('Disaggregation Data'!$K$315:$K$576,MATCH(LEFT(X344,255),LEFT('Disaggregation Data'!$J$315:$J$576,255),0))=0,"",INDEX('Disaggregation Data'!$K$315:$K$576,MATCH(LEFT(X344,255),LEFT('Disaggregation Data'!J$315:$J$576,255),0))),"")</f>
        <v/>
      </c>
      <c r="F344" s="387" t="str">
        <f t="array" ref="F344">IFERROR(IF(INDEX('Disaggregation Data'!$L$315:$L$576,MATCH(LEFT(X344,255),LEFT('Disaggregation Data'!$J$315:$J$576,255),0))=0,"",INDEX('Disaggregation Data'!$L$315:$L$576,MATCH(LEFT(X344,255),LEFT('Disaggregation Data'!J$315:$J$576,255),0))),"")</f>
        <v/>
      </c>
      <c r="G344" s="442" t="str">
        <f t="array" ref="G344">IFERROR(IF(INDEX('Disaggregation Data'!$M$315:$M$576,MATCH(LEFT(X344,255),LEFT('Disaggregation Data'!$J$315:$J$576,255),0))=0,(E344/F344)*100,INDEX('Disaggregation Data'!$M$315:$M$576,MATCH(LEFT(X344,255),LEFT('Disaggregation Data'!J$315:$J$576,255),0))),"")</f>
        <v/>
      </c>
      <c r="H344" s="390" t="str">
        <f t="array" ref="H344">IFERROR(IF(INDEX('Disaggregation Data'!$N$315:$N$576,MATCH(LEFT(X344,255),LEFT('Disaggregation Data'!$J$315:$J$576,255),0))=0,"",INDEX('Disaggregation Data'!$N$315:$N$576,MATCH(LEFT(X344,255),LEFT('Disaggregation Data'!J$315:$J$576,255),0))),"")</f>
        <v/>
      </c>
      <c r="I344" s="471"/>
      <c r="J344" s="471"/>
      <c r="K344" s="471"/>
      <c r="L344" s="471"/>
      <c r="M344" s="471"/>
      <c r="N344" s="471"/>
      <c r="O344" s="471"/>
      <c r="P344" s="471"/>
      <c r="Q344" s="471"/>
      <c r="R344" s="471"/>
      <c r="S344" s="471"/>
      <c r="T344" s="471"/>
      <c r="U344" s="390" t="str">
        <f t="array" ref="U344">IFERROR(IF(INDEX('Disaggregation Data'!$O$315:$O$576,MATCH(LEFT(X344,255),LEFT('Disaggregation Data'!$J$315:$J$576,255),0))=0,"",INDEX('Disaggregation Data'!$O$315:$O$576,MATCH(LEFT(X344,255),LEFT('Disaggregation Data'!J$315:$J$576,255),0))),"")</f>
        <v/>
      </c>
      <c r="V344" s="402" t="str">
        <f t="array" ref="V344">IFERROR(IF(INDEX('Disaggregation Data'!$P$315:$P$576,MATCH(LEFT(X344,255),LEFT('Disaggregation Data'!$J$315:$J$576,255),0))=0,"",INDEX('Disaggregation Data'!$P$315:$P$576,MATCH(LEFT(X344,255),LEFT('Disaggregation Data'!J$315:$J$576,255),0))),"")</f>
        <v/>
      </c>
      <c r="W344" s="472"/>
      <c r="X344" s="472" t="str">
        <f t="shared" si="24"/>
        <v/>
      </c>
      <c r="Y344" s="472">
        <f t="shared" si="25"/>
        <v>18</v>
      </c>
      <c r="Z344" s="472" t="str">
        <f t="shared" si="26"/>
        <v/>
      </c>
      <c r="AA344" s="472" t="b">
        <f t="shared" si="27"/>
        <v>0</v>
      </c>
      <c r="AB344" s="472" t="s">
        <v>1893</v>
      </c>
      <c r="AC344" s="472" t="str">
        <f t="array" ref="AC344">IFERROR(IF(INDEX('Disaggregation Records'!$G$95:$G$183,MATCH(LEFT(Z344,255),LEFT('Disaggregation Records'!$D$95:$D$183,255),0))=0,"",INDEX('Disaggregation Records'!$G$95:$G$183,MATCH(LEFT(Z344,255),LEFT('Disaggregation Records'!$D$95:$D$183,255),0))),"")</f>
        <v/>
      </c>
      <c r="AD344" s="472" t="s">
        <v>782</v>
      </c>
      <c r="AE344" s="219"/>
      <c r="AF344" s="135"/>
      <c r="AG344" s="135"/>
    </row>
    <row r="345" spans="1:33" ht="37.5" customHeight="1" x14ac:dyDescent="0.35">
      <c r="A345" s="367">
        <v>2</v>
      </c>
      <c r="B345" s="384" t="str">
        <f>IFERROR(VLOOKUP(A345,'Coverage Indicators - Section D'!$A$10:$Y$38,25,FALSE),"")</f>
        <v/>
      </c>
      <c r="C345" s="467" t="str">
        <f t="array" ref="C345">IFERROR(IF(INDEX('Disaggregation Records'!$E$95:$E$183,MATCH(LEFT(Z345,255),LEFT('Disaggregation Records'!$D$95:$D$183,255),0))=0,"",INDEX('Disaggregation Records'!$E$95:$E$183,MATCH(LEFT(Z345,255),LEFT('Disaggregation Records'!$D$95:$D$183,255),0))),"")</f>
        <v/>
      </c>
      <c r="D345" s="467" t="str">
        <f t="array" ref="D345">IFERROR(IF(INDEX('Disaggregation Records'!$F$95:$F$183,MATCH(LEFT(Z345,255),LEFT('Disaggregation Records'!$D$95:$D$183,255),0))=0,"",INDEX('Disaggregation Records'!$F$95:$F$183,MATCH(LEFT(Z345,255),LEFT('Disaggregation Records'!$D$95:$D$183,255),0))),"")</f>
        <v/>
      </c>
      <c r="E345" s="386" t="str">
        <f t="array" ref="E345">IFERROR(IF(INDEX('Disaggregation Data'!$K$315:$K$576,MATCH(LEFT(X345,255),LEFT('Disaggregation Data'!$J$315:$J$576,255),0))=0,"",INDEX('Disaggregation Data'!$K$315:$K$576,MATCH(LEFT(X345,255),LEFT('Disaggregation Data'!J$315:$J$576,255),0))),"")</f>
        <v/>
      </c>
      <c r="F345" s="387" t="str">
        <f t="array" ref="F345">IFERROR(IF(INDEX('Disaggregation Data'!$L$315:$L$576,MATCH(LEFT(X345,255),LEFT('Disaggregation Data'!$J$315:$J$576,255),0))=0,"",INDEX('Disaggregation Data'!$L$315:$L$576,MATCH(LEFT(X345,255),LEFT('Disaggregation Data'!J$315:$J$576,255),0))),"")</f>
        <v/>
      </c>
      <c r="G345" s="442" t="str">
        <f t="array" ref="G345">IFERROR(IF(INDEX('Disaggregation Data'!$M$315:$M$576,MATCH(LEFT(X345,255),LEFT('Disaggregation Data'!$J$315:$J$576,255),0))=0,(E345/F345)*100,INDEX('Disaggregation Data'!$M$315:$M$576,MATCH(LEFT(X345,255),LEFT('Disaggregation Data'!J$315:$J$576,255),0))),"")</f>
        <v/>
      </c>
      <c r="H345" s="390" t="str">
        <f t="array" ref="H345">IFERROR(IF(INDEX('Disaggregation Data'!$N$315:$N$576,MATCH(LEFT(X345,255),LEFT('Disaggregation Data'!$J$315:$J$576,255),0))=0,"",INDEX('Disaggregation Data'!$N$315:$N$576,MATCH(LEFT(X345,255),LEFT('Disaggregation Data'!J$315:$J$576,255),0))),"")</f>
        <v/>
      </c>
      <c r="I345" s="471"/>
      <c r="J345" s="471"/>
      <c r="K345" s="471"/>
      <c r="L345" s="471"/>
      <c r="M345" s="471"/>
      <c r="N345" s="471"/>
      <c r="O345" s="471"/>
      <c r="P345" s="471"/>
      <c r="Q345" s="471"/>
      <c r="R345" s="471"/>
      <c r="S345" s="471"/>
      <c r="T345" s="471"/>
      <c r="U345" s="390" t="str">
        <f t="array" ref="U345">IFERROR(IF(INDEX('Disaggregation Data'!$O$315:$O$576,MATCH(LEFT(X345,255),LEFT('Disaggregation Data'!$J$315:$J$576,255),0))=0,"",INDEX('Disaggregation Data'!$O$315:$O$576,MATCH(LEFT(X345,255),LEFT('Disaggregation Data'!J$315:$J$576,255),0))),"")</f>
        <v/>
      </c>
      <c r="V345" s="402" t="str">
        <f t="array" ref="V345">IFERROR(IF(INDEX('Disaggregation Data'!$P$315:$P$576,MATCH(LEFT(X345,255),LEFT('Disaggregation Data'!$J$315:$J$576,255),0))=0,"",INDEX('Disaggregation Data'!$P$315:$P$576,MATCH(LEFT(X345,255),LEFT('Disaggregation Data'!J$315:$J$576,255),0))),"")</f>
        <v/>
      </c>
      <c r="W345" s="472"/>
      <c r="X345" s="472" t="str">
        <f t="shared" si="24"/>
        <v/>
      </c>
      <c r="Y345" s="472">
        <f t="shared" si="25"/>
        <v>19</v>
      </c>
      <c r="Z345" s="472" t="str">
        <f t="shared" si="26"/>
        <v/>
      </c>
      <c r="AA345" s="472" t="b">
        <f t="shared" si="27"/>
        <v>0</v>
      </c>
      <c r="AB345" s="472" t="s">
        <v>1894</v>
      </c>
      <c r="AC345" s="472" t="str">
        <f t="array" ref="AC345">IFERROR(IF(INDEX('Disaggregation Records'!$G$95:$G$183,MATCH(LEFT(Z345,255),LEFT('Disaggregation Records'!$D$95:$D$183,255),0))=0,"",INDEX('Disaggregation Records'!$G$95:$G$183,MATCH(LEFT(Z345,255),LEFT('Disaggregation Records'!$D$95:$D$183,255),0))),"")</f>
        <v/>
      </c>
      <c r="AD345" s="472" t="s">
        <v>782</v>
      </c>
      <c r="AE345" s="219"/>
      <c r="AF345" s="135"/>
      <c r="AG345" s="135"/>
    </row>
    <row r="346" spans="1:33" ht="37.5" customHeight="1" x14ac:dyDescent="0.35">
      <c r="A346" s="367">
        <v>2</v>
      </c>
      <c r="B346" s="384" t="str">
        <f>IFERROR(VLOOKUP(A346,'Coverage Indicators - Section D'!$A$10:$Y$38,25,FALSE),"")</f>
        <v/>
      </c>
      <c r="C346" s="467" t="str">
        <f t="array" ref="C346">IFERROR(IF(INDEX('Disaggregation Records'!$E$95:$E$183,MATCH(LEFT(Z346,255),LEFT('Disaggregation Records'!$D$95:$D$183,255),0))=0,"",INDEX('Disaggregation Records'!$E$95:$E$183,MATCH(LEFT(Z346,255),LEFT('Disaggregation Records'!$D$95:$D$183,255),0))),"")</f>
        <v/>
      </c>
      <c r="D346" s="467" t="str">
        <f t="array" ref="D346">IFERROR(IF(INDEX('Disaggregation Records'!$F$95:$F$183,MATCH(LEFT(Z346,255),LEFT('Disaggregation Records'!$D$95:$D$183,255),0))=0,"",INDEX('Disaggregation Records'!$F$95:$F$183,MATCH(LEFT(Z346,255),LEFT('Disaggregation Records'!$D$95:$D$183,255),0))),"")</f>
        <v/>
      </c>
      <c r="E346" s="386" t="str">
        <f t="array" ref="E346">IFERROR(IF(INDEX('Disaggregation Data'!$K$315:$K$576,MATCH(LEFT(X346,255),LEFT('Disaggregation Data'!$J$315:$J$576,255),0))=0,"",INDEX('Disaggregation Data'!$K$315:$K$576,MATCH(LEFT(X346,255),LEFT('Disaggregation Data'!J$315:$J$576,255),0))),"")</f>
        <v/>
      </c>
      <c r="F346" s="387" t="str">
        <f t="array" ref="F346">IFERROR(IF(INDEX('Disaggregation Data'!$L$315:$L$576,MATCH(LEFT(X346,255),LEFT('Disaggregation Data'!$J$315:$J$576,255),0))=0,"",INDEX('Disaggregation Data'!$L$315:$L$576,MATCH(LEFT(X346,255),LEFT('Disaggregation Data'!J$315:$J$576,255),0))),"")</f>
        <v/>
      </c>
      <c r="G346" s="442" t="str">
        <f t="array" ref="G346">IFERROR(IF(INDEX('Disaggregation Data'!$M$315:$M$576,MATCH(LEFT(X346,255),LEFT('Disaggregation Data'!$J$315:$J$576,255),0))=0,(E346/F346)*100,INDEX('Disaggregation Data'!$M$315:$M$576,MATCH(LEFT(X346,255),LEFT('Disaggregation Data'!J$315:$J$576,255),0))),"")</f>
        <v/>
      </c>
      <c r="H346" s="390" t="str">
        <f t="array" ref="H346">IFERROR(IF(INDEX('Disaggregation Data'!$N$315:$N$576,MATCH(LEFT(X346,255),LEFT('Disaggregation Data'!$J$315:$J$576,255),0))=0,"",INDEX('Disaggregation Data'!$N$315:$N$576,MATCH(LEFT(X346,255),LEFT('Disaggregation Data'!J$315:$J$576,255),0))),"")</f>
        <v/>
      </c>
      <c r="I346" s="471"/>
      <c r="J346" s="471"/>
      <c r="K346" s="471"/>
      <c r="L346" s="471"/>
      <c r="M346" s="471"/>
      <c r="N346" s="471"/>
      <c r="O346" s="471"/>
      <c r="P346" s="471"/>
      <c r="Q346" s="471"/>
      <c r="R346" s="471"/>
      <c r="S346" s="471"/>
      <c r="T346" s="471"/>
      <c r="U346" s="390" t="str">
        <f t="array" ref="U346">IFERROR(IF(INDEX('Disaggregation Data'!$O$315:$O$576,MATCH(LEFT(X346,255),LEFT('Disaggregation Data'!$J$315:$J$576,255),0))=0,"",INDEX('Disaggregation Data'!$O$315:$O$576,MATCH(LEFT(X346,255),LEFT('Disaggregation Data'!J$315:$J$576,255),0))),"")</f>
        <v/>
      </c>
      <c r="V346" s="402" t="str">
        <f t="array" ref="V346">IFERROR(IF(INDEX('Disaggregation Data'!$P$315:$P$576,MATCH(LEFT(X346,255),LEFT('Disaggregation Data'!$J$315:$J$576,255),0))=0,"",INDEX('Disaggregation Data'!$P$315:$P$576,MATCH(LEFT(X346,255),LEFT('Disaggregation Data'!J$315:$J$576,255),0))),"")</f>
        <v/>
      </c>
      <c r="W346" s="472"/>
      <c r="X346" s="472" t="str">
        <f t="shared" si="24"/>
        <v/>
      </c>
      <c r="Y346" s="472">
        <f t="shared" si="25"/>
        <v>20</v>
      </c>
      <c r="Z346" s="472" t="str">
        <f t="shared" si="26"/>
        <v/>
      </c>
      <c r="AA346" s="472" t="b">
        <f t="shared" si="27"/>
        <v>0</v>
      </c>
      <c r="AB346" s="472" t="s">
        <v>1895</v>
      </c>
      <c r="AC346" s="472" t="str">
        <f t="array" ref="AC346">IFERROR(IF(INDEX('Disaggregation Records'!$G$95:$G$183,MATCH(LEFT(Z346,255),LEFT('Disaggregation Records'!$D$95:$D$183,255),0))=0,"",INDEX('Disaggregation Records'!$G$95:$G$183,MATCH(LEFT(Z346,255),LEFT('Disaggregation Records'!$D$95:$D$183,255),0))),"")</f>
        <v/>
      </c>
      <c r="AD346" s="472" t="s">
        <v>782</v>
      </c>
      <c r="AE346" s="219"/>
      <c r="AF346" s="135"/>
      <c r="AG346" s="135"/>
    </row>
    <row r="347" spans="1:33" ht="37.5" customHeight="1" x14ac:dyDescent="0.35">
      <c r="A347" s="367">
        <v>3</v>
      </c>
      <c r="B347" s="384" t="str">
        <f>IFERROR(VLOOKUP(A347,'Coverage Indicators - Section D'!$A$10:$Y$38,25,FALSE),"")</f>
        <v/>
      </c>
      <c r="C347" s="467" t="str">
        <f t="array" ref="C347">IFERROR(IF(INDEX('Disaggregation Records'!$E$95:$E$183,MATCH(LEFT(Z347,255),LEFT('Disaggregation Records'!$D$95:$D$183,255),0))=0,"",INDEX('Disaggregation Records'!$E$95:$E$183,MATCH(LEFT(Z347,255),LEFT('Disaggregation Records'!$D$95:$D$183,255),0))),"")</f>
        <v/>
      </c>
      <c r="D347" s="467" t="str">
        <f t="array" ref="D347">IFERROR(IF(INDEX('Disaggregation Records'!$F$95:$F$183,MATCH(LEFT(Z347,255),LEFT('Disaggregation Records'!$D$95:$D$183,255),0))=0,"",INDEX('Disaggregation Records'!$F$95:$F$183,MATCH(LEFT(Z347,255),LEFT('Disaggregation Records'!$D$95:$D$183,255),0))),"")</f>
        <v/>
      </c>
      <c r="E347" s="386" t="str">
        <f t="array" ref="E347">IFERROR(IF(INDEX('Disaggregation Data'!$K$315:$K$576,MATCH(LEFT(X347,255),LEFT('Disaggregation Data'!$J$315:$J$576,255),0))=0,"",INDEX('Disaggregation Data'!$K$315:$K$576,MATCH(LEFT(X347,255),LEFT('Disaggregation Data'!J$315:$J$576,255),0))),"")</f>
        <v/>
      </c>
      <c r="F347" s="387" t="str">
        <f t="array" ref="F347">IFERROR(IF(INDEX('Disaggregation Data'!$L$315:$L$576,MATCH(LEFT(X347,255),LEFT('Disaggregation Data'!$J$315:$J$576,255),0))=0,"",INDEX('Disaggregation Data'!$L$315:$L$576,MATCH(LEFT(X347,255),LEFT('Disaggregation Data'!J$315:$J$576,255),0))),"")</f>
        <v/>
      </c>
      <c r="G347" s="442" t="str">
        <f t="array" ref="G347">IFERROR(IF(INDEX('Disaggregation Data'!$M$315:$M$576,MATCH(LEFT(X347,255),LEFT('Disaggregation Data'!$J$315:$J$576,255),0))=0,(E347/F347)*100,INDEX('Disaggregation Data'!$M$315:$M$576,MATCH(LEFT(X347,255),LEFT('Disaggregation Data'!J$315:$J$576,255),0))),"")</f>
        <v/>
      </c>
      <c r="H347" s="390" t="str">
        <f t="array" ref="H347">IFERROR(IF(INDEX('Disaggregation Data'!$N$315:$N$576,MATCH(LEFT(X347,255),LEFT('Disaggregation Data'!$J$315:$J$576,255),0))=0,"",INDEX('Disaggregation Data'!$N$315:$N$576,MATCH(LEFT(X347,255),LEFT('Disaggregation Data'!J$315:$J$576,255),0))),"")</f>
        <v/>
      </c>
      <c r="I347" s="471"/>
      <c r="J347" s="471"/>
      <c r="K347" s="471"/>
      <c r="L347" s="471"/>
      <c r="M347" s="471"/>
      <c r="N347" s="471"/>
      <c r="O347" s="471"/>
      <c r="P347" s="471"/>
      <c r="Q347" s="471"/>
      <c r="R347" s="471"/>
      <c r="S347" s="471"/>
      <c r="T347" s="471"/>
      <c r="U347" s="390" t="str">
        <f t="array" ref="U347">IFERROR(IF(INDEX('Disaggregation Data'!$O$315:$O$576,MATCH(LEFT(X347,255),LEFT('Disaggregation Data'!$J$315:$J$576,255),0))=0,"",INDEX('Disaggregation Data'!$O$315:$O$576,MATCH(LEFT(X347,255),LEFT('Disaggregation Data'!J$315:$J$576,255),0))),"")</f>
        <v/>
      </c>
      <c r="V347" s="402" t="str">
        <f t="array" ref="V347">IFERROR(IF(INDEX('Disaggregation Data'!$P$315:$P$576,MATCH(LEFT(X347,255),LEFT('Disaggregation Data'!$J$315:$J$576,255),0))=0,"",INDEX('Disaggregation Data'!$P$315:$P$576,MATCH(LEFT(X347,255),LEFT('Disaggregation Data'!J$315:$J$576,255),0))),"")</f>
        <v/>
      </c>
      <c r="W347" s="472"/>
      <c r="X347" s="472" t="str">
        <f t="shared" si="24"/>
        <v/>
      </c>
      <c r="Y347" s="472">
        <f t="shared" si="25"/>
        <v>21</v>
      </c>
      <c r="Z347" s="472" t="str">
        <f t="shared" si="26"/>
        <v/>
      </c>
      <c r="AA347" s="472" t="b">
        <f t="shared" si="27"/>
        <v>0</v>
      </c>
      <c r="AB347" s="472" t="s">
        <v>1896</v>
      </c>
      <c r="AC347" s="472" t="str">
        <f t="array" ref="AC347">IFERROR(IF(INDEX('Disaggregation Records'!$G$95:$G$183,MATCH(LEFT(Z347,255),LEFT('Disaggregation Records'!$D$95:$D$183,255),0))=0,"",INDEX('Disaggregation Records'!$G$95:$G$183,MATCH(LEFT(Z347,255),LEFT('Disaggregation Records'!$D$95:$D$183,255),0))),"")</f>
        <v/>
      </c>
      <c r="AD347" s="472" t="s">
        <v>785</v>
      </c>
      <c r="AE347" s="219"/>
      <c r="AF347" s="135"/>
      <c r="AG347" s="135"/>
    </row>
    <row r="348" spans="1:33" ht="37.5" customHeight="1" x14ac:dyDescent="0.35">
      <c r="A348" s="367">
        <v>3</v>
      </c>
      <c r="B348" s="384" t="str">
        <f>IFERROR(VLOOKUP(A348,'Coverage Indicators - Section D'!$A$10:$Y$38,25,FALSE),"")</f>
        <v/>
      </c>
      <c r="C348" s="467" t="str">
        <f t="array" ref="C348">IFERROR(IF(INDEX('Disaggregation Records'!$E$95:$E$183,MATCH(LEFT(Z348,255),LEFT('Disaggregation Records'!$D$95:$D$183,255),0))=0,"",INDEX('Disaggregation Records'!$E$95:$E$183,MATCH(LEFT(Z348,255),LEFT('Disaggregation Records'!$D$95:$D$183,255),0))),"")</f>
        <v/>
      </c>
      <c r="D348" s="467" t="str">
        <f t="array" ref="D348">IFERROR(IF(INDEX('Disaggregation Records'!$F$95:$F$183,MATCH(LEFT(Z348,255),LEFT('Disaggregation Records'!$D$95:$D$183,255),0))=0,"",INDEX('Disaggregation Records'!$F$95:$F$183,MATCH(LEFT(Z348,255),LEFT('Disaggregation Records'!$D$95:$D$183,255),0))),"")</f>
        <v/>
      </c>
      <c r="E348" s="386" t="str">
        <f t="array" ref="E348">IFERROR(IF(INDEX('Disaggregation Data'!$K$315:$K$576,MATCH(LEFT(X348,255),LEFT('Disaggregation Data'!$J$315:$J$576,255),0))=0,"",INDEX('Disaggregation Data'!$K$315:$K$576,MATCH(LEFT(X348,255),LEFT('Disaggregation Data'!J$315:$J$576,255),0))),"")</f>
        <v/>
      </c>
      <c r="F348" s="387" t="str">
        <f t="array" ref="F348">IFERROR(IF(INDEX('Disaggregation Data'!$L$315:$L$576,MATCH(LEFT(X348,255),LEFT('Disaggregation Data'!$J$315:$J$576,255),0))=0,"",INDEX('Disaggregation Data'!$L$315:$L$576,MATCH(LEFT(X348,255),LEFT('Disaggregation Data'!J$315:$J$576,255),0))),"")</f>
        <v/>
      </c>
      <c r="G348" s="442" t="str">
        <f t="array" ref="G348">IFERROR(IF(INDEX('Disaggregation Data'!$M$315:$M$576,MATCH(LEFT(X348,255),LEFT('Disaggregation Data'!$J$315:$J$576,255),0))=0,(E348/F348)*100,INDEX('Disaggregation Data'!$M$315:$M$576,MATCH(LEFT(X348,255),LEFT('Disaggregation Data'!J$315:$J$576,255),0))),"")</f>
        <v/>
      </c>
      <c r="H348" s="390" t="str">
        <f t="array" ref="H348">IFERROR(IF(INDEX('Disaggregation Data'!$N$315:$N$576,MATCH(LEFT(X348,255),LEFT('Disaggregation Data'!$J$315:$J$576,255),0))=0,"",INDEX('Disaggregation Data'!$N$315:$N$576,MATCH(LEFT(X348,255),LEFT('Disaggregation Data'!J$315:$J$576,255),0))),"")</f>
        <v/>
      </c>
      <c r="I348" s="471"/>
      <c r="J348" s="471"/>
      <c r="K348" s="471"/>
      <c r="L348" s="471"/>
      <c r="M348" s="471"/>
      <c r="N348" s="471"/>
      <c r="O348" s="471"/>
      <c r="P348" s="471"/>
      <c r="Q348" s="471"/>
      <c r="R348" s="471"/>
      <c r="S348" s="471"/>
      <c r="T348" s="471"/>
      <c r="U348" s="390" t="str">
        <f t="array" ref="U348">IFERROR(IF(INDEX('Disaggregation Data'!$O$315:$O$576,MATCH(LEFT(X348,255),LEFT('Disaggregation Data'!$J$315:$J$576,255),0))=0,"",INDEX('Disaggregation Data'!$O$315:$O$576,MATCH(LEFT(X348,255),LEFT('Disaggregation Data'!J$315:$J$576,255),0))),"")</f>
        <v/>
      </c>
      <c r="V348" s="402" t="str">
        <f t="array" ref="V348">IFERROR(IF(INDEX('Disaggregation Data'!$P$315:$P$576,MATCH(LEFT(X348,255),LEFT('Disaggregation Data'!$J$315:$J$576,255),0))=0,"",INDEX('Disaggregation Data'!$P$315:$P$576,MATCH(LEFT(X348,255),LEFT('Disaggregation Data'!J$315:$J$576,255),0))),"")</f>
        <v/>
      </c>
      <c r="W348" s="472"/>
      <c r="X348" s="472" t="str">
        <f t="shared" si="24"/>
        <v/>
      </c>
      <c r="Y348" s="472">
        <f t="shared" si="25"/>
        <v>22</v>
      </c>
      <c r="Z348" s="472" t="str">
        <f t="shared" si="26"/>
        <v/>
      </c>
      <c r="AA348" s="472" t="b">
        <f t="shared" si="27"/>
        <v>0</v>
      </c>
      <c r="AB348" s="472" t="s">
        <v>1897</v>
      </c>
      <c r="AC348" s="472" t="str">
        <f t="array" ref="AC348">IFERROR(IF(INDEX('Disaggregation Records'!$G$95:$G$183,MATCH(LEFT(Z348,255),LEFT('Disaggregation Records'!$D$95:$D$183,255),0))=0,"",INDEX('Disaggregation Records'!$G$95:$G$183,MATCH(LEFT(Z348,255),LEFT('Disaggregation Records'!$D$95:$D$183,255),0))),"")</f>
        <v/>
      </c>
      <c r="AD348" s="472" t="s">
        <v>785</v>
      </c>
      <c r="AE348" s="219"/>
      <c r="AF348" s="135"/>
      <c r="AG348" s="135"/>
    </row>
    <row r="349" spans="1:33" ht="37.5" customHeight="1" x14ac:dyDescent="0.35">
      <c r="A349" s="367">
        <v>3</v>
      </c>
      <c r="B349" s="384" t="str">
        <f>IFERROR(VLOOKUP(A349,'Coverage Indicators - Section D'!$A$10:$Y$38,25,FALSE),"")</f>
        <v/>
      </c>
      <c r="C349" s="467" t="str">
        <f t="array" ref="C349">IFERROR(IF(INDEX('Disaggregation Records'!$E$95:$E$183,MATCH(LEFT(Z349,255),LEFT('Disaggregation Records'!$D$95:$D$183,255),0))=0,"",INDEX('Disaggregation Records'!$E$95:$E$183,MATCH(LEFT(Z349,255),LEFT('Disaggregation Records'!$D$95:$D$183,255),0))),"")</f>
        <v/>
      </c>
      <c r="D349" s="467" t="str">
        <f t="array" ref="D349">IFERROR(IF(INDEX('Disaggregation Records'!$F$95:$F$183,MATCH(LEFT(Z349,255),LEFT('Disaggregation Records'!$D$95:$D$183,255),0))=0,"",INDEX('Disaggregation Records'!$F$95:$F$183,MATCH(LEFT(Z349,255),LEFT('Disaggregation Records'!$D$95:$D$183,255),0))),"")</f>
        <v/>
      </c>
      <c r="E349" s="386" t="str">
        <f t="array" ref="E349">IFERROR(IF(INDEX('Disaggregation Data'!$K$315:$K$576,MATCH(LEFT(X349,255),LEFT('Disaggregation Data'!$J$315:$J$576,255),0))=0,"",INDEX('Disaggregation Data'!$K$315:$K$576,MATCH(LEFT(X349,255),LEFT('Disaggregation Data'!J$315:$J$576,255),0))),"")</f>
        <v/>
      </c>
      <c r="F349" s="387" t="str">
        <f t="array" ref="F349">IFERROR(IF(INDEX('Disaggregation Data'!$L$315:$L$576,MATCH(LEFT(X349,255),LEFT('Disaggregation Data'!$J$315:$J$576,255),0))=0,"",INDEX('Disaggregation Data'!$L$315:$L$576,MATCH(LEFT(X349,255),LEFT('Disaggregation Data'!J$315:$J$576,255),0))),"")</f>
        <v/>
      </c>
      <c r="G349" s="442" t="str">
        <f t="array" ref="G349">IFERROR(IF(INDEX('Disaggregation Data'!$M$315:$M$576,MATCH(LEFT(X349,255),LEFT('Disaggregation Data'!$J$315:$J$576,255),0))=0,(E349/F349)*100,INDEX('Disaggregation Data'!$M$315:$M$576,MATCH(LEFT(X349,255),LEFT('Disaggregation Data'!J$315:$J$576,255),0))),"")</f>
        <v/>
      </c>
      <c r="H349" s="390" t="str">
        <f t="array" ref="H349">IFERROR(IF(INDEX('Disaggregation Data'!$N$315:$N$576,MATCH(LEFT(X349,255),LEFT('Disaggregation Data'!$J$315:$J$576,255),0))=0,"",INDEX('Disaggregation Data'!$N$315:$N$576,MATCH(LEFT(X349,255),LEFT('Disaggregation Data'!J$315:$J$576,255),0))),"")</f>
        <v/>
      </c>
      <c r="I349" s="471"/>
      <c r="J349" s="471"/>
      <c r="K349" s="471"/>
      <c r="L349" s="471"/>
      <c r="M349" s="471"/>
      <c r="N349" s="471"/>
      <c r="O349" s="471"/>
      <c r="P349" s="471"/>
      <c r="Q349" s="471"/>
      <c r="R349" s="471"/>
      <c r="S349" s="471"/>
      <c r="T349" s="471"/>
      <c r="U349" s="390" t="str">
        <f t="array" ref="U349">IFERROR(IF(INDEX('Disaggregation Data'!$O$315:$O$576,MATCH(LEFT(X349,255),LEFT('Disaggregation Data'!$J$315:$J$576,255),0))=0,"",INDEX('Disaggregation Data'!$O$315:$O$576,MATCH(LEFT(X349,255),LEFT('Disaggregation Data'!J$315:$J$576,255),0))),"")</f>
        <v/>
      </c>
      <c r="V349" s="402" t="str">
        <f t="array" ref="V349">IFERROR(IF(INDEX('Disaggregation Data'!$P$315:$P$576,MATCH(LEFT(X349,255),LEFT('Disaggregation Data'!$J$315:$J$576,255),0))=0,"",INDEX('Disaggregation Data'!$P$315:$P$576,MATCH(LEFT(X349,255),LEFT('Disaggregation Data'!J$315:$J$576,255),0))),"")</f>
        <v/>
      </c>
      <c r="W349" s="472"/>
      <c r="X349" s="472" t="str">
        <f t="shared" si="24"/>
        <v/>
      </c>
      <c r="Y349" s="472">
        <f t="shared" si="25"/>
        <v>23</v>
      </c>
      <c r="Z349" s="472" t="str">
        <f t="shared" si="26"/>
        <v/>
      </c>
      <c r="AA349" s="472" t="b">
        <f t="shared" si="27"/>
        <v>0</v>
      </c>
      <c r="AB349" s="472" t="s">
        <v>1898</v>
      </c>
      <c r="AC349" s="472" t="str">
        <f t="array" ref="AC349">IFERROR(IF(INDEX('Disaggregation Records'!$G$95:$G$183,MATCH(LEFT(Z349,255),LEFT('Disaggregation Records'!$D$95:$D$183,255),0))=0,"",INDEX('Disaggregation Records'!$G$95:$G$183,MATCH(LEFT(Z349,255),LEFT('Disaggregation Records'!$D$95:$D$183,255),0))),"")</f>
        <v/>
      </c>
      <c r="AD349" s="472" t="s">
        <v>785</v>
      </c>
      <c r="AE349" s="219"/>
      <c r="AF349" s="135"/>
      <c r="AG349" s="135"/>
    </row>
    <row r="350" spans="1:33" ht="37.5" customHeight="1" x14ac:dyDescent="0.35">
      <c r="A350" s="367">
        <v>3</v>
      </c>
      <c r="B350" s="384" t="str">
        <f>IFERROR(VLOOKUP(A350,'Coverage Indicators - Section D'!$A$10:$Y$38,25,FALSE),"")</f>
        <v/>
      </c>
      <c r="C350" s="467" t="str">
        <f t="array" ref="C350">IFERROR(IF(INDEX('Disaggregation Records'!$E$95:$E$183,MATCH(LEFT(Z350,255),LEFT('Disaggregation Records'!$D$95:$D$183,255),0))=0,"",INDEX('Disaggregation Records'!$E$95:$E$183,MATCH(LEFT(Z350,255),LEFT('Disaggregation Records'!$D$95:$D$183,255),0))),"")</f>
        <v/>
      </c>
      <c r="D350" s="467" t="str">
        <f t="array" ref="D350">IFERROR(IF(INDEX('Disaggregation Records'!$F$95:$F$183,MATCH(LEFT(Z350,255),LEFT('Disaggregation Records'!$D$95:$D$183,255),0))=0,"",INDEX('Disaggregation Records'!$F$95:$F$183,MATCH(LEFT(Z350,255),LEFT('Disaggregation Records'!$D$95:$D$183,255),0))),"")</f>
        <v/>
      </c>
      <c r="E350" s="386" t="str">
        <f t="array" ref="E350">IFERROR(IF(INDEX('Disaggregation Data'!$K$315:$K$576,MATCH(LEFT(X350,255),LEFT('Disaggregation Data'!$J$315:$J$576,255),0))=0,"",INDEX('Disaggregation Data'!$K$315:$K$576,MATCH(LEFT(X350,255),LEFT('Disaggregation Data'!J$315:$J$576,255),0))),"")</f>
        <v/>
      </c>
      <c r="F350" s="387" t="str">
        <f t="array" ref="F350">IFERROR(IF(INDEX('Disaggregation Data'!$L$315:$L$576,MATCH(LEFT(X350,255),LEFT('Disaggregation Data'!$J$315:$J$576,255),0))=0,"",INDEX('Disaggregation Data'!$L$315:$L$576,MATCH(LEFT(X350,255),LEFT('Disaggregation Data'!J$315:$J$576,255),0))),"")</f>
        <v/>
      </c>
      <c r="G350" s="442" t="str">
        <f t="array" ref="G350">IFERROR(IF(INDEX('Disaggregation Data'!$M$315:$M$576,MATCH(LEFT(X350,255),LEFT('Disaggregation Data'!$J$315:$J$576,255),0))=0,(E350/F350)*100,INDEX('Disaggregation Data'!$M$315:$M$576,MATCH(LEFT(X350,255),LEFT('Disaggregation Data'!J$315:$J$576,255),0))),"")</f>
        <v/>
      </c>
      <c r="H350" s="390" t="str">
        <f t="array" ref="H350">IFERROR(IF(INDEX('Disaggregation Data'!$N$315:$N$576,MATCH(LEFT(X350,255),LEFT('Disaggregation Data'!$J$315:$J$576,255),0))=0,"",INDEX('Disaggregation Data'!$N$315:$N$576,MATCH(LEFT(X350,255),LEFT('Disaggregation Data'!J$315:$J$576,255),0))),"")</f>
        <v/>
      </c>
      <c r="I350" s="471"/>
      <c r="J350" s="471"/>
      <c r="K350" s="471"/>
      <c r="L350" s="471"/>
      <c r="M350" s="471"/>
      <c r="N350" s="471"/>
      <c r="O350" s="471"/>
      <c r="P350" s="471"/>
      <c r="Q350" s="471"/>
      <c r="R350" s="471"/>
      <c r="S350" s="471"/>
      <c r="T350" s="471"/>
      <c r="U350" s="390" t="str">
        <f t="array" ref="U350">IFERROR(IF(INDEX('Disaggregation Data'!$O$315:$O$576,MATCH(LEFT(X350,255),LEFT('Disaggregation Data'!$J$315:$J$576,255),0))=0,"",INDEX('Disaggregation Data'!$O$315:$O$576,MATCH(LEFT(X350,255),LEFT('Disaggregation Data'!J$315:$J$576,255),0))),"")</f>
        <v/>
      </c>
      <c r="V350" s="402" t="str">
        <f t="array" ref="V350">IFERROR(IF(INDEX('Disaggregation Data'!$P$315:$P$576,MATCH(LEFT(X350,255),LEFT('Disaggregation Data'!$J$315:$J$576,255),0))=0,"",INDEX('Disaggregation Data'!$P$315:$P$576,MATCH(LEFT(X350,255),LEFT('Disaggregation Data'!J$315:$J$576,255),0))),"")</f>
        <v/>
      </c>
      <c r="W350" s="472"/>
      <c r="X350" s="472" t="str">
        <f t="shared" si="24"/>
        <v/>
      </c>
      <c r="Y350" s="472">
        <f t="shared" si="25"/>
        <v>24</v>
      </c>
      <c r="Z350" s="472" t="str">
        <f t="shared" si="26"/>
        <v/>
      </c>
      <c r="AA350" s="472" t="b">
        <f t="shared" si="27"/>
        <v>0</v>
      </c>
      <c r="AB350" s="472" t="s">
        <v>1899</v>
      </c>
      <c r="AC350" s="472" t="str">
        <f t="array" ref="AC350">IFERROR(IF(INDEX('Disaggregation Records'!$G$95:$G$183,MATCH(LEFT(Z350,255),LEFT('Disaggregation Records'!$D$95:$D$183,255),0))=0,"",INDEX('Disaggregation Records'!$G$95:$G$183,MATCH(LEFT(Z350,255),LEFT('Disaggregation Records'!$D$95:$D$183,255),0))),"")</f>
        <v/>
      </c>
      <c r="AD350" s="472" t="s">
        <v>785</v>
      </c>
      <c r="AE350" s="219"/>
      <c r="AF350" s="135"/>
      <c r="AG350" s="135"/>
    </row>
    <row r="351" spans="1:33" ht="37.5" customHeight="1" x14ac:dyDescent="0.35">
      <c r="A351" s="367">
        <v>3</v>
      </c>
      <c r="B351" s="384" t="str">
        <f>IFERROR(VLOOKUP(A351,'Coverage Indicators - Section D'!$A$10:$Y$38,25,FALSE),"")</f>
        <v/>
      </c>
      <c r="C351" s="467" t="str">
        <f t="array" ref="C351">IFERROR(IF(INDEX('Disaggregation Records'!$E$95:$E$183,MATCH(LEFT(Z351,255),LEFT('Disaggregation Records'!$D$95:$D$183,255),0))=0,"",INDEX('Disaggregation Records'!$E$95:$E$183,MATCH(LEFT(Z351,255),LEFT('Disaggregation Records'!$D$95:$D$183,255),0))),"")</f>
        <v/>
      </c>
      <c r="D351" s="467" t="str">
        <f t="array" ref="D351">IFERROR(IF(INDEX('Disaggregation Records'!$F$95:$F$183,MATCH(LEFT(Z351,255),LEFT('Disaggregation Records'!$D$95:$D$183,255),0))=0,"",INDEX('Disaggregation Records'!$F$95:$F$183,MATCH(LEFT(Z351,255),LEFT('Disaggregation Records'!$D$95:$D$183,255),0))),"")</f>
        <v/>
      </c>
      <c r="E351" s="386" t="str">
        <f t="array" ref="E351">IFERROR(IF(INDEX('Disaggregation Data'!$K$315:$K$576,MATCH(LEFT(X351,255),LEFT('Disaggregation Data'!$J$315:$J$576,255),0))=0,"",INDEX('Disaggregation Data'!$K$315:$K$576,MATCH(LEFT(X351,255),LEFT('Disaggregation Data'!J$315:$J$576,255),0))),"")</f>
        <v/>
      </c>
      <c r="F351" s="387" t="str">
        <f t="array" ref="F351">IFERROR(IF(INDEX('Disaggregation Data'!$L$315:$L$576,MATCH(LEFT(X351,255),LEFT('Disaggregation Data'!$J$315:$J$576,255),0))=0,"",INDEX('Disaggregation Data'!$L$315:$L$576,MATCH(LEFT(X351,255),LEFT('Disaggregation Data'!J$315:$J$576,255),0))),"")</f>
        <v/>
      </c>
      <c r="G351" s="442" t="str">
        <f t="array" ref="G351">IFERROR(IF(INDEX('Disaggregation Data'!$M$315:$M$576,MATCH(LEFT(X351,255),LEFT('Disaggregation Data'!$J$315:$J$576,255),0))=0,(E351/F351)*100,INDEX('Disaggregation Data'!$M$315:$M$576,MATCH(LEFT(X351,255),LEFT('Disaggregation Data'!J$315:$J$576,255),0))),"")</f>
        <v/>
      </c>
      <c r="H351" s="390" t="str">
        <f t="array" ref="H351">IFERROR(IF(INDEX('Disaggregation Data'!$N$315:$N$576,MATCH(LEFT(X351,255),LEFT('Disaggregation Data'!$J$315:$J$576,255),0))=0,"",INDEX('Disaggregation Data'!$N$315:$N$576,MATCH(LEFT(X351,255),LEFT('Disaggregation Data'!J$315:$J$576,255),0))),"")</f>
        <v/>
      </c>
      <c r="I351" s="471"/>
      <c r="J351" s="471"/>
      <c r="K351" s="471"/>
      <c r="L351" s="471"/>
      <c r="M351" s="471"/>
      <c r="N351" s="471"/>
      <c r="O351" s="471"/>
      <c r="P351" s="471"/>
      <c r="Q351" s="471"/>
      <c r="R351" s="471"/>
      <c r="S351" s="471"/>
      <c r="T351" s="471"/>
      <c r="U351" s="390" t="str">
        <f t="array" ref="U351">IFERROR(IF(INDEX('Disaggregation Data'!$O$315:$O$576,MATCH(LEFT(X351,255),LEFT('Disaggregation Data'!$J$315:$J$576,255),0))=0,"",INDEX('Disaggregation Data'!$O$315:$O$576,MATCH(LEFT(X351,255),LEFT('Disaggregation Data'!J$315:$J$576,255),0))),"")</f>
        <v/>
      </c>
      <c r="V351" s="402" t="str">
        <f t="array" ref="V351">IFERROR(IF(INDEX('Disaggregation Data'!$P$315:$P$576,MATCH(LEFT(X351,255),LEFT('Disaggregation Data'!$J$315:$J$576,255),0))=0,"",INDEX('Disaggregation Data'!$P$315:$P$576,MATCH(LEFT(X351,255),LEFT('Disaggregation Data'!J$315:$J$576,255),0))),"")</f>
        <v/>
      </c>
      <c r="W351" s="472"/>
      <c r="X351" s="472" t="str">
        <f t="shared" si="24"/>
        <v/>
      </c>
      <c r="Y351" s="472">
        <f t="shared" si="25"/>
        <v>25</v>
      </c>
      <c r="Z351" s="472" t="str">
        <f t="shared" si="26"/>
        <v/>
      </c>
      <c r="AA351" s="472" t="b">
        <f t="shared" si="27"/>
        <v>0</v>
      </c>
      <c r="AB351" s="472" t="s">
        <v>1900</v>
      </c>
      <c r="AC351" s="472" t="str">
        <f t="array" ref="AC351">IFERROR(IF(INDEX('Disaggregation Records'!$G$95:$G$183,MATCH(LEFT(Z351,255),LEFT('Disaggregation Records'!$D$95:$D$183,255),0))=0,"",INDEX('Disaggregation Records'!$G$95:$G$183,MATCH(LEFT(Z351,255),LEFT('Disaggregation Records'!$D$95:$D$183,255),0))),"")</f>
        <v/>
      </c>
      <c r="AD351" s="472" t="s">
        <v>785</v>
      </c>
      <c r="AE351" s="219"/>
      <c r="AF351" s="135"/>
      <c r="AG351" s="135"/>
    </row>
    <row r="352" spans="1:33" ht="37.5" customHeight="1" x14ac:dyDescent="0.35">
      <c r="A352" s="367">
        <v>3</v>
      </c>
      <c r="B352" s="384" t="str">
        <f>IFERROR(VLOOKUP(A352,'Coverage Indicators - Section D'!$A$10:$Y$38,25,FALSE),"")</f>
        <v/>
      </c>
      <c r="C352" s="467" t="str">
        <f t="array" ref="C352">IFERROR(IF(INDEX('Disaggregation Records'!$E$95:$E$183,MATCH(LEFT(Z352,255),LEFT('Disaggregation Records'!$D$95:$D$183,255),0))=0,"",INDEX('Disaggregation Records'!$E$95:$E$183,MATCH(LEFT(Z352,255),LEFT('Disaggregation Records'!$D$95:$D$183,255),0))),"")</f>
        <v/>
      </c>
      <c r="D352" s="467" t="str">
        <f t="array" ref="D352">IFERROR(IF(INDEX('Disaggregation Records'!$F$95:$F$183,MATCH(LEFT(Z352,255),LEFT('Disaggregation Records'!$D$95:$D$183,255),0))=0,"",INDEX('Disaggregation Records'!$F$95:$F$183,MATCH(LEFT(Z352,255),LEFT('Disaggregation Records'!$D$95:$D$183,255),0))),"")</f>
        <v/>
      </c>
      <c r="E352" s="386" t="str">
        <f t="array" ref="E352">IFERROR(IF(INDEX('Disaggregation Data'!$K$315:$K$576,MATCH(LEFT(X352,255),LEFT('Disaggregation Data'!$J$315:$J$576,255),0))=0,"",INDEX('Disaggregation Data'!$K$315:$K$576,MATCH(LEFT(X352,255),LEFT('Disaggregation Data'!J$315:$J$576,255),0))),"")</f>
        <v/>
      </c>
      <c r="F352" s="387" t="str">
        <f t="array" ref="F352">IFERROR(IF(INDEX('Disaggregation Data'!$L$315:$L$576,MATCH(LEFT(X352,255),LEFT('Disaggregation Data'!$J$315:$J$576,255),0))=0,"",INDEX('Disaggregation Data'!$L$315:$L$576,MATCH(LEFT(X352,255),LEFT('Disaggregation Data'!J$315:$J$576,255),0))),"")</f>
        <v/>
      </c>
      <c r="G352" s="442" t="str">
        <f t="array" ref="G352">IFERROR(IF(INDEX('Disaggregation Data'!$M$315:$M$576,MATCH(LEFT(X352,255),LEFT('Disaggregation Data'!$J$315:$J$576,255),0))=0,(E352/F352)*100,INDEX('Disaggregation Data'!$M$315:$M$576,MATCH(LEFT(X352,255),LEFT('Disaggregation Data'!J$315:$J$576,255),0))),"")</f>
        <v/>
      </c>
      <c r="H352" s="390" t="str">
        <f t="array" ref="H352">IFERROR(IF(INDEX('Disaggregation Data'!$N$315:$N$576,MATCH(LEFT(X352,255),LEFT('Disaggregation Data'!$J$315:$J$576,255),0))=0,"",INDEX('Disaggregation Data'!$N$315:$N$576,MATCH(LEFT(X352,255),LEFT('Disaggregation Data'!J$315:$J$576,255),0))),"")</f>
        <v/>
      </c>
      <c r="I352" s="471"/>
      <c r="J352" s="471"/>
      <c r="K352" s="471"/>
      <c r="L352" s="471"/>
      <c r="M352" s="471"/>
      <c r="N352" s="471"/>
      <c r="O352" s="471"/>
      <c r="P352" s="471"/>
      <c r="Q352" s="471"/>
      <c r="R352" s="471"/>
      <c r="S352" s="471"/>
      <c r="T352" s="471"/>
      <c r="U352" s="390" t="str">
        <f t="array" ref="U352">IFERROR(IF(INDEX('Disaggregation Data'!$O$315:$O$576,MATCH(LEFT(X352,255),LEFT('Disaggregation Data'!$J$315:$J$576,255),0))=0,"",INDEX('Disaggregation Data'!$O$315:$O$576,MATCH(LEFT(X352,255),LEFT('Disaggregation Data'!J$315:$J$576,255),0))),"")</f>
        <v/>
      </c>
      <c r="V352" s="402" t="str">
        <f t="array" ref="V352">IFERROR(IF(INDEX('Disaggregation Data'!$P$315:$P$576,MATCH(LEFT(X352,255),LEFT('Disaggregation Data'!$J$315:$J$576,255),0))=0,"",INDEX('Disaggregation Data'!$P$315:$P$576,MATCH(LEFT(X352,255),LEFT('Disaggregation Data'!J$315:$J$576,255),0))),"")</f>
        <v/>
      </c>
      <c r="W352" s="472"/>
      <c r="X352" s="472" t="str">
        <f t="shared" si="24"/>
        <v/>
      </c>
      <c r="Y352" s="472">
        <f t="shared" si="25"/>
        <v>26</v>
      </c>
      <c r="Z352" s="472" t="str">
        <f t="shared" si="26"/>
        <v/>
      </c>
      <c r="AA352" s="472" t="b">
        <f t="shared" si="27"/>
        <v>0</v>
      </c>
      <c r="AB352" s="472" t="s">
        <v>1901</v>
      </c>
      <c r="AC352" s="472" t="str">
        <f t="array" ref="AC352">IFERROR(IF(INDEX('Disaggregation Records'!$G$95:$G$183,MATCH(LEFT(Z352,255),LEFT('Disaggregation Records'!$D$95:$D$183,255),0))=0,"",INDEX('Disaggregation Records'!$G$95:$G$183,MATCH(LEFT(Z352,255),LEFT('Disaggregation Records'!$D$95:$D$183,255),0))),"")</f>
        <v/>
      </c>
      <c r="AD352" s="472" t="s">
        <v>785</v>
      </c>
      <c r="AE352" s="219"/>
      <c r="AF352" s="135"/>
      <c r="AG352" s="135"/>
    </row>
    <row r="353" spans="1:33" ht="37.5" customHeight="1" x14ac:dyDescent="0.35">
      <c r="A353" s="367">
        <v>3</v>
      </c>
      <c r="B353" s="384" t="str">
        <f>IFERROR(VLOOKUP(A353,'Coverage Indicators - Section D'!$A$10:$Y$38,25,FALSE),"")</f>
        <v/>
      </c>
      <c r="C353" s="467" t="str">
        <f t="array" ref="C353">IFERROR(IF(INDEX('Disaggregation Records'!$E$95:$E$183,MATCH(LEFT(Z353,255),LEFT('Disaggregation Records'!$D$95:$D$183,255),0))=0,"",INDEX('Disaggregation Records'!$E$95:$E$183,MATCH(LEFT(Z353,255),LEFT('Disaggregation Records'!$D$95:$D$183,255),0))),"")</f>
        <v/>
      </c>
      <c r="D353" s="467" t="str">
        <f t="array" ref="D353">IFERROR(IF(INDEX('Disaggregation Records'!$F$95:$F$183,MATCH(LEFT(Z353,255),LEFT('Disaggregation Records'!$D$95:$D$183,255),0))=0,"",INDEX('Disaggregation Records'!$F$95:$F$183,MATCH(LEFT(Z353,255),LEFT('Disaggregation Records'!$D$95:$D$183,255),0))),"")</f>
        <v/>
      </c>
      <c r="E353" s="386" t="str">
        <f t="array" ref="E353">IFERROR(IF(INDEX('Disaggregation Data'!$K$315:$K$576,MATCH(LEFT(X353,255),LEFT('Disaggregation Data'!$J$315:$J$576,255),0))=0,"",INDEX('Disaggregation Data'!$K$315:$K$576,MATCH(LEFT(X353,255),LEFT('Disaggregation Data'!J$315:$J$576,255),0))),"")</f>
        <v/>
      </c>
      <c r="F353" s="387" t="str">
        <f t="array" ref="F353">IFERROR(IF(INDEX('Disaggregation Data'!$L$315:$L$576,MATCH(LEFT(X353,255),LEFT('Disaggregation Data'!$J$315:$J$576,255),0))=0,"",INDEX('Disaggregation Data'!$L$315:$L$576,MATCH(LEFT(X353,255),LEFT('Disaggregation Data'!J$315:$J$576,255),0))),"")</f>
        <v/>
      </c>
      <c r="G353" s="442" t="str">
        <f t="array" ref="G353">IFERROR(IF(INDEX('Disaggregation Data'!$M$315:$M$576,MATCH(LEFT(X353,255),LEFT('Disaggregation Data'!$J$315:$J$576,255),0))=0,(E353/F353)*100,INDEX('Disaggregation Data'!$M$315:$M$576,MATCH(LEFT(X353,255),LEFT('Disaggregation Data'!J$315:$J$576,255),0))),"")</f>
        <v/>
      </c>
      <c r="H353" s="390" t="str">
        <f t="array" ref="H353">IFERROR(IF(INDEX('Disaggregation Data'!$N$315:$N$576,MATCH(LEFT(X353,255),LEFT('Disaggregation Data'!$J$315:$J$576,255),0))=0,"",INDEX('Disaggregation Data'!$N$315:$N$576,MATCH(LEFT(X353,255),LEFT('Disaggregation Data'!J$315:$J$576,255),0))),"")</f>
        <v/>
      </c>
      <c r="I353" s="471"/>
      <c r="J353" s="471"/>
      <c r="K353" s="471"/>
      <c r="L353" s="471"/>
      <c r="M353" s="471"/>
      <c r="N353" s="471"/>
      <c r="O353" s="471"/>
      <c r="P353" s="471"/>
      <c r="Q353" s="471"/>
      <c r="R353" s="471"/>
      <c r="S353" s="471"/>
      <c r="T353" s="471"/>
      <c r="U353" s="390" t="str">
        <f t="array" ref="U353">IFERROR(IF(INDEX('Disaggregation Data'!$O$315:$O$576,MATCH(LEFT(X353,255),LEFT('Disaggregation Data'!$J$315:$J$576,255),0))=0,"",INDEX('Disaggregation Data'!$O$315:$O$576,MATCH(LEFT(X353,255),LEFT('Disaggregation Data'!J$315:$J$576,255),0))),"")</f>
        <v/>
      </c>
      <c r="V353" s="402" t="str">
        <f t="array" ref="V353">IFERROR(IF(INDEX('Disaggregation Data'!$P$315:$P$576,MATCH(LEFT(X353,255),LEFT('Disaggregation Data'!$J$315:$J$576,255),0))=0,"",INDEX('Disaggregation Data'!$P$315:$P$576,MATCH(LEFT(X353,255),LEFT('Disaggregation Data'!J$315:$J$576,255),0))),"")</f>
        <v/>
      </c>
      <c r="W353" s="472"/>
      <c r="X353" s="472" t="str">
        <f t="shared" si="24"/>
        <v/>
      </c>
      <c r="Y353" s="472">
        <f t="shared" si="25"/>
        <v>27</v>
      </c>
      <c r="Z353" s="472" t="str">
        <f t="shared" si="26"/>
        <v/>
      </c>
      <c r="AA353" s="472" t="b">
        <f t="shared" si="27"/>
        <v>0</v>
      </c>
      <c r="AB353" s="472" t="s">
        <v>1902</v>
      </c>
      <c r="AC353" s="472" t="str">
        <f t="array" ref="AC353">IFERROR(IF(INDEX('Disaggregation Records'!$G$95:$G$183,MATCH(LEFT(Z353,255),LEFT('Disaggregation Records'!$D$95:$D$183,255),0))=0,"",INDEX('Disaggregation Records'!$G$95:$G$183,MATCH(LEFT(Z353,255),LEFT('Disaggregation Records'!$D$95:$D$183,255),0))),"")</f>
        <v/>
      </c>
      <c r="AD353" s="472" t="s">
        <v>785</v>
      </c>
      <c r="AE353" s="219"/>
      <c r="AF353" s="135"/>
      <c r="AG353" s="135"/>
    </row>
    <row r="354" spans="1:33" ht="37.5" customHeight="1" x14ac:dyDescent="0.35">
      <c r="A354" s="367">
        <v>3</v>
      </c>
      <c r="B354" s="384" t="str">
        <f>IFERROR(VLOOKUP(A354,'Coverage Indicators - Section D'!$A$10:$Y$38,25,FALSE),"")</f>
        <v/>
      </c>
      <c r="C354" s="467" t="str">
        <f t="array" ref="C354">IFERROR(IF(INDEX('Disaggregation Records'!$E$95:$E$183,MATCH(LEFT(Z354,255),LEFT('Disaggregation Records'!$D$95:$D$183,255),0))=0,"",INDEX('Disaggregation Records'!$E$95:$E$183,MATCH(LEFT(Z354,255),LEFT('Disaggregation Records'!$D$95:$D$183,255),0))),"")</f>
        <v/>
      </c>
      <c r="D354" s="467" t="str">
        <f t="array" ref="D354">IFERROR(IF(INDEX('Disaggregation Records'!$F$95:$F$183,MATCH(LEFT(Z354,255),LEFT('Disaggregation Records'!$D$95:$D$183,255),0))=0,"",INDEX('Disaggregation Records'!$F$95:$F$183,MATCH(LEFT(Z354,255),LEFT('Disaggregation Records'!$D$95:$D$183,255),0))),"")</f>
        <v/>
      </c>
      <c r="E354" s="386" t="str">
        <f t="array" ref="E354">IFERROR(IF(INDEX('Disaggregation Data'!$K$315:$K$576,MATCH(LEFT(X354,255),LEFT('Disaggregation Data'!$J$315:$J$576,255),0))=0,"",INDEX('Disaggregation Data'!$K$315:$K$576,MATCH(LEFT(X354,255),LEFT('Disaggregation Data'!J$315:$J$576,255),0))),"")</f>
        <v/>
      </c>
      <c r="F354" s="387" t="str">
        <f t="array" ref="F354">IFERROR(IF(INDEX('Disaggregation Data'!$L$315:$L$576,MATCH(LEFT(X354,255),LEFT('Disaggregation Data'!$J$315:$J$576,255),0))=0,"",INDEX('Disaggregation Data'!$L$315:$L$576,MATCH(LEFT(X354,255),LEFT('Disaggregation Data'!J$315:$J$576,255),0))),"")</f>
        <v/>
      </c>
      <c r="G354" s="442" t="str">
        <f t="array" ref="G354">IFERROR(IF(INDEX('Disaggregation Data'!$M$315:$M$576,MATCH(LEFT(X354,255),LEFT('Disaggregation Data'!$J$315:$J$576,255),0))=0,(E354/F354)*100,INDEX('Disaggregation Data'!$M$315:$M$576,MATCH(LEFT(X354,255),LEFT('Disaggregation Data'!J$315:$J$576,255),0))),"")</f>
        <v/>
      </c>
      <c r="H354" s="390" t="str">
        <f t="array" ref="H354">IFERROR(IF(INDEX('Disaggregation Data'!$N$315:$N$576,MATCH(LEFT(X354,255),LEFT('Disaggregation Data'!$J$315:$J$576,255),0))=0,"",INDEX('Disaggregation Data'!$N$315:$N$576,MATCH(LEFT(X354,255),LEFT('Disaggregation Data'!J$315:$J$576,255),0))),"")</f>
        <v/>
      </c>
      <c r="I354" s="471"/>
      <c r="J354" s="471"/>
      <c r="K354" s="471"/>
      <c r="L354" s="471"/>
      <c r="M354" s="471"/>
      <c r="N354" s="471"/>
      <c r="O354" s="471"/>
      <c r="P354" s="471"/>
      <c r="Q354" s="471"/>
      <c r="R354" s="471"/>
      <c r="S354" s="471"/>
      <c r="T354" s="471"/>
      <c r="U354" s="390" t="str">
        <f t="array" ref="U354">IFERROR(IF(INDEX('Disaggregation Data'!$O$315:$O$576,MATCH(LEFT(X354,255),LEFT('Disaggregation Data'!$J$315:$J$576,255),0))=0,"",INDEX('Disaggregation Data'!$O$315:$O$576,MATCH(LEFT(X354,255),LEFT('Disaggregation Data'!J$315:$J$576,255),0))),"")</f>
        <v/>
      </c>
      <c r="V354" s="402" t="str">
        <f t="array" ref="V354">IFERROR(IF(INDEX('Disaggregation Data'!$P$315:$P$576,MATCH(LEFT(X354,255),LEFT('Disaggregation Data'!$J$315:$J$576,255),0))=0,"",INDEX('Disaggregation Data'!$P$315:$P$576,MATCH(LEFT(X354,255),LEFT('Disaggregation Data'!J$315:$J$576,255),0))),"")</f>
        <v/>
      </c>
      <c r="W354" s="472"/>
      <c r="X354" s="472" t="str">
        <f t="shared" si="24"/>
        <v/>
      </c>
      <c r="Y354" s="472">
        <f t="shared" si="25"/>
        <v>28</v>
      </c>
      <c r="Z354" s="472" t="str">
        <f t="shared" si="26"/>
        <v/>
      </c>
      <c r="AA354" s="472" t="b">
        <f t="shared" si="27"/>
        <v>0</v>
      </c>
      <c r="AB354" s="472" t="s">
        <v>1903</v>
      </c>
      <c r="AC354" s="472" t="str">
        <f t="array" ref="AC354">IFERROR(IF(INDEX('Disaggregation Records'!$G$95:$G$183,MATCH(LEFT(Z354,255),LEFT('Disaggregation Records'!$D$95:$D$183,255),0))=0,"",INDEX('Disaggregation Records'!$G$95:$G$183,MATCH(LEFT(Z354,255),LEFT('Disaggregation Records'!$D$95:$D$183,255),0))),"")</f>
        <v/>
      </c>
      <c r="AD354" s="472" t="s">
        <v>785</v>
      </c>
      <c r="AE354" s="219"/>
      <c r="AF354" s="135"/>
      <c r="AG354" s="135"/>
    </row>
    <row r="355" spans="1:33" ht="37.5" customHeight="1" x14ac:dyDescent="0.35">
      <c r="A355" s="367">
        <v>3</v>
      </c>
      <c r="B355" s="384" t="str">
        <f>IFERROR(VLOOKUP(A355,'Coverage Indicators - Section D'!$A$10:$Y$38,25,FALSE),"")</f>
        <v/>
      </c>
      <c r="C355" s="467" t="str">
        <f t="array" ref="C355">IFERROR(IF(INDEX('Disaggregation Records'!$E$95:$E$183,MATCH(LEFT(Z355,255),LEFT('Disaggregation Records'!$D$95:$D$183,255),0))=0,"",INDEX('Disaggregation Records'!$E$95:$E$183,MATCH(LEFT(Z355,255),LEFT('Disaggregation Records'!$D$95:$D$183,255),0))),"")</f>
        <v/>
      </c>
      <c r="D355" s="467" t="str">
        <f t="array" ref="D355">IFERROR(IF(INDEX('Disaggregation Records'!$F$95:$F$183,MATCH(LEFT(Z355,255),LEFT('Disaggregation Records'!$D$95:$D$183,255),0))=0,"",INDEX('Disaggregation Records'!$F$95:$F$183,MATCH(LEFT(Z355,255),LEFT('Disaggregation Records'!$D$95:$D$183,255),0))),"")</f>
        <v/>
      </c>
      <c r="E355" s="386" t="str">
        <f t="array" ref="E355">IFERROR(IF(INDEX('Disaggregation Data'!$K$315:$K$576,MATCH(LEFT(X355,255),LEFT('Disaggregation Data'!$J$315:$J$576,255),0))=0,"",INDEX('Disaggregation Data'!$K$315:$K$576,MATCH(LEFT(X355,255),LEFT('Disaggregation Data'!J$315:$J$576,255),0))),"")</f>
        <v/>
      </c>
      <c r="F355" s="387" t="str">
        <f t="array" ref="F355">IFERROR(IF(INDEX('Disaggregation Data'!$L$315:$L$576,MATCH(LEFT(X355,255),LEFT('Disaggregation Data'!$J$315:$J$576,255),0))=0,"",INDEX('Disaggregation Data'!$L$315:$L$576,MATCH(LEFT(X355,255),LEFT('Disaggregation Data'!J$315:$J$576,255),0))),"")</f>
        <v/>
      </c>
      <c r="G355" s="442" t="str">
        <f t="array" ref="G355">IFERROR(IF(INDEX('Disaggregation Data'!$M$315:$M$576,MATCH(LEFT(X355,255),LEFT('Disaggregation Data'!$J$315:$J$576,255),0))=0,(E355/F355)*100,INDEX('Disaggregation Data'!$M$315:$M$576,MATCH(LEFT(X355,255),LEFT('Disaggregation Data'!J$315:$J$576,255),0))),"")</f>
        <v/>
      </c>
      <c r="H355" s="390" t="str">
        <f t="array" ref="H355">IFERROR(IF(INDEX('Disaggregation Data'!$N$315:$N$576,MATCH(LEFT(X355,255),LEFT('Disaggregation Data'!$J$315:$J$576,255),0))=0,"",INDEX('Disaggregation Data'!$N$315:$N$576,MATCH(LEFT(X355,255),LEFT('Disaggregation Data'!J$315:$J$576,255),0))),"")</f>
        <v/>
      </c>
      <c r="I355" s="471"/>
      <c r="J355" s="471"/>
      <c r="K355" s="471"/>
      <c r="L355" s="471"/>
      <c r="M355" s="471"/>
      <c r="N355" s="471"/>
      <c r="O355" s="471"/>
      <c r="P355" s="471"/>
      <c r="Q355" s="471"/>
      <c r="R355" s="471"/>
      <c r="S355" s="471"/>
      <c r="T355" s="471"/>
      <c r="U355" s="390" t="str">
        <f t="array" ref="U355">IFERROR(IF(INDEX('Disaggregation Data'!$O$315:$O$576,MATCH(LEFT(X355,255),LEFT('Disaggregation Data'!$J$315:$J$576,255),0))=0,"",INDEX('Disaggregation Data'!$O$315:$O$576,MATCH(LEFT(X355,255),LEFT('Disaggregation Data'!J$315:$J$576,255),0))),"")</f>
        <v/>
      </c>
      <c r="V355" s="402" t="str">
        <f t="array" ref="V355">IFERROR(IF(INDEX('Disaggregation Data'!$P$315:$P$576,MATCH(LEFT(X355,255),LEFT('Disaggregation Data'!$J$315:$J$576,255),0))=0,"",INDEX('Disaggregation Data'!$P$315:$P$576,MATCH(LEFT(X355,255),LEFT('Disaggregation Data'!J$315:$J$576,255),0))),"")</f>
        <v/>
      </c>
      <c r="W355" s="472"/>
      <c r="X355" s="472" t="str">
        <f t="shared" si="24"/>
        <v/>
      </c>
      <c r="Y355" s="472">
        <f t="shared" si="25"/>
        <v>29</v>
      </c>
      <c r="Z355" s="472" t="str">
        <f t="shared" si="26"/>
        <v/>
      </c>
      <c r="AA355" s="472" t="b">
        <f t="shared" si="27"/>
        <v>0</v>
      </c>
      <c r="AB355" s="472" t="s">
        <v>1904</v>
      </c>
      <c r="AC355" s="472" t="str">
        <f t="array" ref="AC355">IFERROR(IF(INDEX('Disaggregation Records'!$G$95:$G$183,MATCH(LEFT(Z355,255),LEFT('Disaggregation Records'!$D$95:$D$183,255),0))=0,"",INDEX('Disaggregation Records'!$G$95:$G$183,MATCH(LEFT(Z355,255),LEFT('Disaggregation Records'!$D$95:$D$183,255),0))),"")</f>
        <v/>
      </c>
      <c r="AD355" s="472" t="s">
        <v>785</v>
      </c>
      <c r="AE355" s="219"/>
      <c r="AF355" s="135"/>
      <c r="AG355" s="135"/>
    </row>
    <row r="356" spans="1:33" ht="37.5" customHeight="1" x14ac:dyDescent="0.35">
      <c r="A356" s="367">
        <v>3</v>
      </c>
      <c r="B356" s="384" t="str">
        <f>IFERROR(VLOOKUP(A356,'Coverage Indicators - Section D'!$A$10:$Y$38,25,FALSE),"")</f>
        <v/>
      </c>
      <c r="C356" s="467" t="str">
        <f t="array" ref="C356">IFERROR(IF(INDEX('Disaggregation Records'!$E$95:$E$183,MATCH(LEFT(Z356,255),LEFT('Disaggregation Records'!$D$95:$D$183,255),0))=0,"",INDEX('Disaggregation Records'!$E$95:$E$183,MATCH(LEFT(Z356,255),LEFT('Disaggregation Records'!$D$95:$D$183,255),0))),"")</f>
        <v/>
      </c>
      <c r="D356" s="467" t="str">
        <f t="array" ref="D356">IFERROR(IF(INDEX('Disaggregation Records'!$F$95:$F$183,MATCH(LEFT(Z356,255),LEFT('Disaggregation Records'!$D$95:$D$183,255),0))=0,"",INDEX('Disaggregation Records'!$F$95:$F$183,MATCH(LEFT(Z356,255),LEFT('Disaggregation Records'!$D$95:$D$183,255),0))),"")</f>
        <v/>
      </c>
      <c r="E356" s="386" t="str">
        <f t="array" ref="E356">IFERROR(IF(INDEX('Disaggregation Data'!$K$315:$K$576,MATCH(LEFT(X356,255),LEFT('Disaggregation Data'!$J$315:$J$576,255),0))=0,"",INDEX('Disaggregation Data'!$K$315:$K$576,MATCH(LEFT(X356,255),LEFT('Disaggregation Data'!J$315:$J$576,255),0))),"")</f>
        <v/>
      </c>
      <c r="F356" s="387" t="str">
        <f t="array" ref="F356">IFERROR(IF(INDEX('Disaggregation Data'!$L$315:$L$576,MATCH(LEFT(X356,255),LEFT('Disaggregation Data'!$J$315:$J$576,255),0))=0,"",INDEX('Disaggregation Data'!$L$315:$L$576,MATCH(LEFT(X356,255),LEFT('Disaggregation Data'!J$315:$J$576,255),0))),"")</f>
        <v/>
      </c>
      <c r="G356" s="442" t="str">
        <f t="array" ref="G356">IFERROR(IF(INDEX('Disaggregation Data'!$M$315:$M$576,MATCH(LEFT(X356,255),LEFT('Disaggregation Data'!$J$315:$J$576,255),0))=0,(E356/F356)*100,INDEX('Disaggregation Data'!$M$315:$M$576,MATCH(LEFT(X356,255),LEFT('Disaggregation Data'!J$315:$J$576,255),0))),"")</f>
        <v/>
      </c>
      <c r="H356" s="390" t="str">
        <f t="array" ref="H356">IFERROR(IF(INDEX('Disaggregation Data'!$N$315:$N$576,MATCH(LEFT(X356,255),LEFT('Disaggregation Data'!$J$315:$J$576,255),0))=0,"",INDEX('Disaggregation Data'!$N$315:$N$576,MATCH(LEFT(X356,255),LEFT('Disaggregation Data'!J$315:$J$576,255),0))),"")</f>
        <v/>
      </c>
      <c r="I356" s="471"/>
      <c r="J356" s="471"/>
      <c r="K356" s="471"/>
      <c r="L356" s="471"/>
      <c r="M356" s="471"/>
      <c r="N356" s="471"/>
      <c r="O356" s="471"/>
      <c r="P356" s="471"/>
      <c r="Q356" s="471"/>
      <c r="R356" s="471"/>
      <c r="S356" s="471"/>
      <c r="T356" s="471"/>
      <c r="U356" s="390" t="str">
        <f t="array" ref="U356">IFERROR(IF(INDEX('Disaggregation Data'!$O$315:$O$576,MATCH(LEFT(X356,255),LEFT('Disaggregation Data'!$J$315:$J$576,255),0))=0,"",INDEX('Disaggregation Data'!$O$315:$O$576,MATCH(LEFT(X356,255),LEFT('Disaggregation Data'!J$315:$J$576,255),0))),"")</f>
        <v/>
      </c>
      <c r="V356" s="402" t="str">
        <f t="array" ref="V356">IFERROR(IF(INDEX('Disaggregation Data'!$P$315:$P$576,MATCH(LEFT(X356,255),LEFT('Disaggregation Data'!$J$315:$J$576,255),0))=0,"",INDEX('Disaggregation Data'!$P$315:$P$576,MATCH(LEFT(X356,255),LEFT('Disaggregation Data'!J$315:$J$576,255),0))),"")</f>
        <v/>
      </c>
      <c r="W356" s="472"/>
      <c r="X356" s="472" t="str">
        <f t="shared" si="24"/>
        <v/>
      </c>
      <c r="Y356" s="472">
        <f t="shared" si="25"/>
        <v>30</v>
      </c>
      <c r="Z356" s="472" t="str">
        <f t="shared" si="26"/>
        <v/>
      </c>
      <c r="AA356" s="472" t="b">
        <f t="shared" si="27"/>
        <v>0</v>
      </c>
      <c r="AB356" s="472" t="s">
        <v>1905</v>
      </c>
      <c r="AC356" s="472" t="str">
        <f t="array" ref="AC356">IFERROR(IF(INDEX('Disaggregation Records'!$G$95:$G$183,MATCH(LEFT(Z356,255),LEFT('Disaggregation Records'!$D$95:$D$183,255),0))=0,"",INDEX('Disaggregation Records'!$G$95:$G$183,MATCH(LEFT(Z356,255),LEFT('Disaggregation Records'!$D$95:$D$183,255),0))),"")</f>
        <v/>
      </c>
      <c r="AD356" s="472" t="s">
        <v>785</v>
      </c>
      <c r="AE356" s="219"/>
      <c r="AF356" s="135"/>
      <c r="AG356" s="135"/>
    </row>
    <row r="357" spans="1:33" ht="37.5" customHeight="1" x14ac:dyDescent="0.35">
      <c r="A357" s="367">
        <v>4</v>
      </c>
      <c r="B357" s="384" t="str">
        <f>IFERROR(VLOOKUP(A357,'Coverage Indicators - Section D'!$A$10:$Y$38,25,FALSE),"")</f>
        <v>HTS-1: Number of people who were tested for HIV and received their results during the reporting period</v>
      </c>
      <c r="C357" s="467" t="str">
        <f t="array" ref="C357">IFERROR(IF(INDEX('Disaggregation Records'!$E$95:$E$183,MATCH(LEFT(Z357,255),LEFT('Disaggregation Records'!$D$95:$D$183,255),0))=0,"",INDEX('Disaggregation Records'!$E$95:$E$183,MATCH(LEFT(Z357,255),LEFT('Disaggregation Records'!$D$95:$D$183,255),0))),"")</f>
        <v>Gender</v>
      </c>
      <c r="D357" s="467" t="str">
        <f t="array" ref="D357">IFERROR(IF(INDEX('Disaggregation Records'!$F$95:$F$183,MATCH(LEFT(Z357,255),LEFT('Disaggregation Records'!$D$95:$D$183,255),0))=0,"",INDEX('Disaggregation Records'!$F$95:$F$183,MATCH(LEFT(Z357,255),LEFT('Disaggregation Records'!$D$95:$D$183,255),0))),"")</f>
        <v>Male</v>
      </c>
      <c r="E357" s="386">
        <f t="array" ref="E357">IFERROR(IF(INDEX('[3]Disaggregation Data'!$K$315:$K$576,MATCH(LEFT(X357,255),LEFT('[3]Disaggregation Data'!$J$315:$J$576,255),0))=0,"",INDEX('[3]Disaggregation Data'!$K$315:$K$576,MATCH(LEFT(X357,255),LEFT('[3]Disaggregation Data'!J$315:$J$576,255),0))),"")</f>
        <v>153958</v>
      </c>
      <c r="F357" s="387" t="str">
        <f t="array" ref="F357">IFERROR(IF(INDEX('Disaggregation Data'!$L$315:$L$576,MATCH(LEFT(X357,255),LEFT('Disaggregation Data'!$J$315:$J$576,255),0))=0,"",INDEX('Disaggregation Data'!$L$315:$L$576,MATCH(LEFT(X357,255),LEFT('Disaggregation Data'!J$315:$J$576,255),0))),"")</f>
        <v/>
      </c>
      <c r="G357" s="442" t="str">
        <f t="array" ref="G357">IFERROR(IF(INDEX('Disaggregation Data'!$M$315:$M$576,MATCH(LEFT(X357,255),LEFT('Disaggregation Data'!$J$315:$J$576,255),0))=0,(E357/F357)*100,INDEX('Disaggregation Data'!$M$315:$M$576,MATCH(LEFT(X357,255),LEFT('Disaggregation Data'!J$315:$J$576,255),0))),"")</f>
        <v/>
      </c>
      <c r="H357" s="390" t="str">
        <f t="array" ref="H357">IFERROR(IF(INDEX('Disaggregation Data'!$N$315:$N$576,MATCH(LEFT(X357,255),LEFT('Disaggregation Data'!$J$315:$J$576,255),0))=0,"",INDEX('Disaggregation Data'!$N$315:$N$576,MATCH(LEFT(X357,255),LEFT('Disaggregation Data'!J$315:$J$576,255),0))),"")</f>
        <v/>
      </c>
      <c r="I357" s="471"/>
      <c r="J357" s="471"/>
      <c r="K357" s="471"/>
      <c r="L357" s="471"/>
      <c r="M357" s="471"/>
      <c r="N357" s="471"/>
      <c r="O357" s="471"/>
      <c r="P357" s="471"/>
      <c r="Q357" s="471"/>
      <c r="R357" s="471"/>
      <c r="S357" s="471"/>
      <c r="T357" s="471"/>
      <c r="U357" s="390" t="s">
        <v>4177</v>
      </c>
      <c r="V357" s="402" t="str">
        <f t="array" ref="V357">IFERROR(IF(INDEX('Disaggregation Data'!$P$315:$P$576,MATCH(LEFT(X357,255),LEFT('Disaggregation Data'!$J$315:$J$576,255),0))=0,"",INDEX('Disaggregation Data'!$P$315:$P$576,MATCH(LEFT(X357,255),LEFT('Disaggregation Data'!J$315:$J$576,255),0))),"")</f>
        <v/>
      </c>
      <c r="W357" s="472"/>
      <c r="X357" s="472" t="str">
        <f t="shared" si="24"/>
        <v>HTS-1: Number of people who were tested for HIV and received their results during the reporting periodGenderMale</v>
      </c>
      <c r="Y357" s="472">
        <f t="shared" si="25"/>
        <v>0</v>
      </c>
      <c r="Z357" s="472" t="str">
        <f t="shared" si="26"/>
        <v>HTS-1: Number of people who were tested for HIV and received their results during the reporting period-0</v>
      </c>
      <c r="AA357" s="472" t="b">
        <f t="shared" si="27"/>
        <v>1</v>
      </c>
      <c r="AB357" s="472" t="s">
        <v>1906</v>
      </c>
      <c r="AC357" s="472" t="str">
        <f t="array" ref="AC357">IFERROR(IF(INDEX('Disaggregation Records'!$G$95:$G$183,MATCH(LEFT(Z357,255),LEFT('Disaggregation Records'!$D$95:$D$183,255),0))=0,"",INDEX('Disaggregation Records'!$G$95:$G$183,MATCH(LEFT(Z357,255),LEFT('Disaggregation Records'!$D$95:$D$183,255),0))),"")</f>
        <v>a1L36000002NzjlEAC</v>
      </c>
      <c r="AD357" s="472" t="s">
        <v>788</v>
      </c>
      <c r="AE357" s="219"/>
      <c r="AF357" s="135"/>
      <c r="AG357" s="135"/>
    </row>
    <row r="358" spans="1:33" ht="37.5" customHeight="1" x14ac:dyDescent="0.35">
      <c r="A358" s="367">
        <v>4</v>
      </c>
      <c r="B358" s="384" t="str">
        <f>IFERROR(VLOOKUP(A358,'Coverage Indicators - Section D'!$A$10:$Y$38,25,FALSE),"")</f>
        <v>HTS-1: Number of people who were tested for HIV and received their results during the reporting period</v>
      </c>
      <c r="C358" s="467" t="str">
        <f t="array" ref="C358">IFERROR(IF(INDEX('Disaggregation Records'!$E$95:$E$183,MATCH(LEFT(Z358,255),LEFT('Disaggregation Records'!$D$95:$D$183,255),0))=0,"",INDEX('Disaggregation Records'!$E$95:$E$183,MATCH(LEFT(Z358,255),LEFT('Disaggregation Records'!$D$95:$D$183,255),0))),"")</f>
        <v>Gender</v>
      </c>
      <c r="D358" s="467" t="str">
        <f t="array" ref="D358">IFERROR(IF(INDEX('Disaggregation Records'!$F$95:$F$183,MATCH(LEFT(Z358,255),LEFT('Disaggregation Records'!$D$95:$D$183,255),0))=0,"",INDEX('Disaggregation Records'!$F$95:$F$183,MATCH(LEFT(Z358,255),LEFT('Disaggregation Records'!$D$95:$D$183,255),0))),"")</f>
        <v>Female</v>
      </c>
      <c r="E358" s="386">
        <f t="array" ref="E358">IFERROR(IF(INDEX('[3]Disaggregation Data'!$K$315:$K$576,MATCH(LEFT(X358,255),LEFT('[3]Disaggregation Data'!$J$315:$J$576,255),0))=0,"",INDEX('[3]Disaggregation Data'!$K$315:$K$576,MATCH(LEFT(X358,255),LEFT('[3]Disaggregation Data'!J$315:$J$576,255),0))),"")</f>
        <v>886472</v>
      </c>
      <c r="F358" s="387" t="str">
        <f t="array" ref="F358">IFERROR(IF(INDEX('Disaggregation Data'!$L$315:$L$576,MATCH(LEFT(X358,255),LEFT('Disaggregation Data'!$J$315:$J$576,255),0))=0,"",INDEX('Disaggregation Data'!$L$315:$L$576,MATCH(LEFT(X358,255),LEFT('Disaggregation Data'!J$315:$J$576,255),0))),"")</f>
        <v/>
      </c>
      <c r="G358" s="442" t="str">
        <f t="array" ref="G358">IFERROR(IF(INDEX('Disaggregation Data'!$M$315:$M$576,MATCH(LEFT(X358,255),LEFT('Disaggregation Data'!$J$315:$J$576,255),0))=0,(E358/F358)*100,INDEX('Disaggregation Data'!$M$315:$M$576,MATCH(LEFT(X358,255),LEFT('Disaggregation Data'!J$315:$J$576,255),0))),"")</f>
        <v/>
      </c>
      <c r="H358" s="390" t="str">
        <f t="array" ref="H358">IFERROR(IF(INDEX('Disaggregation Data'!$N$315:$N$576,MATCH(LEFT(X358,255),LEFT('Disaggregation Data'!$J$315:$J$576,255),0))=0,"",INDEX('Disaggregation Data'!$N$315:$N$576,MATCH(LEFT(X358,255),LEFT('Disaggregation Data'!J$315:$J$576,255),0))),"")</f>
        <v/>
      </c>
      <c r="I358" s="471"/>
      <c r="J358" s="471"/>
      <c r="K358" s="471"/>
      <c r="L358" s="471"/>
      <c r="M358" s="471"/>
      <c r="N358" s="471"/>
      <c r="O358" s="471"/>
      <c r="P358" s="471"/>
      <c r="Q358" s="471"/>
      <c r="R358" s="471"/>
      <c r="S358" s="471"/>
      <c r="T358" s="471"/>
      <c r="U358" s="390" t="s">
        <v>4177</v>
      </c>
      <c r="V358" s="402" t="str">
        <f t="array" ref="V358">IFERROR(IF(INDEX('Disaggregation Data'!$P$315:$P$576,MATCH(LEFT(X358,255),LEFT('Disaggregation Data'!$J$315:$J$576,255),0))=0,"",INDEX('Disaggregation Data'!$P$315:$P$576,MATCH(LEFT(X358,255),LEFT('Disaggregation Data'!J$315:$J$576,255),0))),"")</f>
        <v/>
      </c>
      <c r="W358" s="472"/>
      <c r="X358" s="472" t="str">
        <f t="shared" si="24"/>
        <v>HTS-1: Number of people who were tested for HIV and received their results during the reporting periodGenderFemale</v>
      </c>
      <c r="Y358" s="472">
        <f t="shared" si="25"/>
        <v>1</v>
      </c>
      <c r="Z358" s="472" t="str">
        <f t="shared" si="26"/>
        <v>HTS-1: Number of people who were tested for HIV and received their results during the reporting period-1</v>
      </c>
      <c r="AA358" s="472" t="b">
        <f t="shared" si="27"/>
        <v>1</v>
      </c>
      <c r="AB358" s="472" t="s">
        <v>1907</v>
      </c>
      <c r="AC358" s="472" t="str">
        <f t="array" ref="AC358">IFERROR(IF(INDEX('Disaggregation Records'!$G$95:$G$183,MATCH(LEFT(Z358,255),LEFT('Disaggregation Records'!$D$95:$D$183,255),0))=0,"",INDEX('Disaggregation Records'!$G$95:$G$183,MATCH(LEFT(Z358,255),LEFT('Disaggregation Records'!$D$95:$D$183,255),0))),"")</f>
        <v>a1L36000002NzjmEAC</v>
      </c>
      <c r="AD358" s="472" t="s">
        <v>788</v>
      </c>
      <c r="AE358" s="219"/>
      <c r="AF358" s="135"/>
      <c r="AG358" s="135"/>
    </row>
    <row r="359" spans="1:33" ht="37.5" customHeight="1" x14ac:dyDescent="0.35">
      <c r="A359" s="367">
        <v>4</v>
      </c>
      <c r="B359" s="384" t="str">
        <f>IFERROR(VLOOKUP(A359,'Coverage Indicators - Section D'!$A$10:$Y$38,25,FALSE),"")</f>
        <v>HTS-1: Number of people who were tested for HIV and received their results during the reporting period</v>
      </c>
      <c r="C359" s="467" t="str">
        <f t="array" ref="C359">IFERROR(IF(INDEX('Disaggregation Records'!$E$95:$E$183,MATCH(LEFT(Z359,255),LEFT('Disaggregation Records'!$D$95:$D$183,255),0))=0,"",INDEX('Disaggregation Records'!$E$95:$E$183,MATCH(LEFT(Z359,255),LEFT('Disaggregation Records'!$D$95:$D$183,255),0))),"")</f>
        <v>HIV test status</v>
      </c>
      <c r="D359" s="467" t="str">
        <f t="array" ref="D359">IFERROR(IF(INDEX('Disaggregation Records'!$F$95:$F$183,MATCH(LEFT(Z359,255),LEFT('Disaggregation Records'!$D$95:$D$183,255),0))=0,"",INDEX('Disaggregation Records'!$F$95:$F$183,MATCH(LEFT(Z359,255),LEFT('Disaggregation Records'!$D$95:$D$183,255),0))),"")</f>
        <v>Positive</v>
      </c>
      <c r="E359" s="386">
        <f t="array" ref="E359">IFERROR(IF(INDEX('[3]Disaggregation Data'!$K$315:$K$576,MATCH(LEFT(X359,255),LEFT('[3]Disaggregation Data'!$J$315:$J$576,255),0))=0,"",INDEX('[3]Disaggregation Data'!$K$315:$K$576,MATCH(LEFT(X359,255),LEFT('[3]Disaggregation Data'!J$315:$J$576,255),0))),"")</f>
        <v>57745</v>
      </c>
      <c r="F359" s="387" t="str">
        <f t="array" ref="F359">IFERROR(IF(INDEX('Disaggregation Data'!$L$315:$L$576,MATCH(LEFT(X359,255),LEFT('Disaggregation Data'!$J$315:$J$576,255),0))=0,"",INDEX('Disaggregation Data'!$L$315:$L$576,MATCH(LEFT(X359,255),LEFT('Disaggregation Data'!J$315:$J$576,255),0))),"")</f>
        <v/>
      </c>
      <c r="G359" s="442" t="str">
        <f t="array" ref="G359">IFERROR(IF(INDEX('Disaggregation Data'!$M$315:$M$576,MATCH(LEFT(X359,255),LEFT('Disaggregation Data'!$J$315:$J$576,255),0))=0,(E359/F359)*100,INDEX('Disaggregation Data'!$M$315:$M$576,MATCH(LEFT(X359,255),LEFT('Disaggregation Data'!J$315:$J$576,255),0))),"")</f>
        <v/>
      </c>
      <c r="H359" s="390" t="str">
        <f t="array" ref="H359">IFERROR(IF(INDEX('Disaggregation Data'!$N$315:$N$576,MATCH(LEFT(X359,255),LEFT('Disaggregation Data'!$J$315:$J$576,255),0))=0,"",INDEX('Disaggregation Data'!$N$315:$N$576,MATCH(LEFT(X359,255),LEFT('Disaggregation Data'!J$315:$J$576,255),0))),"")</f>
        <v/>
      </c>
      <c r="I359" s="471"/>
      <c r="J359" s="471"/>
      <c r="K359" s="471"/>
      <c r="L359" s="471"/>
      <c r="M359" s="471"/>
      <c r="N359" s="471"/>
      <c r="O359" s="471"/>
      <c r="P359" s="471"/>
      <c r="Q359" s="471"/>
      <c r="R359" s="471"/>
      <c r="S359" s="471"/>
      <c r="T359" s="471"/>
      <c r="U359" s="390" t="s">
        <v>4177</v>
      </c>
      <c r="V359" s="402" t="str">
        <f t="array" ref="V359">IFERROR(IF(INDEX('Disaggregation Data'!$P$315:$P$576,MATCH(LEFT(X359,255),LEFT('Disaggregation Data'!$J$315:$J$576,255),0))=0,"",INDEX('Disaggregation Data'!$P$315:$P$576,MATCH(LEFT(X359,255),LEFT('Disaggregation Data'!J$315:$J$576,255),0))),"")</f>
        <v/>
      </c>
      <c r="W359" s="472"/>
      <c r="X359" s="472" t="str">
        <f t="shared" si="24"/>
        <v>HTS-1: Number of people who were tested for HIV and received their results during the reporting periodHIV test statusPositive</v>
      </c>
      <c r="Y359" s="472">
        <f t="shared" si="25"/>
        <v>2</v>
      </c>
      <c r="Z359" s="472" t="str">
        <f t="shared" si="26"/>
        <v>HTS-1: Number of people who were tested for HIV and received their results during the reporting period-2</v>
      </c>
      <c r="AA359" s="472" t="b">
        <f t="shared" si="27"/>
        <v>1</v>
      </c>
      <c r="AB359" s="472" t="s">
        <v>1908</v>
      </c>
      <c r="AC359" s="472" t="str">
        <f t="array" ref="AC359">IFERROR(IF(INDEX('Disaggregation Records'!$G$95:$G$183,MATCH(LEFT(Z359,255),LEFT('Disaggregation Records'!$D$95:$D$183,255),0))=0,"",INDEX('Disaggregation Records'!$G$95:$G$183,MATCH(LEFT(Z359,255),LEFT('Disaggregation Records'!$D$95:$D$183,255),0))),"")</f>
        <v>a1L36000002NzjnEAC</v>
      </c>
      <c r="AD359" s="472" t="s">
        <v>788</v>
      </c>
      <c r="AE359" s="219"/>
      <c r="AF359" s="135"/>
      <c r="AG359" s="135"/>
    </row>
    <row r="360" spans="1:33" ht="37.5" customHeight="1" x14ac:dyDescent="0.35">
      <c r="A360" s="367">
        <v>4</v>
      </c>
      <c r="B360" s="384" t="str">
        <f>IFERROR(VLOOKUP(A360,'Coverage Indicators - Section D'!$A$10:$Y$38,25,FALSE),"")</f>
        <v>HTS-1: Number of people who were tested for HIV and received their results during the reporting period</v>
      </c>
      <c r="C360" s="467" t="str">
        <f t="array" ref="C360">IFERROR(IF(INDEX('Disaggregation Records'!$E$95:$E$183,MATCH(LEFT(Z360,255),LEFT('Disaggregation Records'!$D$95:$D$183,255),0))=0,"",INDEX('Disaggregation Records'!$E$95:$E$183,MATCH(LEFT(Z360,255),LEFT('Disaggregation Records'!$D$95:$D$183,255),0))),"")</f>
        <v>HIV test status</v>
      </c>
      <c r="D360" s="467" t="str">
        <f t="array" ref="D360">IFERROR(IF(INDEX('Disaggregation Records'!$F$95:$F$183,MATCH(LEFT(Z360,255),LEFT('Disaggregation Records'!$D$95:$D$183,255),0))=0,"",INDEX('Disaggregation Records'!$F$95:$F$183,MATCH(LEFT(Z360,255),LEFT('Disaggregation Records'!$D$95:$D$183,255),0))),"")</f>
        <v>Negative</v>
      </c>
      <c r="E360" s="386">
        <f t="array" ref="E360">IFERROR(IF(INDEX('[3]Disaggregation Data'!$K$315:$K$576,MATCH(LEFT(X360,255),LEFT('[3]Disaggregation Data'!$J$315:$J$576,255),0))=0,"",INDEX('[3]Disaggregation Data'!$K$315:$K$576,MATCH(LEFT(X360,255),LEFT('[3]Disaggregation Data'!J$315:$J$576,255),0))),"")</f>
        <v>982685</v>
      </c>
      <c r="F360" s="387" t="str">
        <f t="array" ref="F360">IFERROR(IF(INDEX('Disaggregation Data'!$L$315:$L$576,MATCH(LEFT(X360,255),LEFT('Disaggregation Data'!$J$315:$J$576,255),0))=0,"",INDEX('Disaggregation Data'!$L$315:$L$576,MATCH(LEFT(X360,255),LEFT('Disaggregation Data'!J$315:$J$576,255),0))),"")</f>
        <v/>
      </c>
      <c r="G360" s="442" t="str">
        <f t="array" ref="G360">IFERROR(IF(INDEX('Disaggregation Data'!$M$315:$M$576,MATCH(LEFT(X360,255),LEFT('Disaggregation Data'!$J$315:$J$576,255),0))=0,(E360/F360)*100,INDEX('Disaggregation Data'!$M$315:$M$576,MATCH(LEFT(X360,255),LEFT('Disaggregation Data'!J$315:$J$576,255),0))),"")</f>
        <v/>
      </c>
      <c r="H360" s="390" t="str">
        <f t="array" ref="H360">IFERROR(IF(INDEX('Disaggregation Data'!$N$315:$N$576,MATCH(LEFT(X360,255),LEFT('Disaggregation Data'!$J$315:$J$576,255),0))=0,"",INDEX('Disaggregation Data'!$N$315:$N$576,MATCH(LEFT(X360,255),LEFT('Disaggregation Data'!J$315:$J$576,255),0))),"")</f>
        <v/>
      </c>
      <c r="I360" s="471"/>
      <c r="J360" s="471"/>
      <c r="K360" s="471"/>
      <c r="L360" s="471"/>
      <c r="M360" s="471"/>
      <c r="N360" s="471"/>
      <c r="O360" s="471"/>
      <c r="P360" s="471"/>
      <c r="Q360" s="471"/>
      <c r="R360" s="471"/>
      <c r="S360" s="471"/>
      <c r="T360" s="471"/>
      <c r="U360" s="390" t="s">
        <v>4177</v>
      </c>
      <c r="V360" s="402" t="str">
        <f t="array" ref="V360">IFERROR(IF(INDEX('Disaggregation Data'!$P$315:$P$576,MATCH(LEFT(X360,255),LEFT('Disaggregation Data'!$J$315:$J$576,255),0))=0,"",INDEX('Disaggregation Data'!$P$315:$P$576,MATCH(LEFT(X360,255),LEFT('Disaggregation Data'!J$315:$J$576,255),0))),"")</f>
        <v/>
      </c>
      <c r="W360" s="472"/>
      <c r="X360" s="472" t="str">
        <f t="shared" si="24"/>
        <v>HTS-1: Number of people who were tested for HIV and received their results during the reporting periodHIV test statusNegative</v>
      </c>
      <c r="Y360" s="472">
        <f t="shared" si="25"/>
        <v>3</v>
      </c>
      <c r="Z360" s="472" t="str">
        <f t="shared" si="26"/>
        <v>HTS-1: Number of people who were tested for HIV and received their results during the reporting period-3</v>
      </c>
      <c r="AA360" s="472" t="b">
        <f t="shared" si="27"/>
        <v>1</v>
      </c>
      <c r="AB360" s="472" t="s">
        <v>1909</v>
      </c>
      <c r="AC360" s="472" t="str">
        <f t="array" ref="AC360">IFERROR(IF(INDEX('Disaggregation Records'!$G$95:$G$183,MATCH(LEFT(Z360,255),LEFT('Disaggregation Records'!$D$95:$D$183,255),0))=0,"",INDEX('Disaggregation Records'!$G$95:$G$183,MATCH(LEFT(Z360,255),LEFT('Disaggregation Records'!$D$95:$D$183,255),0))),"")</f>
        <v>a1L36000002NzjoEAC</v>
      </c>
      <c r="AD360" s="472" t="s">
        <v>788</v>
      </c>
      <c r="AE360" s="219"/>
      <c r="AF360" s="135"/>
      <c r="AG360" s="135"/>
    </row>
    <row r="361" spans="1:33" ht="37.5" customHeight="1" x14ac:dyDescent="0.35">
      <c r="A361" s="367">
        <v>4</v>
      </c>
      <c r="B361" s="384" t="str">
        <f>IFERROR(VLOOKUP(A361,'Coverage Indicators - Section D'!$A$10:$Y$38,25,FALSE),"")</f>
        <v>HTS-1: Number of people who were tested for HIV and received their results during the reporting period</v>
      </c>
      <c r="C361" s="467" t="str">
        <f t="array" ref="C361">IFERROR(IF(INDEX('Disaggregation Records'!$E$95:$E$183,MATCH(LEFT(Z361,255),LEFT('Disaggregation Records'!$D$95:$D$183,255),0))=0,"",INDEX('Disaggregation Records'!$E$95:$E$183,MATCH(LEFT(Z361,255),LEFT('Disaggregation Records'!$D$95:$D$183,255),0))),"")</f>
        <v/>
      </c>
      <c r="D361" s="467" t="str">
        <f t="array" ref="D361">IFERROR(IF(INDEX('Disaggregation Records'!$F$95:$F$183,MATCH(LEFT(Z361,255),LEFT('Disaggregation Records'!$D$95:$D$183,255),0))=0,"",INDEX('Disaggregation Records'!$F$95:$F$183,MATCH(LEFT(Z361,255),LEFT('Disaggregation Records'!$D$95:$D$183,255),0))),"")</f>
        <v/>
      </c>
      <c r="E361" s="386" t="str">
        <f t="array" ref="E361">IFERROR(IF(INDEX('Disaggregation Data'!$K$315:$K$576,MATCH(LEFT(X361,255),LEFT('Disaggregation Data'!$J$315:$J$576,255),0))=0,"",INDEX('Disaggregation Data'!$K$315:$K$576,MATCH(LEFT(X361,255),LEFT('Disaggregation Data'!J$315:$J$576,255),0))),"")</f>
        <v/>
      </c>
      <c r="F361" s="387" t="str">
        <f t="array" ref="F361">IFERROR(IF(INDEX('Disaggregation Data'!$L$315:$L$576,MATCH(LEFT(X361,255),LEFT('Disaggregation Data'!$J$315:$J$576,255),0))=0,"",INDEX('Disaggregation Data'!$L$315:$L$576,MATCH(LEFT(X361,255),LEFT('Disaggregation Data'!J$315:$J$576,255),0))),"")</f>
        <v/>
      </c>
      <c r="G361" s="442" t="str">
        <f t="array" ref="G361">IFERROR(IF(INDEX('Disaggregation Data'!$M$315:$M$576,MATCH(LEFT(X361,255),LEFT('Disaggregation Data'!$J$315:$J$576,255),0))=0,(E361/F361)*100,INDEX('Disaggregation Data'!$M$315:$M$576,MATCH(LEFT(X361,255),LEFT('Disaggregation Data'!J$315:$J$576,255),0))),"")</f>
        <v/>
      </c>
      <c r="H361" s="390" t="str">
        <f t="array" ref="H361">IFERROR(IF(INDEX('Disaggregation Data'!$N$315:$N$576,MATCH(LEFT(X361,255),LEFT('Disaggregation Data'!$J$315:$J$576,255),0))=0,"",INDEX('Disaggregation Data'!$N$315:$N$576,MATCH(LEFT(X361,255),LEFT('Disaggregation Data'!J$315:$J$576,255),0))),"")</f>
        <v/>
      </c>
      <c r="I361" s="471"/>
      <c r="J361" s="471"/>
      <c r="K361" s="471"/>
      <c r="L361" s="471"/>
      <c r="M361" s="471"/>
      <c r="N361" s="471"/>
      <c r="O361" s="471"/>
      <c r="P361" s="471"/>
      <c r="Q361" s="471"/>
      <c r="R361" s="471"/>
      <c r="S361" s="471"/>
      <c r="T361" s="471"/>
      <c r="U361" s="390" t="str">
        <f t="array" ref="U361">IFERROR(IF(INDEX('Disaggregation Data'!$O$315:$O$576,MATCH(LEFT(X361,255),LEFT('Disaggregation Data'!$J$315:$J$576,255),0))=0,"",INDEX('Disaggregation Data'!$O$315:$O$576,MATCH(LEFT(X361,255),LEFT('Disaggregation Data'!J$315:$J$576,255),0))),"")</f>
        <v/>
      </c>
      <c r="V361" s="402" t="str">
        <f t="array" ref="V361">IFERROR(IF(INDEX('Disaggregation Data'!$P$315:$P$576,MATCH(LEFT(X361,255),LEFT('Disaggregation Data'!$J$315:$J$576,255),0))=0,"",INDEX('Disaggregation Data'!$P$315:$P$576,MATCH(LEFT(X361,255),LEFT('Disaggregation Data'!J$315:$J$576,255),0))),"")</f>
        <v/>
      </c>
      <c r="W361" s="472"/>
      <c r="X361" s="472" t="str">
        <f t="shared" si="24"/>
        <v>HTS-1: Number of people who were tested for HIV and received their results during the reporting period</v>
      </c>
      <c r="Y361" s="472">
        <f t="shared" si="25"/>
        <v>4</v>
      </c>
      <c r="Z361" s="472" t="str">
        <f t="shared" si="26"/>
        <v>HTS-1: Number of people who were tested for HIV and received their results during the reporting period-4</v>
      </c>
      <c r="AA361" s="472" t="b">
        <f t="shared" si="27"/>
        <v>1</v>
      </c>
      <c r="AB361" s="472" t="s">
        <v>1910</v>
      </c>
      <c r="AC361" s="472" t="str">
        <f t="array" ref="AC361">IFERROR(IF(INDEX('Disaggregation Records'!$G$95:$G$183,MATCH(LEFT(Z361,255),LEFT('Disaggregation Records'!$D$95:$D$183,255),0))=0,"",INDEX('Disaggregation Records'!$G$95:$G$183,MATCH(LEFT(Z361,255),LEFT('Disaggregation Records'!$D$95:$D$183,255),0))),"")</f>
        <v/>
      </c>
      <c r="AD361" s="472" t="s">
        <v>788</v>
      </c>
      <c r="AE361" s="219"/>
      <c r="AF361" s="135"/>
      <c r="AG361" s="135"/>
    </row>
    <row r="362" spans="1:33" ht="37.5" customHeight="1" x14ac:dyDescent="0.35">
      <c r="A362" s="367">
        <v>4</v>
      </c>
      <c r="B362" s="384" t="str">
        <f>IFERROR(VLOOKUP(A362,'Coverage Indicators - Section D'!$A$10:$Y$38,25,FALSE),"")</f>
        <v>HTS-1: Number of people who were tested for HIV and received their results during the reporting period</v>
      </c>
      <c r="C362" s="467" t="str">
        <f t="array" ref="C362">IFERROR(IF(INDEX('Disaggregation Records'!$E$95:$E$183,MATCH(LEFT(Z362,255),LEFT('Disaggregation Records'!$D$95:$D$183,255),0))=0,"",INDEX('Disaggregation Records'!$E$95:$E$183,MATCH(LEFT(Z362,255),LEFT('Disaggregation Records'!$D$95:$D$183,255),0))),"")</f>
        <v/>
      </c>
      <c r="D362" s="467" t="str">
        <f t="array" ref="D362">IFERROR(IF(INDEX('Disaggregation Records'!$F$95:$F$183,MATCH(LEFT(Z362,255),LEFT('Disaggregation Records'!$D$95:$D$183,255),0))=0,"",INDEX('Disaggregation Records'!$F$95:$F$183,MATCH(LEFT(Z362,255),LEFT('Disaggregation Records'!$D$95:$D$183,255),0))),"")</f>
        <v/>
      </c>
      <c r="E362" s="386" t="str">
        <f t="array" ref="E362">IFERROR(IF(INDEX('Disaggregation Data'!$K$315:$K$576,MATCH(LEFT(X362,255),LEFT('Disaggregation Data'!$J$315:$J$576,255),0))=0,"",INDEX('Disaggregation Data'!$K$315:$K$576,MATCH(LEFT(X362,255),LEFT('Disaggregation Data'!J$315:$J$576,255),0))),"")</f>
        <v/>
      </c>
      <c r="F362" s="387" t="str">
        <f t="array" ref="F362">IFERROR(IF(INDEX('Disaggregation Data'!$L$315:$L$576,MATCH(LEFT(X362,255),LEFT('Disaggregation Data'!$J$315:$J$576,255),0))=0,"",INDEX('Disaggregation Data'!$L$315:$L$576,MATCH(LEFT(X362,255),LEFT('Disaggregation Data'!J$315:$J$576,255),0))),"")</f>
        <v/>
      </c>
      <c r="G362" s="442" t="str">
        <f t="array" ref="G362">IFERROR(IF(INDEX('Disaggregation Data'!$M$315:$M$576,MATCH(LEFT(X362,255),LEFT('Disaggregation Data'!$J$315:$J$576,255),0))=0,(E362/F362)*100,INDEX('Disaggregation Data'!$M$315:$M$576,MATCH(LEFT(X362,255),LEFT('Disaggregation Data'!J$315:$J$576,255),0))),"")</f>
        <v/>
      </c>
      <c r="H362" s="390" t="str">
        <f t="array" ref="H362">IFERROR(IF(INDEX('Disaggregation Data'!$N$315:$N$576,MATCH(LEFT(X362,255),LEFT('Disaggregation Data'!$J$315:$J$576,255),0))=0,"",INDEX('Disaggregation Data'!$N$315:$N$576,MATCH(LEFT(X362,255),LEFT('Disaggregation Data'!J$315:$J$576,255),0))),"")</f>
        <v/>
      </c>
      <c r="I362" s="471"/>
      <c r="J362" s="471"/>
      <c r="K362" s="471"/>
      <c r="L362" s="471"/>
      <c r="M362" s="471"/>
      <c r="N362" s="471"/>
      <c r="O362" s="471"/>
      <c r="P362" s="471"/>
      <c r="Q362" s="471"/>
      <c r="R362" s="471"/>
      <c r="S362" s="471"/>
      <c r="T362" s="471"/>
      <c r="U362" s="390" t="str">
        <f t="array" ref="U362">IFERROR(IF(INDEX('Disaggregation Data'!$O$315:$O$576,MATCH(LEFT(X362,255),LEFT('Disaggregation Data'!$J$315:$J$576,255),0))=0,"",INDEX('Disaggregation Data'!$O$315:$O$576,MATCH(LEFT(X362,255),LEFT('Disaggregation Data'!J$315:$J$576,255),0))),"")</f>
        <v/>
      </c>
      <c r="V362" s="402" t="str">
        <f t="array" ref="V362">IFERROR(IF(INDEX('Disaggregation Data'!$P$315:$P$576,MATCH(LEFT(X362,255),LEFT('Disaggregation Data'!$J$315:$J$576,255),0))=0,"",INDEX('Disaggregation Data'!$P$315:$P$576,MATCH(LEFT(X362,255),LEFT('Disaggregation Data'!J$315:$J$576,255),0))),"")</f>
        <v/>
      </c>
      <c r="W362" s="472"/>
      <c r="X362" s="472" t="str">
        <f t="shared" si="24"/>
        <v>HTS-1: Number of people who were tested for HIV and received their results during the reporting period</v>
      </c>
      <c r="Y362" s="472">
        <f t="shared" si="25"/>
        <v>5</v>
      </c>
      <c r="Z362" s="472" t="str">
        <f t="shared" si="26"/>
        <v>HTS-1: Number of people who were tested for HIV and received their results during the reporting period-5</v>
      </c>
      <c r="AA362" s="472" t="b">
        <f t="shared" si="27"/>
        <v>1</v>
      </c>
      <c r="AB362" s="472" t="s">
        <v>1911</v>
      </c>
      <c r="AC362" s="472" t="str">
        <f t="array" ref="AC362">IFERROR(IF(INDEX('Disaggregation Records'!$G$95:$G$183,MATCH(LEFT(Z362,255),LEFT('Disaggregation Records'!$D$95:$D$183,255),0))=0,"",INDEX('Disaggregation Records'!$G$95:$G$183,MATCH(LEFT(Z362,255),LEFT('Disaggregation Records'!$D$95:$D$183,255),0))),"")</f>
        <v/>
      </c>
      <c r="AD362" s="472" t="s">
        <v>788</v>
      </c>
      <c r="AE362" s="219"/>
      <c r="AF362" s="135"/>
      <c r="AG362" s="135"/>
    </row>
    <row r="363" spans="1:33" ht="37.5" customHeight="1" x14ac:dyDescent="0.35">
      <c r="A363" s="367">
        <v>4</v>
      </c>
      <c r="B363" s="384" t="str">
        <f>IFERROR(VLOOKUP(A363,'Coverage Indicators - Section D'!$A$10:$Y$38,25,FALSE),"")</f>
        <v>HTS-1: Number of people who were tested for HIV and received their results during the reporting period</v>
      </c>
      <c r="C363" s="467" t="str">
        <f t="array" ref="C363">IFERROR(IF(INDEX('Disaggregation Records'!$E$95:$E$183,MATCH(LEFT(Z363,255),LEFT('Disaggregation Records'!$D$95:$D$183,255),0))=0,"",INDEX('Disaggregation Records'!$E$95:$E$183,MATCH(LEFT(Z363,255),LEFT('Disaggregation Records'!$D$95:$D$183,255),0))),"")</f>
        <v/>
      </c>
      <c r="D363" s="467" t="str">
        <f t="array" ref="D363">IFERROR(IF(INDEX('Disaggregation Records'!$F$95:$F$183,MATCH(LEFT(Z363,255),LEFT('Disaggregation Records'!$D$95:$D$183,255),0))=0,"",INDEX('Disaggregation Records'!$F$95:$F$183,MATCH(LEFT(Z363,255),LEFT('Disaggregation Records'!$D$95:$D$183,255),0))),"")</f>
        <v/>
      </c>
      <c r="E363" s="386" t="str">
        <f t="array" ref="E363">IFERROR(IF(INDEX('Disaggregation Data'!$K$315:$K$576,MATCH(LEFT(X363,255),LEFT('Disaggregation Data'!$J$315:$J$576,255),0))=0,"",INDEX('Disaggregation Data'!$K$315:$K$576,MATCH(LEFT(X363,255),LEFT('Disaggregation Data'!J$315:$J$576,255),0))),"")</f>
        <v/>
      </c>
      <c r="F363" s="387" t="str">
        <f t="array" ref="F363">IFERROR(IF(INDEX('Disaggregation Data'!$L$315:$L$576,MATCH(LEFT(X363,255),LEFT('Disaggregation Data'!$J$315:$J$576,255),0))=0,"",INDEX('Disaggregation Data'!$L$315:$L$576,MATCH(LEFT(X363,255),LEFT('Disaggregation Data'!J$315:$J$576,255),0))),"")</f>
        <v/>
      </c>
      <c r="G363" s="442" t="str">
        <f t="array" ref="G363">IFERROR(IF(INDEX('Disaggregation Data'!$M$315:$M$576,MATCH(LEFT(X363,255),LEFT('Disaggregation Data'!$J$315:$J$576,255),0))=0,(E363/F363)*100,INDEX('Disaggregation Data'!$M$315:$M$576,MATCH(LEFT(X363,255),LEFT('Disaggregation Data'!J$315:$J$576,255),0))),"")</f>
        <v/>
      </c>
      <c r="H363" s="390" t="str">
        <f t="array" ref="H363">IFERROR(IF(INDEX('Disaggregation Data'!$N$315:$N$576,MATCH(LEFT(X363,255),LEFT('Disaggregation Data'!$J$315:$J$576,255),0))=0,"",INDEX('Disaggregation Data'!$N$315:$N$576,MATCH(LEFT(X363,255),LEFT('Disaggregation Data'!J$315:$J$576,255),0))),"")</f>
        <v/>
      </c>
      <c r="I363" s="471"/>
      <c r="J363" s="471"/>
      <c r="K363" s="471"/>
      <c r="L363" s="471"/>
      <c r="M363" s="471"/>
      <c r="N363" s="471"/>
      <c r="O363" s="471"/>
      <c r="P363" s="471"/>
      <c r="Q363" s="471"/>
      <c r="R363" s="471"/>
      <c r="S363" s="471"/>
      <c r="T363" s="471"/>
      <c r="U363" s="390" t="str">
        <f t="array" ref="U363">IFERROR(IF(INDEX('Disaggregation Data'!$O$315:$O$576,MATCH(LEFT(X363,255),LEFT('Disaggregation Data'!$J$315:$J$576,255),0))=0,"",INDEX('Disaggregation Data'!$O$315:$O$576,MATCH(LEFT(X363,255),LEFT('Disaggregation Data'!J$315:$J$576,255),0))),"")</f>
        <v/>
      </c>
      <c r="V363" s="402" t="str">
        <f t="array" ref="V363">IFERROR(IF(INDEX('Disaggregation Data'!$P$315:$P$576,MATCH(LEFT(X363,255),LEFT('Disaggregation Data'!$J$315:$J$576,255),0))=0,"",INDEX('Disaggregation Data'!$P$315:$P$576,MATCH(LEFT(X363,255),LEFT('Disaggregation Data'!J$315:$J$576,255),0))),"")</f>
        <v/>
      </c>
      <c r="W363" s="472"/>
      <c r="X363" s="472" t="str">
        <f t="shared" si="24"/>
        <v>HTS-1: Number of people who were tested for HIV and received their results during the reporting period</v>
      </c>
      <c r="Y363" s="472">
        <f t="shared" si="25"/>
        <v>6</v>
      </c>
      <c r="Z363" s="472" t="str">
        <f t="shared" si="26"/>
        <v>HTS-1: Number of people who were tested for HIV and received their results during the reporting period-6</v>
      </c>
      <c r="AA363" s="472" t="b">
        <f t="shared" si="27"/>
        <v>1</v>
      </c>
      <c r="AB363" s="472" t="s">
        <v>1912</v>
      </c>
      <c r="AC363" s="472" t="str">
        <f t="array" ref="AC363">IFERROR(IF(INDEX('Disaggregation Records'!$G$95:$G$183,MATCH(LEFT(Z363,255),LEFT('Disaggregation Records'!$D$95:$D$183,255),0))=0,"",INDEX('Disaggregation Records'!$G$95:$G$183,MATCH(LEFT(Z363,255),LEFT('Disaggregation Records'!$D$95:$D$183,255),0))),"")</f>
        <v/>
      </c>
      <c r="AD363" s="472" t="s">
        <v>788</v>
      </c>
      <c r="AE363" s="219"/>
      <c r="AF363" s="135"/>
      <c r="AG363" s="135"/>
    </row>
    <row r="364" spans="1:33" ht="37.5" customHeight="1" x14ac:dyDescent="0.35">
      <c r="A364" s="367">
        <v>4</v>
      </c>
      <c r="B364" s="384" t="str">
        <f>IFERROR(VLOOKUP(A364,'Coverage Indicators - Section D'!$A$10:$Y$38,25,FALSE),"")</f>
        <v>HTS-1: Number of people who were tested for HIV and received their results during the reporting period</v>
      </c>
      <c r="C364" s="467" t="str">
        <f t="array" ref="C364">IFERROR(IF(INDEX('Disaggregation Records'!$E$95:$E$183,MATCH(LEFT(Z364,255),LEFT('Disaggregation Records'!$D$95:$D$183,255),0))=0,"",INDEX('Disaggregation Records'!$E$95:$E$183,MATCH(LEFT(Z364,255),LEFT('Disaggregation Records'!$D$95:$D$183,255),0))),"")</f>
        <v/>
      </c>
      <c r="D364" s="467" t="str">
        <f t="array" ref="D364">IFERROR(IF(INDEX('Disaggregation Records'!$F$95:$F$183,MATCH(LEFT(Z364,255),LEFT('Disaggregation Records'!$D$95:$D$183,255),0))=0,"",INDEX('Disaggregation Records'!$F$95:$F$183,MATCH(LEFT(Z364,255),LEFT('Disaggregation Records'!$D$95:$D$183,255),0))),"")</f>
        <v/>
      </c>
      <c r="E364" s="386" t="str">
        <f t="array" ref="E364">IFERROR(IF(INDEX('Disaggregation Data'!$K$315:$K$576,MATCH(LEFT(X364,255),LEFT('Disaggregation Data'!$J$315:$J$576,255),0))=0,"",INDEX('Disaggregation Data'!$K$315:$K$576,MATCH(LEFT(X364,255),LEFT('Disaggregation Data'!J$315:$J$576,255),0))),"")</f>
        <v/>
      </c>
      <c r="F364" s="387" t="str">
        <f t="array" ref="F364">IFERROR(IF(INDEX('Disaggregation Data'!$L$315:$L$576,MATCH(LEFT(X364,255),LEFT('Disaggregation Data'!$J$315:$J$576,255),0))=0,"",INDEX('Disaggregation Data'!$L$315:$L$576,MATCH(LEFT(X364,255),LEFT('Disaggregation Data'!J$315:$J$576,255),0))),"")</f>
        <v/>
      </c>
      <c r="G364" s="442" t="str">
        <f t="array" ref="G364">IFERROR(IF(INDEX('Disaggregation Data'!$M$315:$M$576,MATCH(LEFT(X364,255),LEFT('Disaggregation Data'!$J$315:$J$576,255),0))=0,(E364/F364)*100,INDEX('Disaggregation Data'!$M$315:$M$576,MATCH(LEFT(X364,255),LEFT('Disaggregation Data'!J$315:$J$576,255),0))),"")</f>
        <v/>
      </c>
      <c r="H364" s="390" t="str">
        <f t="array" ref="H364">IFERROR(IF(INDEX('Disaggregation Data'!$N$315:$N$576,MATCH(LEFT(X364,255),LEFT('Disaggregation Data'!$J$315:$J$576,255),0))=0,"",INDEX('Disaggregation Data'!$N$315:$N$576,MATCH(LEFT(X364,255),LEFT('Disaggregation Data'!J$315:$J$576,255),0))),"")</f>
        <v/>
      </c>
      <c r="I364" s="471"/>
      <c r="J364" s="471"/>
      <c r="K364" s="471"/>
      <c r="L364" s="471"/>
      <c r="M364" s="471"/>
      <c r="N364" s="471"/>
      <c r="O364" s="471"/>
      <c r="P364" s="471"/>
      <c r="Q364" s="471"/>
      <c r="R364" s="471"/>
      <c r="S364" s="471"/>
      <c r="T364" s="471"/>
      <c r="U364" s="390" t="str">
        <f t="array" ref="U364">IFERROR(IF(INDEX('Disaggregation Data'!$O$315:$O$576,MATCH(LEFT(X364,255),LEFT('Disaggregation Data'!$J$315:$J$576,255),0))=0,"",INDEX('Disaggregation Data'!$O$315:$O$576,MATCH(LEFT(X364,255),LEFT('Disaggregation Data'!J$315:$J$576,255),0))),"")</f>
        <v/>
      </c>
      <c r="V364" s="402" t="str">
        <f t="array" ref="V364">IFERROR(IF(INDEX('Disaggregation Data'!$P$315:$P$576,MATCH(LEFT(X364,255),LEFT('Disaggregation Data'!$J$315:$J$576,255),0))=0,"",INDEX('Disaggregation Data'!$P$315:$P$576,MATCH(LEFT(X364,255),LEFT('Disaggregation Data'!J$315:$J$576,255),0))),"")</f>
        <v/>
      </c>
      <c r="W364" s="472"/>
      <c r="X364" s="472" t="str">
        <f t="shared" si="24"/>
        <v>HTS-1: Number of people who were tested for HIV and received their results during the reporting period</v>
      </c>
      <c r="Y364" s="472">
        <f t="shared" si="25"/>
        <v>7</v>
      </c>
      <c r="Z364" s="472" t="str">
        <f t="shared" si="26"/>
        <v>HTS-1: Number of people who were tested for HIV and received their results during the reporting period-7</v>
      </c>
      <c r="AA364" s="472" t="b">
        <f t="shared" si="27"/>
        <v>1</v>
      </c>
      <c r="AB364" s="472" t="s">
        <v>1913</v>
      </c>
      <c r="AC364" s="472" t="str">
        <f t="array" ref="AC364">IFERROR(IF(INDEX('Disaggregation Records'!$G$95:$G$183,MATCH(LEFT(Z364,255),LEFT('Disaggregation Records'!$D$95:$D$183,255),0))=0,"",INDEX('Disaggregation Records'!$G$95:$G$183,MATCH(LEFT(Z364,255),LEFT('Disaggregation Records'!$D$95:$D$183,255),0))),"")</f>
        <v/>
      </c>
      <c r="AD364" s="472" t="s">
        <v>788</v>
      </c>
      <c r="AE364" s="219"/>
      <c r="AF364" s="135"/>
      <c r="AG364" s="135"/>
    </row>
    <row r="365" spans="1:33" ht="37.5" customHeight="1" x14ac:dyDescent="0.35">
      <c r="A365" s="367">
        <v>4</v>
      </c>
      <c r="B365" s="384" t="str">
        <f>IFERROR(VLOOKUP(A365,'Coverage Indicators - Section D'!$A$10:$Y$38,25,FALSE),"")</f>
        <v>HTS-1: Number of people who were tested for HIV and received their results during the reporting period</v>
      </c>
      <c r="C365" s="467" t="str">
        <f t="array" ref="C365">IFERROR(IF(INDEX('Disaggregation Records'!$E$95:$E$183,MATCH(LEFT(Z365,255),LEFT('Disaggregation Records'!$D$95:$D$183,255),0))=0,"",INDEX('Disaggregation Records'!$E$95:$E$183,MATCH(LEFT(Z365,255),LEFT('Disaggregation Records'!$D$95:$D$183,255),0))),"")</f>
        <v/>
      </c>
      <c r="D365" s="467" t="str">
        <f t="array" ref="D365">IFERROR(IF(INDEX('Disaggregation Records'!$F$95:$F$183,MATCH(LEFT(Z365,255),LEFT('Disaggregation Records'!$D$95:$D$183,255),0))=0,"",INDEX('Disaggregation Records'!$F$95:$F$183,MATCH(LEFT(Z365,255),LEFT('Disaggregation Records'!$D$95:$D$183,255),0))),"")</f>
        <v/>
      </c>
      <c r="E365" s="386" t="str">
        <f t="array" ref="E365">IFERROR(IF(INDEX('Disaggregation Data'!$K$315:$K$576,MATCH(LEFT(X365,255),LEFT('Disaggregation Data'!$J$315:$J$576,255),0))=0,"",INDEX('Disaggregation Data'!$K$315:$K$576,MATCH(LEFT(X365,255),LEFT('Disaggregation Data'!J$315:$J$576,255),0))),"")</f>
        <v/>
      </c>
      <c r="F365" s="387" t="str">
        <f t="array" ref="F365">IFERROR(IF(INDEX('Disaggregation Data'!$L$315:$L$576,MATCH(LEFT(X365,255),LEFT('Disaggregation Data'!$J$315:$J$576,255),0))=0,"",INDEX('Disaggregation Data'!$L$315:$L$576,MATCH(LEFT(X365,255),LEFT('Disaggregation Data'!J$315:$J$576,255),0))),"")</f>
        <v/>
      </c>
      <c r="G365" s="442" t="str">
        <f t="array" ref="G365">IFERROR(IF(INDEX('Disaggregation Data'!$M$315:$M$576,MATCH(LEFT(X365,255),LEFT('Disaggregation Data'!$J$315:$J$576,255),0))=0,(E365/F365)*100,INDEX('Disaggregation Data'!$M$315:$M$576,MATCH(LEFT(X365,255),LEFT('Disaggregation Data'!J$315:$J$576,255),0))),"")</f>
        <v/>
      </c>
      <c r="H365" s="390" t="str">
        <f t="array" ref="H365">IFERROR(IF(INDEX('Disaggregation Data'!$N$315:$N$576,MATCH(LEFT(X365,255),LEFT('Disaggregation Data'!$J$315:$J$576,255),0))=0,"",INDEX('Disaggregation Data'!$N$315:$N$576,MATCH(LEFT(X365,255),LEFT('Disaggregation Data'!J$315:$J$576,255),0))),"")</f>
        <v/>
      </c>
      <c r="I365" s="471"/>
      <c r="J365" s="471"/>
      <c r="K365" s="471"/>
      <c r="L365" s="471"/>
      <c r="M365" s="471"/>
      <c r="N365" s="471"/>
      <c r="O365" s="471"/>
      <c r="P365" s="471"/>
      <c r="Q365" s="471"/>
      <c r="R365" s="471"/>
      <c r="S365" s="471"/>
      <c r="T365" s="471"/>
      <c r="U365" s="390" t="str">
        <f t="array" ref="U365">IFERROR(IF(INDEX('Disaggregation Data'!$O$315:$O$576,MATCH(LEFT(X365,255),LEFT('Disaggregation Data'!$J$315:$J$576,255),0))=0,"",INDEX('Disaggregation Data'!$O$315:$O$576,MATCH(LEFT(X365,255),LEFT('Disaggregation Data'!J$315:$J$576,255),0))),"")</f>
        <v/>
      </c>
      <c r="V365" s="402" t="str">
        <f t="array" ref="V365">IFERROR(IF(INDEX('Disaggregation Data'!$P$315:$P$576,MATCH(LEFT(X365,255),LEFT('Disaggregation Data'!$J$315:$J$576,255),0))=0,"",INDEX('Disaggregation Data'!$P$315:$P$576,MATCH(LEFT(X365,255),LEFT('Disaggregation Data'!J$315:$J$576,255),0))),"")</f>
        <v/>
      </c>
      <c r="W365" s="472"/>
      <c r="X365" s="472" t="str">
        <f t="shared" si="24"/>
        <v>HTS-1: Number of people who were tested for HIV and received their results during the reporting period</v>
      </c>
      <c r="Y365" s="472">
        <f t="shared" si="25"/>
        <v>8</v>
      </c>
      <c r="Z365" s="472" t="str">
        <f t="shared" si="26"/>
        <v>HTS-1: Number of people who were tested for HIV and received their results during the reporting period-8</v>
      </c>
      <c r="AA365" s="472" t="b">
        <f t="shared" si="27"/>
        <v>1</v>
      </c>
      <c r="AB365" s="472" t="s">
        <v>1914</v>
      </c>
      <c r="AC365" s="472" t="str">
        <f t="array" ref="AC365">IFERROR(IF(INDEX('Disaggregation Records'!$G$95:$G$183,MATCH(LEFT(Z365,255),LEFT('Disaggregation Records'!$D$95:$D$183,255),0))=0,"",INDEX('Disaggregation Records'!$G$95:$G$183,MATCH(LEFT(Z365,255),LEFT('Disaggregation Records'!$D$95:$D$183,255),0))),"")</f>
        <v/>
      </c>
      <c r="AD365" s="472" t="s">
        <v>788</v>
      </c>
      <c r="AE365" s="219"/>
      <c r="AF365" s="135"/>
      <c r="AG365" s="135"/>
    </row>
    <row r="366" spans="1:33" ht="37.5" customHeight="1" x14ac:dyDescent="0.35">
      <c r="A366" s="367">
        <v>4</v>
      </c>
      <c r="B366" s="384" t="str">
        <f>IFERROR(VLOOKUP(A366,'Coverage Indicators - Section D'!$A$10:$Y$38,25,FALSE),"")</f>
        <v>HTS-1: Number of people who were tested for HIV and received their results during the reporting period</v>
      </c>
      <c r="C366" s="467" t="str">
        <f t="array" ref="C366">IFERROR(IF(INDEX('Disaggregation Records'!$E$95:$E$183,MATCH(LEFT(Z366,255),LEFT('Disaggregation Records'!$D$95:$D$183,255),0))=0,"",INDEX('Disaggregation Records'!$E$95:$E$183,MATCH(LEFT(Z366,255),LEFT('Disaggregation Records'!$D$95:$D$183,255),0))),"")</f>
        <v/>
      </c>
      <c r="D366" s="467" t="str">
        <f t="array" ref="D366">IFERROR(IF(INDEX('Disaggregation Records'!$F$95:$F$183,MATCH(LEFT(Z366,255),LEFT('Disaggregation Records'!$D$95:$D$183,255),0))=0,"",INDEX('Disaggregation Records'!$F$95:$F$183,MATCH(LEFT(Z366,255),LEFT('Disaggregation Records'!$D$95:$D$183,255),0))),"")</f>
        <v/>
      </c>
      <c r="E366" s="386" t="str">
        <f t="array" ref="E366">IFERROR(IF(INDEX('Disaggregation Data'!$K$315:$K$576,MATCH(LEFT(X366,255),LEFT('Disaggregation Data'!$J$315:$J$576,255),0))=0,"",INDEX('Disaggregation Data'!$K$315:$K$576,MATCH(LEFT(X366,255),LEFT('Disaggregation Data'!J$315:$J$576,255),0))),"")</f>
        <v/>
      </c>
      <c r="F366" s="387" t="str">
        <f t="array" ref="F366">IFERROR(IF(INDEX('Disaggregation Data'!$L$315:$L$576,MATCH(LEFT(X366,255),LEFT('Disaggregation Data'!$J$315:$J$576,255),0))=0,"",INDEX('Disaggregation Data'!$L$315:$L$576,MATCH(LEFT(X366,255),LEFT('Disaggregation Data'!J$315:$J$576,255),0))),"")</f>
        <v/>
      </c>
      <c r="G366" s="442" t="str">
        <f t="array" ref="G366">IFERROR(IF(INDEX('Disaggregation Data'!$M$315:$M$576,MATCH(LEFT(X366,255),LEFT('Disaggregation Data'!$J$315:$J$576,255),0))=0,(E366/F366)*100,INDEX('Disaggregation Data'!$M$315:$M$576,MATCH(LEFT(X366,255),LEFT('Disaggregation Data'!J$315:$J$576,255),0))),"")</f>
        <v/>
      </c>
      <c r="H366" s="390" t="str">
        <f t="array" ref="H366">IFERROR(IF(INDEX('Disaggregation Data'!$N$315:$N$576,MATCH(LEFT(X366,255),LEFT('Disaggregation Data'!$J$315:$J$576,255),0))=0,"",INDEX('Disaggregation Data'!$N$315:$N$576,MATCH(LEFT(X366,255),LEFT('Disaggregation Data'!J$315:$J$576,255),0))),"")</f>
        <v/>
      </c>
      <c r="I366" s="471"/>
      <c r="J366" s="471"/>
      <c r="K366" s="471"/>
      <c r="L366" s="471"/>
      <c r="M366" s="471"/>
      <c r="N366" s="471"/>
      <c r="O366" s="471"/>
      <c r="P366" s="471"/>
      <c r="Q366" s="471"/>
      <c r="R366" s="471"/>
      <c r="S366" s="471"/>
      <c r="T366" s="471"/>
      <c r="U366" s="390" t="str">
        <f t="array" ref="U366">IFERROR(IF(INDEX('Disaggregation Data'!$O$315:$O$576,MATCH(LEFT(X366,255),LEFT('Disaggregation Data'!$J$315:$J$576,255),0))=0,"",INDEX('Disaggregation Data'!$O$315:$O$576,MATCH(LEFT(X366,255),LEFT('Disaggregation Data'!J$315:$J$576,255),0))),"")</f>
        <v/>
      </c>
      <c r="V366" s="402" t="str">
        <f t="array" ref="V366">IFERROR(IF(INDEX('Disaggregation Data'!$P$315:$P$576,MATCH(LEFT(X366,255),LEFT('Disaggregation Data'!$J$315:$J$576,255),0))=0,"",INDEX('Disaggregation Data'!$P$315:$P$576,MATCH(LEFT(X366,255),LEFT('Disaggregation Data'!J$315:$J$576,255),0))),"")</f>
        <v/>
      </c>
      <c r="W366" s="472"/>
      <c r="X366" s="472" t="str">
        <f t="shared" si="24"/>
        <v>HTS-1: Number of people who were tested for HIV and received their results during the reporting period</v>
      </c>
      <c r="Y366" s="472">
        <f t="shared" si="25"/>
        <v>9</v>
      </c>
      <c r="Z366" s="472" t="str">
        <f t="shared" si="26"/>
        <v>HTS-1: Number of people who were tested for HIV and received their results during the reporting period-9</v>
      </c>
      <c r="AA366" s="472" t="b">
        <f t="shared" si="27"/>
        <v>1</v>
      </c>
      <c r="AB366" s="472" t="s">
        <v>1915</v>
      </c>
      <c r="AC366" s="472" t="str">
        <f t="array" ref="AC366">IFERROR(IF(INDEX('Disaggregation Records'!$G$95:$G$183,MATCH(LEFT(Z366,255),LEFT('Disaggregation Records'!$D$95:$D$183,255),0))=0,"",INDEX('Disaggregation Records'!$G$95:$G$183,MATCH(LEFT(Z366,255),LEFT('Disaggregation Records'!$D$95:$D$183,255),0))),"")</f>
        <v/>
      </c>
      <c r="AD366" s="472" t="s">
        <v>788</v>
      </c>
      <c r="AE366" s="219"/>
      <c r="AF366" s="135"/>
      <c r="AG366" s="135"/>
    </row>
    <row r="367" spans="1:33" ht="37.5" customHeight="1" x14ac:dyDescent="0.35">
      <c r="A367" s="367">
        <v>5</v>
      </c>
      <c r="B367" s="384" t="str">
        <f>IFERROR(VLOOKUP(A367,'Coverage Indicators - Section D'!$A$10:$Y$38,25,FALSE),"")</f>
        <v>TCS-1(M): Percentage of people living with HIV currently receiving antiretroviral therapy</v>
      </c>
      <c r="C367" s="467" t="str">
        <f t="array" ref="C367">IFERROR(IF(INDEX('Disaggregation Records'!$E$95:$E$183,MATCH(LEFT(Z367,255),LEFT('Disaggregation Records'!$D$95:$D$183,255),0))=0,"",INDEX('Disaggregation Records'!$E$95:$E$183,MATCH(LEFT(Z367,255),LEFT('Disaggregation Records'!$D$95:$D$183,255),0))),"")</f>
        <v>Age</v>
      </c>
      <c r="D367" s="467" t="str">
        <f t="array" ref="D367">IFERROR(IF(INDEX('Disaggregation Records'!$F$95:$F$183,MATCH(LEFT(Z367,255),LEFT('Disaggregation Records'!$D$95:$D$183,255),0))=0,"",INDEX('Disaggregation Records'!$F$95:$F$183,MATCH(LEFT(Z367,255),LEFT('Disaggregation Records'!$D$95:$D$183,255),0))),"")</f>
        <v>U15</v>
      </c>
      <c r="E367" s="386">
        <v>5144</v>
      </c>
      <c r="F367" s="387">
        <f t="array" ref="F367">IFERROR(IF(INDEX('[3]Disaggregation Data'!$L$315:$L$576,MATCH(LEFT(X367,255),LEFT('[3]Disaggregation Data'!$J$315:$J$576,255),0))=0,"",INDEX('[3]Disaggregation Data'!$L$315:$L$576,MATCH(LEFT(X367,255),LEFT('[3]Disaggregation Data'!J$315:$J$576,255),0))),"")</f>
        <v>100665</v>
      </c>
      <c r="G367" s="442">
        <f t="array" ref="G367">IFERROR(IF(INDEX('Disaggregation Data'!$M$315:$M$576,MATCH(LEFT(X367,255),LEFT('Disaggregation Data'!$J$315:$J$576,255),0))=0,(E367/F367)*100,INDEX('Disaggregation Data'!$M$315:$M$576,MATCH(LEFT(X367,255),LEFT('Disaggregation Data'!J$315:$J$576,255),0))),"")</f>
        <v>4.9202801370883602</v>
      </c>
      <c r="H367" s="390" t="str">
        <f t="array" ref="H367">IFERROR(IF(INDEX('Disaggregation Data'!$N$315:$N$576,MATCH(LEFT(X367,255),LEFT('Disaggregation Data'!$J$315:$J$576,255),0))=0,"",INDEX('Disaggregation Data'!$N$315:$N$576,MATCH(LEFT(X367,255),LEFT('Disaggregation Data'!J$315:$J$576,255),0))),"")</f>
        <v/>
      </c>
      <c r="I367" s="471"/>
      <c r="J367" s="471"/>
      <c r="K367" s="471"/>
      <c r="L367" s="471"/>
      <c r="M367" s="471"/>
      <c r="N367" s="471"/>
      <c r="O367" s="471"/>
      <c r="P367" s="471"/>
      <c r="Q367" s="471"/>
      <c r="R367" s="471"/>
      <c r="S367" s="471"/>
      <c r="T367" s="471"/>
      <c r="U367" s="390" t="s">
        <v>4177</v>
      </c>
      <c r="V367" s="402"/>
      <c r="W367" s="472"/>
      <c r="X367" s="472" t="str">
        <f t="shared" si="24"/>
        <v>TCS-1(M): Percentage of people living with HIV currently receiving antiretroviral therapyAgeU15</v>
      </c>
      <c r="Y367" s="472">
        <f t="shared" si="25"/>
        <v>0</v>
      </c>
      <c r="Z367" s="472" t="str">
        <f t="shared" si="26"/>
        <v>TCS-1(M): Percentage of people living with HIV currently receiving antiretroviral therapy-0</v>
      </c>
      <c r="AA367" s="472" t="b">
        <f t="shared" si="27"/>
        <v>1</v>
      </c>
      <c r="AB367" s="472" t="s">
        <v>1917</v>
      </c>
      <c r="AC367" s="472" t="str">
        <f t="array" ref="AC367">IFERROR(IF(INDEX('Disaggregation Records'!$G$95:$G$183,MATCH(LEFT(Z367,255),LEFT('Disaggregation Records'!$D$95:$D$183,255),0))=0,"",INDEX('Disaggregation Records'!$G$95:$G$183,MATCH(LEFT(Z367,255),LEFT('Disaggregation Records'!$D$95:$D$183,255),0))),"")</f>
        <v>a1L36000000zoMsEAI</v>
      </c>
      <c r="AD367" s="472" t="s">
        <v>791</v>
      </c>
      <c r="AE367" s="219"/>
      <c r="AF367" s="135"/>
      <c r="AG367" s="135"/>
    </row>
    <row r="368" spans="1:33" ht="37.5" customHeight="1" x14ac:dyDescent="0.35">
      <c r="A368" s="367">
        <v>5</v>
      </c>
      <c r="B368" s="384" t="str">
        <f>IFERROR(VLOOKUP(A368,'Coverage Indicators - Section D'!$A$10:$Y$38,25,FALSE),"")</f>
        <v>TCS-1(M): Percentage of people living with HIV currently receiving antiretroviral therapy</v>
      </c>
      <c r="C368" s="467" t="str">
        <f t="array" ref="C368">IFERROR(IF(INDEX('Disaggregation Records'!$E$95:$E$183,MATCH(LEFT(Z368,255),LEFT('Disaggregation Records'!$D$95:$D$183,255),0))=0,"",INDEX('Disaggregation Records'!$E$95:$E$183,MATCH(LEFT(Z368,255),LEFT('Disaggregation Records'!$D$95:$D$183,255),0))),"")</f>
        <v>Age</v>
      </c>
      <c r="D368" s="467" t="str">
        <f t="array" ref="D368">IFERROR(IF(INDEX('Disaggregation Records'!$F$95:$F$183,MATCH(LEFT(Z368,255),LEFT('Disaggregation Records'!$D$95:$D$183,255),0))=0,"",INDEX('Disaggregation Records'!$F$95:$F$183,MATCH(LEFT(Z368,255),LEFT('Disaggregation Records'!$D$95:$D$183,255),0))),"")</f>
        <v>15+</v>
      </c>
      <c r="E368" s="386">
        <v>95521</v>
      </c>
      <c r="F368" s="387">
        <f t="array" ref="F368">IFERROR(IF(INDEX('[3]Disaggregation Data'!$L$315:$L$576,MATCH(LEFT(X368,255),LEFT('[3]Disaggregation Data'!$J$315:$J$576,255),0))=0,"",INDEX('[3]Disaggregation Data'!$L$315:$L$576,MATCH(LEFT(X368,255),LEFT('[3]Disaggregation Data'!J$315:$J$576,255),0))),"")</f>
        <v>100665</v>
      </c>
      <c r="G368" s="442">
        <f t="array" ref="G368">IFERROR(IF(INDEX('Disaggregation Data'!$M$315:$M$576,MATCH(LEFT(X368,255),LEFT('Disaggregation Data'!$J$315:$J$576,255),0))=0,(E368/F368)*100,INDEX('Disaggregation Data'!$M$315:$M$576,MATCH(LEFT(X368,255),LEFT('Disaggregation Data'!J$315:$J$576,255),0))),"")</f>
        <v>95.079719862911602</v>
      </c>
      <c r="H368" s="390" t="str">
        <f t="array" ref="H368">IFERROR(IF(INDEX('Disaggregation Data'!$N$315:$N$576,MATCH(LEFT(X368,255),LEFT('Disaggregation Data'!$J$315:$J$576,255),0))=0,"",INDEX('Disaggregation Data'!$N$315:$N$576,MATCH(LEFT(X368,255),LEFT('Disaggregation Data'!J$315:$J$576,255),0))),"")</f>
        <v/>
      </c>
      <c r="I368" s="471"/>
      <c r="J368" s="471"/>
      <c r="K368" s="471"/>
      <c r="L368" s="471"/>
      <c r="M368" s="471"/>
      <c r="N368" s="471"/>
      <c r="O368" s="471"/>
      <c r="P368" s="471"/>
      <c r="Q368" s="471"/>
      <c r="R368" s="471"/>
      <c r="S368" s="471"/>
      <c r="T368" s="471"/>
      <c r="U368" s="390" t="s">
        <v>4177</v>
      </c>
      <c r="V368" s="402"/>
      <c r="W368" s="472"/>
      <c r="X368" s="472" t="str">
        <f t="shared" si="24"/>
        <v>TCS-1(M): Percentage of people living with HIV currently receiving antiretroviral therapyAge15+</v>
      </c>
      <c r="Y368" s="472">
        <f t="shared" si="25"/>
        <v>1</v>
      </c>
      <c r="Z368" s="472" t="str">
        <f t="shared" si="26"/>
        <v>TCS-1(M): Percentage of people living with HIV currently receiving antiretroviral therapy-1</v>
      </c>
      <c r="AA368" s="472" t="b">
        <f t="shared" si="27"/>
        <v>1</v>
      </c>
      <c r="AB368" s="472" t="s">
        <v>1918</v>
      </c>
      <c r="AC368" s="472" t="str">
        <f t="array" ref="AC368">IFERROR(IF(INDEX('Disaggregation Records'!$G$95:$G$183,MATCH(LEFT(Z368,255),LEFT('Disaggregation Records'!$D$95:$D$183,255),0))=0,"",INDEX('Disaggregation Records'!$G$95:$G$183,MATCH(LEFT(Z368,255),LEFT('Disaggregation Records'!$D$95:$D$183,255),0))),"")</f>
        <v>a1L36000000zoMtEAI</v>
      </c>
      <c r="AD368" s="472" t="s">
        <v>791</v>
      </c>
      <c r="AE368" s="219"/>
      <c r="AF368" s="135"/>
      <c r="AG368" s="135"/>
    </row>
    <row r="369" spans="1:33" ht="37.5" customHeight="1" x14ac:dyDescent="0.35">
      <c r="A369" s="367">
        <v>5</v>
      </c>
      <c r="B369" s="384" t="str">
        <f>IFERROR(VLOOKUP(A369,'Coverage Indicators - Section D'!$A$10:$Y$38,25,FALSE),"")</f>
        <v>TCS-1(M): Percentage of people living with HIV currently receiving antiretroviral therapy</v>
      </c>
      <c r="C369" s="467" t="str">
        <f t="array" ref="C369">IFERROR(IF(INDEX('Disaggregation Records'!$E$95:$E$183,MATCH(LEFT(Z369,255),LEFT('Disaggregation Records'!$D$95:$D$183,255),0))=0,"",INDEX('Disaggregation Records'!$E$95:$E$183,MATCH(LEFT(Z369,255),LEFT('Disaggregation Records'!$D$95:$D$183,255),0))),"")</f>
        <v>Age | Gender</v>
      </c>
      <c r="D369" s="467" t="str">
        <f t="array" ref="D369">IFERROR(IF(INDEX('Disaggregation Records'!$F$95:$F$183,MATCH(LEFT(Z369,255),LEFT('Disaggregation Records'!$D$95:$D$183,255),0))=0,"",INDEX('Disaggregation Records'!$F$95:$F$183,MATCH(LEFT(Z369,255),LEFT('Disaggregation Records'!$D$95:$D$183,255),0))),"")</f>
        <v>15-24 male</v>
      </c>
      <c r="E369" s="386" t="str">
        <f t="array" ref="E369">IFERROR(IF(INDEX('Disaggregation Data'!$K$315:$K$576,MATCH(LEFT(X369,255),LEFT('Disaggregation Data'!$J$315:$J$576,255),0))=0,"",INDEX('Disaggregation Data'!$K$315:$K$576,MATCH(LEFT(X369,255),LEFT('Disaggregation Data'!J$315:$J$576,255),0))),"")</f>
        <v/>
      </c>
      <c r="F369" s="387" t="str">
        <f t="array" ref="F369">IFERROR(IF(INDEX('Disaggregation Data'!$L$315:$L$576,MATCH(LEFT(X369,255),LEFT('Disaggregation Data'!$J$315:$J$576,255),0))=0,"",INDEX('Disaggregation Data'!$L$315:$L$576,MATCH(LEFT(X369,255),LEFT('Disaggregation Data'!J$315:$J$576,255),0))),"")</f>
        <v/>
      </c>
      <c r="G369" s="442" t="str">
        <f t="array" ref="G369">IFERROR(IF(INDEX('Disaggregation Data'!$M$315:$M$576,MATCH(LEFT(X369,255),LEFT('Disaggregation Data'!$J$315:$J$576,255),0))=0,(E369/F369)*100,INDEX('Disaggregation Data'!$M$315:$M$576,MATCH(LEFT(X369,255),LEFT('Disaggregation Data'!J$315:$J$576,255),0))),"")</f>
        <v/>
      </c>
      <c r="H369" s="390" t="str">
        <f t="array" ref="H369">IFERROR(IF(INDEX('Disaggregation Data'!$N$315:$N$576,MATCH(LEFT(X369,255),LEFT('Disaggregation Data'!$J$315:$J$576,255),0))=0,"",INDEX('Disaggregation Data'!$N$315:$N$576,MATCH(LEFT(X369,255),LEFT('Disaggregation Data'!J$315:$J$576,255),0))),"")</f>
        <v/>
      </c>
      <c r="I369" s="471"/>
      <c r="J369" s="471"/>
      <c r="K369" s="471"/>
      <c r="L369" s="471"/>
      <c r="M369" s="471"/>
      <c r="N369" s="471"/>
      <c r="O369" s="471"/>
      <c r="P369" s="471"/>
      <c r="Q369" s="471"/>
      <c r="R369" s="471"/>
      <c r="S369" s="471"/>
      <c r="T369" s="471"/>
      <c r="U369" s="503" t="s">
        <v>4177</v>
      </c>
      <c r="V369" s="402" t="str">
        <f t="array" ref="V369">IFERROR(IF(INDEX('Disaggregation Data'!$P$315:$P$576,MATCH(LEFT(X369,255),LEFT('Disaggregation Data'!$J$315:$J$576,255),0))=0,"",INDEX('Disaggregation Data'!$P$315:$P$576,MATCH(LEFT(X369,255),LEFT('Disaggregation Data'!J$315:$J$576,255),0))),"")</f>
        <v/>
      </c>
      <c r="W369" s="472"/>
      <c r="X369" s="472" t="str">
        <f t="shared" si="24"/>
        <v>TCS-1(M): Percentage of people living with HIV currently receiving antiretroviral therapyAge | Gender15-24 male</v>
      </c>
      <c r="Y369" s="472">
        <f t="shared" si="25"/>
        <v>2</v>
      </c>
      <c r="Z369" s="472" t="str">
        <f t="shared" si="26"/>
        <v>TCS-1(M): Percentage of people living with HIV currently receiving antiretroviral therapy-2</v>
      </c>
      <c r="AA369" s="472" t="b">
        <f t="shared" si="27"/>
        <v>1</v>
      </c>
      <c r="AB369" s="472" t="s">
        <v>1919</v>
      </c>
      <c r="AC369" s="472" t="str">
        <f t="array" ref="AC369">IFERROR(IF(INDEX('Disaggregation Records'!$G$95:$G$183,MATCH(LEFT(Z369,255),LEFT('Disaggregation Records'!$D$95:$D$183,255),0))=0,"",INDEX('Disaggregation Records'!$G$95:$G$183,MATCH(LEFT(Z369,255),LEFT('Disaggregation Records'!$D$95:$D$183,255),0))),"")</f>
        <v>a1L36000000zoO2EAI</v>
      </c>
      <c r="AD369" s="472" t="s">
        <v>791</v>
      </c>
      <c r="AE369" s="219"/>
      <c r="AF369" s="135"/>
      <c r="AG369" s="135"/>
    </row>
    <row r="370" spans="1:33" ht="37.5" customHeight="1" x14ac:dyDescent="0.35">
      <c r="A370" s="367">
        <v>5</v>
      </c>
      <c r="B370" s="384" t="str">
        <f>IFERROR(VLOOKUP(A370,'Coverage Indicators - Section D'!$A$10:$Y$38,25,FALSE),"")</f>
        <v>TCS-1(M): Percentage of people living with HIV currently receiving antiretroviral therapy</v>
      </c>
      <c r="C370" s="467" t="str">
        <f t="array" ref="C370">IFERROR(IF(INDEX('Disaggregation Records'!$E$95:$E$183,MATCH(LEFT(Z370,255),LEFT('Disaggregation Records'!$D$95:$D$183,255),0))=0,"",INDEX('Disaggregation Records'!$E$95:$E$183,MATCH(LEFT(Z370,255),LEFT('Disaggregation Records'!$D$95:$D$183,255),0))),"")</f>
        <v>Age | Gender</v>
      </c>
      <c r="D370" s="467" t="str">
        <f t="array" ref="D370">IFERROR(IF(INDEX('Disaggregation Records'!$F$95:$F$183,MATCH(LEFT(Z370,255),LEFT('Disaggregation Records'!$D$95:$D$183,255),0))=0,"",INDEX('Disaggregation Records'!$F$95:$F$183,MATCH(LEFT(Z370,255),LEFT('Disaggregation Records'!$D$95:$D$183,255),0))),"")</f>
        <v>15-19 male</v>
      </c>
      <c r="E370" s="386" t="str">
        <f t="array" ref="E370">IFERROR(IF(INDEX('Disaggregation Data'!$K$315:$K$576,MATCH(LEFT(X370,255),LEFT('Disaggregation Data'!$J$315:$J$576,255),0))=0,"",INDEX('Disaggregation Data'!$K$315:$K$576,MATCH(LEFT(X370,255),LEFT('Disaggregation Data'!J$315:$J$576,255),0))),"")</f>
        <v/>
      </c>
      <c r="F370" s="387" t="str">
        <f t="array" ref="F370">IFERROR(IF(INDEX('Disaggregation Data'!$L$315:$L$576,MATCH(LEFT(X370,255),LEFT('Disaggregation Data'!$J$315:$J$576,255),0))=0,"",INDEX('Disaggregation Data'!$L$315:$L$576,MATCH(LEFT(X370,255),LEFT('Disaggregation Data'!J$315:$J$576,255),0))),"")</f>
        <v/>
      </c>
      <c r="G370" s="442" t="str">
        <f t="array" ref="G370">IFERROR(IF(INDEX('Disaggregation Data'!$M$315:$M$576,MATCH(LEFT(X370,255),LEFT('Disaggregation Data'!$J$315:$J$576,255),0))=0,(E370/F370)*100,INDEX('Disaggregation Data'!$M$315:$M$576,MATCH(LEFT(X370,255),LEFT('Disaggregation Data'!J$315:$J$576,255),0))),"")</f>
        <v/>
      </c>
      <c r="H370" s="390" t="str">
        <f t="array" ref="H370">IFERROR(IF(INDEX('Disaggregation Data'!$N$315:$N$576,MATCH(LEFT(X370,255),LEFT('Disaggregation Data'!$J$315:$J$576,255),0))=0,"",INDEX('Disaggregation Data'!$N$315:$N$576,MATCH(LEFT(X370,255),LEFT('Disaggregation Data'!J$315:$J$576,255),0))),"")</f>
        <v/>
      </c>
      <c r="I370" s="471"/>
      <c r="J370" s="471"/>
      <c r="K370" s="471"/>
      <c r="L370" s="471"/>
      <c r="M370" s="471"/>
      <c r="N370" s="471"/>
      <c r="O370" s="471"/>
      <c r="P370" s="471"/>
      <c r="Q370" s="471"/>
      <c r="R370" s="471"/>
      <c r="S370" s="471"/>
      <c r="T370" s="471"/>
      <c r="U370" s="503" t="s">
        <v>4177</v>
      </c>
      <c r="V370" s="402" t="str">
        <f t="array" ref="V370">IFERROR(IF(INDEX('Disaggregation Data'!$P$315:$P$576,MATCH(LEFT(X370,255),LEFT('Disaggregation Data'!$J$315:$J$576,255),0))=0,"",INDEX('Disaggregation Data'!$P$315:$P$576,MATCH(LEFT(X370,255),LEFT('Disaggregation Data'!J$315:$J$576,255),0))),"")</f>
        <v/>
      </c>
      <c r="W370" s="472"/>
      <c r="X370" s="472" t="str">
        <f t="shared" si="24"/>
        <v>TCS-1(M): Percentage of people living with HIV currently receiving antiretroviral therapyAge | Gender15-19 male</v>
      </c>
      <c r="Y370" s="472">
        <f t="shared" si="25"/>
        <v>3</v>
      </c>
      <c r="Z370" s="472" t="str">
        <f t="shared" si="26"/>
        <v>TCS-1(M): Percentage of people living with HIV currently receiving antiretroviral therapy-3</v>
      </c>
      <c r="AA370" s="472" t="b">
        <f t="shared" si="27"/>
        <v>1</v>
      </c>
      <c r="AB370" s="472" t="s">
        <v>1920</v>
      </c>
      <c r="AC370" s="472" t="str">
        <f t="array" ref="AC370">IFERROR(IF(INDEX('Disaggregation Records'!$G$95:$G$183,MATCH(LEFT(Z370,255),LEFT('Disaggregation Records'!$D$95:$D$183,255),0))=0,"",INDEX('Disaggregation Records'!$G$95:$G$183,MATCH(LEFT(Z370,255),LEFT('Disaggregation Records'!$D$95:$D$183,255),0))),"")</f>
        <v>a1L36000002NzjpEAC</v>
      </c>
      <c r="AD370" s="472" t="s">
        <v>791</v>
      </c>
      <c r="AE370" s="219"/>
      <c r="AF370" s="135"/>
      <c r="AG370" s="135"/>
    </row>
    <row r="371" spans="1:33" ht="37.5" customHeight="1" x14ac:dyDescent="0.35">
      <c r="A371" s="367">
        <v>5</v>
      </c>
      <c r="B371" s="384" t="str">
        <f>IFERROR(VLOOKUP(A371,'Coverage Indicators - Section D'!$A$10:$Y$38,25,FALSE),"")</f>
        <v>TCS-1(M): Percentage of people living with HIV currently receiving antiretroviral therapy</v>
      </c>
      <c r="C371" s="467" t="str">
        <f t="array" ref="C371">IFERROR(IF(INDEX('Disaggregation Records'!$E$95:$E$183,MATCH(LEFT(Z371,255),LEFT('Disaggregation Records'!$D$95:$D$183,255),0))=0,"",INDEX('Disaggregation Records'!$E$95:$E$183,MATCH(LEFT(Z371,255),LEFT('Disaggregation Records'!$D$95:$D$183,255),0))),"")</f>
        <v>Age | Gender</v>
      </c>
      <c r="D371" s="467" t="str">
        <f t="array" ref="D371">IFERROR(IF(INDEX('Disaggregation Records'!$F$95:$F$183,MATCH(LEFT(Z371,255),LEFT('Disaggregation Records'!$D$95:$D$183,255),0))=0,"",INDEX('Disaggregation Records'!$F$95:$F$183,MATCH(LEFT(Z371,255),LEFT('Disaggregation Records'!$D$95:$D$183,255),0))),"")</f>
        <v>20-24 male</v>
      </c>
      <c r="E371" s="386" t="str">
        <f t="array" ref="E371">IFERROR(IF(INDEX('Disaggregation Data'!$K$315:$K$576,MATCH(LEFT(X371,255),LEFT('Disaggregation Data'!$J$315:$J$576,255),0))=0,"",INDEX('Disaggregation Data'!$K$315:$K$576,MATCH(LEFT(X371,255),LEFT('Disaggregation Data'!J$315:$J$576,255),0))),"")</f>
        <v/>
      </c>
      <c r="F371" s="387" t="str">
        <f t="array" ref="F371">IFERROR(IF(INDEX('Disaggregation Data'!$L$315:$L$576,MATCH(LEFT(X371,255),LEFT('Disaggregation Data'!$J$315:$J$576,255),0))=0,"",INDEX('Disaggregation Data'!$L$315:$L$576,MATCH(LEFT(X371,255),LEFT('Disaggregation Data'!J$315:$J$576,255),0))),"")</f>
        <v/>
      </c>
      <c r="G371" s="442" t="str">
        <f t="array" ref="G371">IFERROR(IF(INDEX('Disaggregation Data'!$M$315:$M$576,MATCH(LEFT(X371,255),LEFT('Disaggregation Data'!$J$315:$J$576,255),0))=0,(E371/F371)*100,INDEX('Disaggregation Data'!$M$315:$M$576,MATCH(LEFT(X371,255),LEFT('Disaggregation Data'!J$315:$J$576,255),0))),"")</f>
        <v/>
      </c>
      <c r="H371" s="390" t="str">
        <f t="array" ref="H371">IFERROR(IF(INDEX('Disaggregation Data'!$N$315:$N$576,MATCH(LEFT(X371,255),LEFT('Disaggregation Data'!$J$315:$J$576,255),0))=0,"",INDEX('Disaggregation Data'!$N$315:$N$576,MATCH(LEFT(X371,255),LEFT('Disaggregation Data'!J$315:$J$576,255),0))),"")</f>
        <v/>
      </c>
      <c r="I371" s="471"/>
      <c r="J371" s="471"/>
      <c r="K371" s="471"/>
      <c r="L371" s="471"/>
      <c r="M371" s="471"/>
      <c r="N371" s="471"/>
      <c r="O371" s="471"/>
      <c r="P371" s="471"/>
      <c r="Q371" s="471"/>
      <c r="R371" s="471"/>
      <c r="S371" s="471"/>
      <c r="T371" s="471"/>
      <c r="U371" s="503" t="s">
        <v>4177</v>
      </c>
      <c r="V371" s="402" t="str">
        <f t="array" ref="V371">IFERROR(IF(INDEX('Disaggregation Data'!$P$315:$P$576,MATCH(LEFT(X371,255),LEFT('Disaggregation Data'!$J$315:$J$576,255),0))=0,"",INDEX('Disaggregation Data'!$P$315:$P$576,MATCH(LEFT(X371,255),LEFT('Disaggregation Data'!J$315:$J$576,255),0))),"")</f>
        <v/>
      </c>
      <c r="W371" s="472"/>
      <c r="X371" s="472" t="str">
        <f t="shared" si="24"/>
        <v>TCS-1(M): Percentage of people living with HIV currently receiving antiretroviral therapyAge | Gender20-24 male</v>
      </c>
      <c r="Y371" s="472">
        <f t="shared" si="25"/>
        <v>4</v>
      </c>
      <c r="Z371" s="472" t="str">
        <f t="shared" si="26"/>
        <v>TCS-1(M): Percentage of people living with HIV currently receiving antiretroviral therapy-4</v>
      </c>
      <c r="AA371" s="472" t="b">
        <f t="shared" si="27"/>
        <v>1</v>
      </c>
      <c r="AB371" s="472" t="s">
        <v>1921</v>
      </c>
      <c r="AC371" s="472" t="str">
        <f t="array" ref="AC371">IFERROR(IF(INDEX('Disaggregation Records'!$G$95:$G$183,MATCH(LEFT(Z371,255),LEFT('Disaggregation Records'!$D$95:$D$183,255),0))=0,"",INDEX('Disaggregation Records'!$G$95:$G$183,MATCH(LEFT(Z371,255),LEFT('Disaggregation Records'!$D$95:$D$183,255),0))),"")</f>
        <v>a1L36000002NzjqEAC</v>
      </c>
      <c r="AD371" s="472" t="s">
        <v>791</v>
      </c>
      <c r="AE371" s="219"/>
      <c r="AF371" s="135"/>
      <c r="AG371" s="135"/>
    </row>
    <row r="372" spans="1:33" ht="37.5" customHeight="1" x14ac:dyDescent="0.35">
      <c r="A372" s="367">
        <v>5</v>
      </c>
      <c r="B372" s="384" t="str">
        <f>IFERROR(VLOOKUP(A372,'Coverage Indicators - Section D'!$A$10:$Y$38,25,FALSE),"")</f>
        <v>TCS-1(M): Percentage of people living with HIV currently receiving antiretroviral therapy</v>
      </c>
      <c r="C372" s="467" t="str">
        <f t="array" ref="C372">IFERROR(IF(INDEX('Disaggregation Records'!$E$95:$E$183,MATCH(LEFT(Z372,255),LEFT('Disaggregation Records'!$D$95:$D$183,255),0))=0,"",INDEX('Disaggregation Records'!$E$95:$E$183,MATCH(LEFT(Z372,255),LEFT('Disaggregation Records'!$D$95:$D$183,255),0))),"")</f>
        <v>Age | Gender</v>
      </c>
      <c r="D372" s="467" t="str">
        <f t="array" ref="D372">IFERROR(IF(INDEX('Disaggregation Records'!$F$95:$F$183,MATCH(LEFT(Z372,255),LEFT('Disaggregation Records'!$D$95:$D$183,255),0))=0,"",INDEX('Disaggregation Records'!$F$95:$F$183,MATCH(LEFT(Z372,255),LEFT('Disaggregation Records'!$D$95:$D$183,255),0))),"")</f>
        <v>15-24 female</v>
      </c>
      <c r="E372" s="386" t="str">
        <f t="array" ref="E372">IFERROR(IF(INDEX('Disaggregation Data'!$K$315:$K$576,MATCH(LEFT(X372,255),LEFT('Disaggregation Data'!$J$315:$J$576,255),0))=0,"",INDEX('Disaggregation Data'!$K$315:$K$576,MATCH(LEFT(X372,255),LEFT('Disaggregation Data'!J$315:$J$576,255),0))),"")</f>
        <v/>
      </c>
      <c r="F372" s="387" t="str">
        <f t="array" ref="F372">IFERROR(IF(INDEX('Disaggregation Data'!$L$315:$L$576,MATCH(LEFT(X372,255),LEFT('Disaggregation Data'!$J$315:$J$576,255),0))=0,"",INDEX('Disaggregation Data'!$L$315:$L$576,MATCH(LEFT(X372,255),LEFT('Disaggregation Data'!J$315:$J$576,255),0))),"")</f>
        <v/>
      </c>
      <c r="G372" s="442" t="str">
        <f t="array" ref="G372">IFERROR(IF(INDEX('Disaggregation Data'!$M$315:$M$576,MATCH(LEFT(X372,255),LEFT('Disaggregation Data'!$J$315:$J$576,255),0))=0,(E372/F372)*100,INDEX('Disaggregation Data'!$M$315:$M$576,MATCH(LEFT(X372,255),LEFT('Disaggregation Data'!J$315:$J$576,255),0))),"")</f>
        <v/>
      </c>
      <c r="H372" s="390" t="str">
        <f t="array" ref="H372">IFERROR(IF(INDEX('Disaggregation Data'!$N$315:$N$576,MATCH(LEFT(X372,255),LEFT('Disaggregation Data'!$J$315:$J$576,255),0))=0,"",INDEX('Disaggregation Data'!$N$315:$N$576,MATCH(LEFT(X372,255),LEFT('Disaggregation Data'!J$315:$J$576,255),0))),"")</f>
        <v/>
      </c>
      <c r="I372" s="471"/>
      <c r="J372" s="471"/>
      <c r="K372" s="471"/>
      <c r="L372" s="471"/>
      <c r="M372" s="471"/>
      <c r="N372" s="471"/>
      <c r="O372" s="471"/>
      <c r="P372" s="471"/>
      <c r="Q372" s="471"/>
      <c r="R372" s="471"/>
      <c r="S372" s="471"/>
      <c r="T372" s="471"/>
      <c r="U372" s="503" t="s">
        <v>4177</v>
      </c>
      <c r="V372" s="402" t="str">
        <f t="array" ref="V372">IFERROR(IF(INDEX('Disaggregation Data'!$P$315:$P$576,MATCH(LEFT(X372,255),LEFT('Disaggregation Data'!$J$315:$J$576,255),0))=0,"",INDEX('Disaggregation Data'!$P$315:$P$576,MATCH(LEFT(X372,255),LEFT('Disaggregation Data'!J$315:$J$576,255),0))),"")</f>
        <v/>
      </c>
      <c r="W372" s="472"/>
      <c r="X372" s="472" t="str">
        <f t="shared" si="24"/>
        <v>TCS-1(M): Percentage of people living with HIV currently receiving antiretroviral therapyAge | Gender15-24 female</v>
      </c>
      <c r="Y372" s="472">
        <f t="shared" si="25"/>
        <v>5</v>
      </c>
      <c r="Z372" s="472" t="str">
        <f t="shared" si="26"/>
        <v>TCS-1(M): Percentage of people living with HIV currently receiving antiretroviral therapy-5</v>
      </c>
      <c r="AA372" s="472" t="b">
        <f t="shared" si="27"/>
        <v>1</v>
      </c>
      <c r="AB372" s="472" t="s">
        <v>1922</v>
      </c>
      <c r="AC372" s="472" t="str">
        <f t="array" ref="AC372">IFERROR(IF(INDEX('Disaggregation Records'!$G$95:$G$183,MATCH(LEFT(Z372,255),LEFT('Disaggregation Records'!$D$95:$D$183,255),0))=0,"",INDEX('Disaggregation Records'!$G$95:$G$183,MATCH(LEFT(Z372,255),LEFT('Disaggregation Records'!$D$95:$D$183,255),0))),"")</f>
        <v>a1L36000002Nzk7EAC</v>
      </c>
      <c r="AD372" s="472" t="s">
        <v>791</v>
      </c>
      <c r="AE372" s="219"/>
      <c r="AF372" s="135"/>
      <c r="AG372" s="135"/>
    </row>
    <row r="373" spans="1:33" ht="37.5" customHeight="1" x14ac:dyDescent="0.35">
      <c r="A373" s="367">
        <v>5</v>
      </c>
      <c r="B373" s="384" t="str">
        <f>IFERROR(VLOOKUP(A373,'Coverage Indicators - Section D'!$A$10:$Y$38,25,FALSE),"")</f>
        <v>TCS-1(M): Percentage of people living with HIV currently receiving antiretroviral therapy</v>
      </c>
      <c r="C373" s="467" t="str">
        <f t="array" ref="C373">IFERROR(IF(INDEX('Disaggregation Records'!$E$95:$E$183,MATCH(LEFT(Z373,255),LEFT('Disaggregation Records'!$D$95:$D$183,255),0))=0,"",INDEX('Disaggregation Records'!$E$95:$E$183,MATCH(LEFT(Z373,255),LEFT('Disaggregation Records'!$D$95:$D$183,255),0))),"")</f>
        <v>Age | Gender</v>
      </c>
      <c r="D373" s="467" t="str">
        <f t="array" ref="D373">IFERROR(IF(INDEX('Disaggregation Records'!$F$95:$F$183,MATCH(LEFT(Z373,255),LEFT('Disaggregation Records'!$D$95:$D$183,255),0))=0,"",INDEX('Disaggregation Records'!$F$95:$F$183,MATCH(LEFT(Z373,255),LEFT('Disaggregation Records'!$D$95:$D$183,255),0))),"")</f>
        <v>15-19 female</v>
      </c>
      <c r="E373" s="386" t="str">
        <f t="array" ref="E373">IFERROR(IF(INDEX('Disaggregation Data'!$K$315:$K$576,MATCH(LEFT(X373,255),LEFT('Disaggregation Data'!$J$315:$J$576,255),0))=0,"",INDEX('Disaggregation Data'!$K$315:$K$576,MATCH(LEFT(X373,255),LEFT('Disaggregation Data'!J$315:$J$576,255),0))),"")</f>
        <v/>
      </c>
      <c r="F373" s="387" t="str">
        <f t="array" ref="F373">IFERROR(IF(INDEX('Disaggregation Data'!$L$315:$L$576,MATCH(LEFT(X373,255),LEFT('Disaggregation Data'!$J$315:$J$576,255),0))=0,"",INDEX('Disaggregation Data'!$L$315:$L$576,MATCH(LEFT(X373,255),LEFT('Disaggregation Data'!J$315:$J$576,255),0))),"")</f>
        <v/>
      </c>
      <c r="G373" s="442" t="str">
        <f t="array" ref="G373">IFERROR(IF(INDEX('Disaggregation Data'!$M$315:$M$576,MATCH(LEFT(X373,255),LEFT('Disaggregation Data'!$J$315:$J$576,255),0))=0,(E373/F373)*100,INDEX('Disaggregation Data'!$M$315:$M$576,MATCH(LEFT(X373,255),LEFT('Disaggregation Data'!J$315:$J$576,255),0))),"")</f>
        <v/>
      </c>
      <c r="H373" s="390" t="str">
        <f t="array" ref="H373">IFERROR(IF(INDEX('Disaggregation Data'!$N$315:$N$576,MATCH(LEFT(X373,255),LEFT('Disaggregation Data'!$J$315:$J$576,255),0))=0,"",INDEX('Disaggregation Data'!$N$315:$N$576,MATCH(LEFT(X373,255),LEFT('Disaggregation Data'!J$315:$J$576,255),0))),"")</f>
        <v/>
      </c>
      <c r="I373" s="471"/>
      <c r="J373" s="471"/>
      <c r="K373" s="471"/>
      <c r="L373" s="471"/>
      <c r="M373" s="471"/>
      <c r="N373" s="471"/>
      <c r="O373" s="471"/>
      <c r="P373" s="471"/>
      <c r="Q373" s="471"/>
      <c r="R373" s="471"/>
      <c r="S373" s="471"/>
      <c r="T373" s="471"/>
      <c r="U373" s="503" t="s">
        <v>4177</v>
      </c>
      <c r="V373" s="402" t="str">
        <f t="array" ref="V373">IFERROR(IF(INDEX('Disaggregation Data'!$P$315:$P$576,MATCH(LEFT(X373,255),LEFT('Disaggregation Data'!$J$315:$J$576,255),0))=0,"",INDEX('Disaggregation Data'!$P$315:$P$576,MATCH(LEFT(X373,255),LEFT('Disaggregation Data'!J$315:$J$576,255),0))),"")</f>
        <v/>
      </c>
      <c r="W373" s="472"/>
      <c r="X373" s="472" t="str">
        <f t="shared" si="24"/>
        <v>TCS-1(M): Percentage of people living with HIV currently receiving antiretroviral therapyAge | Gender15-19 female</v>
      </c>
      <c r="Y373" s="472">
        <f t="shared" si="25"/>
        <v>6</v>
      </c>
      <c r="Z373" s="472" t="str">
        <f t="shared" si="26"/>
        <v>TCS-1(M): Percentage of people living with HIV currently receiving antiretroviral therapy-6</v>
      </c>
      <c r="AA373" s="472" t="b">
        <f t="shared" si="27"/>
        <v>1</v>
      </c>
      <c r="AB373" s="472" t="s">
        <v>1923</v>
      </c>
      <c r="AC373" s="472" t="str">
        <f t="array" ref="AC373">IFERROR(IF(INDEX('Disaggregation Records'!$G$95:$G$183,MATCH(LEFT(Z373,255),LEFT('Disaggregation Records'!$D$95:$D$183,255),0))=0,"",INDEX('Disaggregation Records'!$G$95:$G$183,MATCH(LEFT(Z373,255),LEFT('Disaggregation Records'!$D$95:$D$183,255),0))),"")</f>
        <v>a1L36000002Nzk8EAC</v>
      </c>
      <c r="AD373" s="472" t="s">
        <v>791</v>
      </c>
      <c r="AE373" s="219"/>
      <c r="AF373" s="135"/>
      <c r="AG373" s="135"/>
    </row>
    <row r="374" spans="1:33" ht="37.5" customHeight="1" x14ac:dyDescent="0.35">
      <c r="A374" s="367">
        <v>5</v>
      </c>
      <c r="B374" s="384" t="str">
        <f>IFERROR(VLOOKUP(A374,'Coverage Indicators - Section D'!$A$10:$Y$38,25,FALSE),"")</f>
        <v>TCS-1(M): Percentage of people living with HIV currently receiving antiretroviral therapy</v>
      </c>
      <c r="C374" s="467" t="str">
        <f t="array" ref="C374">IFERROR(IF(INDEX('Disaggregation Records'!$E$95:$E$183,MATCH(LEFT(Z374,255),LEFT('Disaggregation Records'!$D$95:$D$183,255),0))=0,"",INDEX('Disaggregation Records'!$E$95:$E$183,MATCH(LEFT(Z374,255),LEFT('Disaggregation Records'!$D$95:$D$183,255),0))),"")</f>
        <v>Age | Gender</v>
      </c>
      <c r="D374" s="467" t="str">
        <f t="array" ref="D374">IFERROR(IF(INDEX('Disaggregation Records'!$F$95:$F$183,MATCH(LEFT(Z374,255),LEFT('Disaggregation Records'!$D$95:$D$183,255),0))=0,"",INDEX('Disaggregation Records'!$F$95:$F$183,MATCH(LEFT(Z374,255),LEFT('Disaggregation Records'!$D$95:$D$183,255),0))),"")</f>
        <v>20-24 female</v>
      </c>
      <c r="E374" s="386" t="str">
        <f t="array" ref="E374">IFERROR(IF(INDEX('Disaggregation Data'!$K$315:$K$576,MATCH(LEFT(X374,255),LEFT('Disaggregation Data'!$J$315:$J$576,255),0))=0,"",INDEX('Disaggregation Data'!$K$315:$K$576,MATCH(LEFT(X374,255),LEFT('Disaggregation Data'!J$315:$J$576,255),0))),"")</f>
        <v/>
      </c>
      <c r="F374" s="387" t="str">
        <f t="array" ref="F374">IFERROR(IF(INDEX('Disaggregation Data'!$L$315:$L$576,MATCH(LEFT(X374,255),LEFT('Disaggregation Data'!$J$315:$J$576,255),0))=0,"",INDEX('Disaggregation Data'!$L$315:$L$576,MATCH(LEFT(X374,255),LEFT('Disaggregation Data'!J$315:$J$576,255),0))),"")</f>
        <v/>
      </c>
      <c r="G374" s="442" t="str">
        <f t="array" ref="G374">IFERROR(IF(INDEX('Disaggregation Data'!$M$315:$M$576,MATCH(LEFT(X374,255),LEFT('Disaggregation Data'!$J$315:$J$576,255),0))=0,(E374/F374)*100,INDEX('Disaggregation Data'!$M$315:$M$576,MATCH(LEFT(X374,255),LEFT('Disaggregation Data'!J$315:$J$576,255),0))),"")</f>
        <v/>
      </c>
      <c r="H374" s="390" t="str">
        <f t="array" ref="H374">IFERROR(IF(INDEX('Disaggregation Data'!$N$315:$N$576,MATCH(LEFT(X374,255),LEFT('Disaggregation Data'!$J$315:$J$576,255),0))=0,"",INDEX('Disaggregation Data'!$N$315:$N$576,MATCH(LEFT(X374,255),LEFT('Disaggregation Data'!J$315:$J$576,255),0))),"")</f>
        <v/>
      </c>
      <c r="I374" s="471"/>
      <c r="J374" s="471"/>
      <c r="K374" s="471"/>
      <c r="L374" s="471"/>
      <c r="M374" s="471"/>
      <c r="N374" s="471"/>
      <c r="O374" s="471"/>
      <c r="P374" s="471"/>
      <c r="Q374" s="471"/>
      <c r="R374" s="471"/>
      <c r="S374" s="471"/>
      <c r="T374" s="471"/>
      <c r="U374" s="503" t="s">
        <v>4177</v>
      </c>
      <c r="V374" s="402" t="str">
        <f t="array" ref="V374">IFERROR(IF(INDEX('Disaggregation Data'!$P$315:$P$576,MATCH(LEFT(X374,255),LEFT('Disaggregation Data'!$J$315:$J$576,255),0))=0,"",INDEX('Disaggregation Data'!$P$315:$P$576,MATCH(LEFT(X374,255),LEFT('Disaggregation Data'!J$315:$J$576,255),0))),"")</f>
        <v/>
      </c>
      <c r="W374" s="472"/>
      <c r="X374" s="472" t="str">
        <f t="shared" si="24"/>
        <v>TCS-1(M): Percentage of people living with HIV currently receiving antiretroviral therapyAge | Gender20-24 female</v>
      </c>
      <c r="Y374" s="472">
        <f t="shared" si="25"/>
        <v>7</v>
      </c>
      <c r="Z374" s="472" t="str">
        <f t="shared" si="26"/>
        <v>TCS-1(M): Percentage of people living with HIV currently receiving antiretroviral therapy-7</v>
      </c>
      <c r="AA374" s="472" t="b">
        <f t="shared" si="27"/>
        <v>1</v>
      </c>
      <c r="AB374" s="472" t="s">
        <v>1924</v>
      </c>
      <c r="AC374" s="472" t="str">
        <f t="array" ref="AC374">IFERROR(IF(INDEX('Disaggregation Records'!$G$95:$G$183,MATCH(LEFT(Z374,255),LEFT('Disaggregation Records'!$D$95:$D$183,255),0))=0,"",INDEX('Disaggregation Records'!$G$95:$G$183,MATCH(LEFT(Z374,255),LEFT('Disaggregation Records'!$D$95:$D$183,255),0))),"")</f>
        <v>a1L36000002Nzk9EAC</v>
      </c>
      <c r="AD374" s="472" t="s">
        <v>791</v>
      </c>
      <c r="AE374" s="219"/>
      <c r="AF374" s="135"/>
      <c r="AG374" s="135"/>
    </row>
    <row r="375" spans="1:33" ht="37.5" customHeight="1" x14ac:dyDescent="0.35">
      <c r="A375" s="367">
        <v>5</v>
      </c>
      <c r="B375" s="384" t="str">
        <f>IFERROR(VLOOKUP(A375,'Coverage Indicators - Section D'!$A$10:$Y$38,25,FALSE),"")</f>
        <v>TCS-1(M): Percentage of people living with HIV currently receiving antiretroviral therapy</v>
      </c>
      <c r="C375" s="467" t="str">
        <f t="array" ref="C375">IFERROR(IF(INDEX('Disaggregation Records'!$E$95:$E$183,MATCH(LEFT(Z375,255),LEFT('Disaggregation Records'!$D$95:$D$183,255),0))=0,"",INDEX('Disaggregation Records'!$E$95:$E$183,MATCH(LEFT(Z375,255),LEFT('Disaggregation Records'!$D$95:$D$183,255),0))),"")</f>
        <v>Gender</v>
      </c>
      <c r="D375" s="467" t="str">
        <f t="array" ref="D375">IFERROR(IF(INDEX('Disaggregation Records'!$F$95:$F$183,MATCH(LEFT(Z375,255),LEFT('Disaggregation Records'!$D$95:$D$183,255),0))=0,"",INDEX('Disaggregation Records'!$F$95:$F$183,MATCH(LEFT(Z375,255),LEFT('Disaggregation Records'!$D$95:$D$183,255),0))),"")</f>
        <v>Male</v>
      </c>
      <c r="E375" s="386">
        <f t="array" ref="E375">IFERROR(IF(INDEX('[3]Disaggregation Data'!$K$315:$K$576,MATCH(LEFT(X375,255),LEFT('[3]Disaggregation Data'!$J$315:$J$576,255),0))=0,"",INDEX('[3]Disaggregation Data'!$K$315:$K$576,MATCH(LEFT(X375,255),LEFT('[3]Disaggregation Data'!J$315:$J$576,255),0))),"")</f>
        <v>24533</v>
      </c>
      <c r="F375" s="387">
        <f t="array" ref="F375">IFERROR(IF(INDEX('[3]Disaggregation Data'!$L$315:$L$576,MATCH(LEFT(X375,255),LEFT('[3]Disaggregation Data'!$J$315:$J$576,255),0))=0,"",INDEX('[3]Disaggregation Data'!$L$315:$L$576,MATCH(LEFT(X375,255),LEFT('[3]Disaggregation Data'!J$315:$J$576,255),0))),"")</f>
        <v>100665</v>
      </c>
      <c r="G375" s="442">
        <f t="array" ref="G375">IFERROR(IF(INDEX('Disaggregation Data'!$M$315:$M$576,MATCH(LEFT(X375,255),LEFT('Disaggregation Data'!$J$315:$J$576,255),0))=0,(E375/F375)*100,INDEX('Disaggregation Data'!$M$315:$M$576,MATCH(LEFT(X375,255),LEFT('Disaggregation Data'!J$315:$J$576,255),0))),"")</f>
        <v>24.370933293597599</v>
      </c>
      <c r="H375" s="390" t="str">
        <f t="array" ref="H375">IFERROR(IF(INDEX('Disaggregation Data'!$N$315:$N$576,MATCH(LEFT(X375,255),LEFT('Disaggregation Data'!$J$315:$J$576,255),0))=0,"",INDEX('Disaggregation Data'!$N$315:$N$576,MATCH(LEFT(X375,255),LEFT('Disaggregation Data'!J$315:$J$576,255),0))),"")</f>
        <v/>
      </c>
      <c r="I375" s="471"/>
      <c r="J375" s="471"/>
      <c r="K375" s="471"/>
      <c r="L375" s="471"/>
      <c r="M375" s="471"/>
      <c r="N375" s="471"/>
      <c r="O375" s="471"/>
      <c r="P375" s="471"/>
      <c r="Q375" s="471"/>
      <c r="R375" s="471"/>
      <c r="S375" s="471"/>
      <c r="T375" s="471"/>
      <c r="U375" s="390" t="s">
        <v>4177</v>
      </c>
      <c r="V375" s="402" t="str">
        <f t="array" ref="V375">IFERROR(IF(INDEX('Disaggregation Data'!$P$315:$P$576,MATCH(LEFT(X375,255),LEFT('Disaggregation Data'!$J$315:$J$576,255),0))=0,"",INDEX('Disaggregation Data'!$P$315:$P$576,MATCH(LEFT(X375,255),LEFT('Disaggregation Data'!J$315:$J$576,255),0))),"")</f>
        <v/>
      </c>
      <c r="W375" s="472"/>
      <c r="X375" s="472" t="str">
        <f t="shared" si="24"/>
        <v>TCS-1(M): Percentage of people living with HIV currently receiving antiretroviral therapyGenderMale</v>
      </c>
      <c r="Y375" s="472">
        <f t="shared" si="25"/>
        <v>8</v>
      </c>
      <c r="Z375" s="472" t="str">
        <f t="shared" si="26"/>
        <v>TCS-1(M): Percentage of people living with HIV currently receiving antiretroviral therapy-8</v>
      </c>
      <c r="AA375" s="472" t="b">
        <f t="shared" si="27"/>
        <v>1</v>
      </c>
      <c r="AB375" s="472" t="s">
        <v>1925</v>
      </c>
      <c r="AC375" s="472" t="str">
        <f t="array" ref="AC375">IFERROR(IF(INDEX('Disaggregation Records'!$G$95:$G$183,MATCH(LEFT(Z375,255),LEFT('Disaggregation Records'!$D$95:$D$183,255),0))=0,"",INDEX('Disaggregation Records'!$G$95:$G$183,MATCH(LEFT(Z375,255),LEFT('Disaggregation Records'!$D$95:$D$183,255),0))),"")</f>
        <v>a1L36000000zoMpEAI</v>
      </c>
      <c r="AD375" s="472" t="s">
        <v>791</v>
      </c>
      <c r="AE375" s="219"/>
      <c r="AF375" s="135"/>
      <c r="AG375" s="135"/>
    </row>
    <row r="376" spans="1:33" ht="37.5" customHeight="1" x14ac:dyDescent="0.35">
      <c r="A376" s="367">
        <v>5</v>
      </c>
      <c r="B376" s="384" t="str">
        <f>IFERROR(VLOOKUP(A376,'Coverage Indicators - Section D'!$A$10:$Y$38,25,FALSE),"")</f>
        <v>TCS-1(M): Percentage of people living with HIV currently receiving antiretroviral therapy</v>
      </c>
      <c r="C376" s="467" t="str">
        <f t="array" ref="C376">IFERROR(IF(INDEX('Disaggregation Records'!$E$95:$E$183,MATCH(LEFT(Z376,255),LEFT('Disaggregation Records'!$D$95:$D$183,255),0))=0,"",INDEX('Disaggregation Records'!$E$95:$E$183,MATCH(LEFT(Z376,255),LEFT('Disaggregation Records'!$D$95:$D$183,255),0))),"")</f>
        <v>Gender</v>
      </c>
      <c r="D376" s="467" t="str">
        <f t="array" ref="D376">IFERROR(IF(INDEX('Disaggregation Records'!$F$95:$F$183,MATCH(LEFT(Z376,255),LEFT('Disaggregation Records'!$D$95:$D$183,255),0))=0,"",INDEX('Disaggregation Records'!$F$95:$F$183,MATCH(LEFT(Z376,255),LEFT('Disaggregation Records'!$D$95:$D$183,255),0))),"")</f>
        <v>Female</v>
      </c>
      <c r="E376" s="386">
        <f t="array" ref="E376">IFERROR(IF(INDEX('[3]Disaggregation Data'!$K$315:$K$576,MATCH(LEFT(X376,255),LEFT('[3]Disaggregation Data'!$J$315:$J$576,255),0))=0,"",INDEX('[3]Disaggregation Data'!$K$315:$K$576,MATCH(LEFT(X376,255),LEFT('[3]Disaggregation Data'!J$315:$J$576,255),0))),"")</f>
        <v>76132</v>
      </c>
      <c r="F376" s="387">
        <f t="array" ref="F376">IFERROR(IF(INDEX('[3]Disaggregation Data'!$L$315:$L$576,MATCH(LEFT(X376,255),LEFT('[3]Disaggregation Data'!$J$315:$J$576,255),0))=0,"",INDEX('[3]Disaggregation Data'!$L$315:$L$576,MATCH(LEFT(X376,255),LEFT('[3]Disaggregation Data'!J$315:$J$576,255),0))),"")</f>
        <v>100665</v>
      </c>
      <c r="G376" s="442">
        <f t="array" ref="G376">IFERROR(IF(INDEX('Disaggregation Data'!$M$315:$M$576,MATCH(LEFT(X376,255),LEFT('Disaggregation Data'!$J$315:$J$576,255),0))=0,(E376/F376)*100,INDEX('Disaggregation Data'!$M$315:$M$576,MATCH(LEFT(X376,255),LEFT('Disaggregation Data'!J$315:$J$576,255),0))),"")</f>
        <v>75.629066706402398</v>
      </c>
      <c r="H376" s="390" t="str">
        <f t="array" ref="H376">IFERROR(IF(INDEX('Disaggregation Data'!$N$315:$N$576,MATCH(LEFT(X376,255),LEFT('Disaggregation Data'!$J$315:$J$576,255),0))=0,"",INDEX('Disaggregation Data'!$N$315:$N$576,MATCH(LEFT(X376,255),LEFT('Disaggregation Data'!J$315:$J$576,255),0))),"")</f>
        <v/>
      </c>
      <c r="I376" s="471"/>
      <c r="J376" s="471"/>
      <c r="K376" s="471"/>
      <c r="L376" s="471"/>
      <c r="M376" s="471"/>
      <c r="N376" s="471"/>
      <c r="O376" s="471"/>
      <c r="P376" s="471"/>
      <c r="Q376" s="471"/>
      <c r="R376" s="471"/>
      <c r="S376" s="471"/>
      <c r="T376" s="471"/>
      <c r="U376" s="390" t="s">
        <v>4177</v>
      </c>
      <c r="V376" s="402" t="str">
        <f t="array" ref="V376">IFERROR(IF(INDEX('Disaggregation Data'!$P$315:$P$576,MATCH(LEFT(X376,255),LEFT('Disaggregation Data'!$J$315:$J$576,255),0))=0,"",INDEX('Disaggregation Data'!$P$315:$P$576,MATCH(LEFT(X376,255),LEFT('Disaggregation Data'!J$315:$J$576,255),0))),"")</f>
        <v/>
      </c>
      <c r="W376" s="472"/>
      <c r="X376" s="472" t="str">
        <f t="shared" si="24"/>
        <v>TCS-1(M): Percentage of people living with HIV currently receiving antiretroviral therapyGenderFemale</v>
      </c>
      <c r="Y376" s="472">
        <f t="shared" si="25"/>
        <v>9</v>
      </c>
      <c r="Z376" s="472" t="str">
        <f t="shared" si="26"/>
        <v>TCS-1(M): Percentage of people living with HIV currently receiving antiretroviral therapy-9</v>
      </c>
      <c r="AA376" s="472" t="b">
        <f t="shared" si="27"/>
        <v>1</v>
      </c>
      <c r="AB376" s="472" t="s">
        <v>1926</v>
      </c>
      <c r="AC376" s="472" t="str">
        <f t="array" ref="AC376">IFERROR(IF(INDEX('Disaggregation Records'!$G$95:$G$183,MATCH(LEFT(Z376,255),LEFT('Disaggregation Records'!$D$95:$D$183,255),0))=0,"",INDEX('Disaggregation Records'!$G$95:$G$183,MATCH(LEFT(Z376,255),LEFT('Disaggregation Records'!$D$95:$D$183,255),0))),"")</f>
        <v>a1L36000000zoMqEAI</v>
      </c>
      <c r="AD376" s="472" t="s">
        <v>791</v>
      </c>
      <c r="AE376" s="219"/>
      <c r="AF376" s="135"/>
      <c r="AG376" s="135"/>
    </row>
    <row r="377" spans="1:33" ht="37.5" customHeight="1" x14ac:dyDescent="0.35">
      <c r="A377" s="367">
        <v>6</v>
      </c>
      <c r="B377" s="384" t="str">
        <f>IFERROR(VLOOKUP(A377,'Coverage Indicators - Section D'!$A$10:$Y$38,25,FALSE),"")</f>
        <v>TCS-3.1: Percentage of people living with HIV and on ART, who have a suppressed viral load at 12 months (&lt;1000 copies/ml)</v>
      </c>
      <c r="C377" s="467" t="str">
        <f t="array" ref="C377">IFERROR(IF(INDEX('Disaggregation Records'!$E$95:$E$183,MATCH(LEFT(Z377,255),LEFT('Disaggregation Records'!$D$95:$D$183,255),0))=0,"",INDEX('Disaggregation Records'!$E$95:$E$183,MATCH(LEFT(Z377,255),LEFT('Disaggregation Records'!$D$95:$D$183,255),0))),"")</f>
        <v>Age | Gender</v>
      </c>
      <c r="D377" s="467" t="str">
        <f t="array" ref="D377">IFERROR(IF(INDEX('Disaggregation Records'!$F$95:$F$183,MATCH(LEFT(Z377,255),LEFT('Disaggregation Records'!$D$95:$D$183,255),0))=0,"",INDEX('Disaggregation Records'!$F$95:$F$183,MATCH(LEFT(Z377,255),LEFT('Disaggregation Records'!$D$95:$D$183,255),0))),"")</f>
        <v>15-19 male</v>
      </c>
      <c r="E377" s="386" t="str">
        <f t="array" ref="E377">IFERROR(IF(INDEX('Disaggregation Data'!$K$315:$K$576,MATCH(LEFT(X377,255),LEFT('Disaggregation Data'!$J$315:$J$576,255),0))=0,"",INDEX('Disaggregation Data'!$K$315:$K$576,MATCH(LEFT(X377,255),LEFT('Disaggregation Data'!J$315:$J$576,255),0))),"")</f>
        <v/>
      </c>
      <c r="F377" s="387" t="str">
        <f t="array" ref="F377">IFERROR(IF(INDEX('Disaggregation Data'!$L$315:$L$576,MATCH(LEFT(X377,255),LEFT('Disaggregation Data'!$J$315:$J$576,255),0))=0,"",INDEX('Disaggregation Data'!$L$315:$L$576,MATCH(LEFT(X377,255),LEFT('Disaggregation Data'!J$315:$J$576,255),0))),"")</f>
        <v/>
      </c>
      <c r="G377" s="442" t="str">
        <f t="array" ref="G377">IFERROR(IF(INDEX('Disaggregation Data'!$M$315:$M$576,MATCH(LEFT(X377,255),LEFT('Disaggregation Data'!$J$315:$J$576,255),0))=0,(E377/F377)*100,INDEX('Disaggregation Data'!$M$315:$M$576,MATCH(LEFT(X377,255),LEFT('Disaggregation Data'!J$315:$J$576,255),0))),"")</f>
        <v/>
      </c>
      <c r="H377" s="390" t="str">
        <f t="array" ref="H377">IFERROR(IF(INDEX('Disaggregation Data'!$N$315:$N$576,MATCH(LEFT(X377,255),LEFT('Disaggregation Data'!$J$315:$J$576,255),0))=0,"",INDEX('Disaggregation Data'!$N$315:$N$576,MATCH(LEFT(X377,255),LEFT('Disaggregation Data'!J$315:$J$576,255),0))),"")</f>
        <v/>
      </c>
      <c r="I377" s="471"/>
      <c r="J377" s="471"/>
      <c r="K377" s="471"/>
      <c r="L377" s="471"/>
      <c r="M377" s="471"/>
      <c r="N377" s="471"/>
      <c r="O377" s="471"/>
      <c r="P377" s="471"/>
      <c r="Q377" s="471"/>
      <c r="R377" s="471"/>
      <c r="S377" s="471"/>
      <c r="T377" s="471"/>
      <c r="U377" s="390" t="s">
        <v>4177</v>
      </c>
      <c r="V377" s="402" t="str">
        <f t="array" ref="V377">IFERROR(IF(INDEX('Disaggregation Data'!$P$315:$P$576,MATCH(LEFT(X377,255),LEFT('Disaggregation Data'!$J$315:$J$576,255),0))=0,"",INDEX('Disaggregation Data'!$P$315:$P$576,MATCH(LEFT(X377,255),LEFT('Disaggregation Data'!J$315:$J$576,255),0))),"")</f>
        <v/>
      </c>
      <c r="W377" s="472"/>
      <c r="X377" s="472" t="str">
        <f t="shared" si="24"/>
        <v>TCS-3.1: Percentage of people living with HIV and on ART, who have a suppressed viral load at 12 months (&lt;1000 copies/ml)Age | Gender15-19 male</v>
      </c>
      <c r="Y377" s="472">
        <f t="shared" si="25"/>
        <v>0</v>
      </c>
      <c r="Z377" s="472" t="str">
        <f t="shared" si="26"/>
        <v>TCS-3.1: Percentage of people living with HIV and on ART, who have a suppressed viral load at 12 months (&lt;1000 copies/ml)-0</v>
      </c>
      <c r="AA377" s="472" t="b">
        <f t="shared" si="27"/>
        <v>1</v>
      </c>
      <c r="AB377" s="472" t="s">
        <v>1927</v>
      </c>
      <c r="AC377" s="472" t="str">
        <f t="array" ref="AC377">IFERROR(IF(INDEX('Disaggregation Records'!$G$95:$G$183,MATCH(LEFT(Z377,255),LEFT('Disaggregation Records'!$D$95:$D$183,255),0))=0,"",INDEX('Disaggregation Records'!$G$95:$G$183,MATCH(LEFT(Z377,255),LEFT('Disaggregation Records'!$D$95:$D$183,255),0))),"")</f>
        <v>a1L36000002NzjuEAC</v>
      </c>
      <c r="AD377" s="472" t="s">
        <v>794</v>
      </c>
      <c r="AE377" s="219"/>
      <c r="AF377" s="135"/>
      <c r="AG377" s="135"/>
    </row>
    <row r="378" spans="1:33" ht="37.5" customHeight="1" x14ac:dyDescent="0.35">
      <c r="A378" s="367">
        <v>6</v>
      </c>
      <c r="B378" s="384" t="str">
        <f>IFERROR(VLOOKUP(A378,'Coverage Indicators - Section D'!$A$10:$Y$38,25,FALSE),"")</f>
        <v>TCS-3.1: Percentage of people living with HIV and on ART, who have a suppressed viral load at 12 months (&lt;1000 copies/ml)</v>
      </c>
      <c r="C378" s="467" t="str">
        <f t="array" ref="C378">IFERROR(IF(INDEX('Disaggregation Records'!$E$95:$E$183,MATCH(LEFT(Z378,255),LEFT('Disaggregation Records'!$D$95:$D$183,255),0))=0,"",INDEX('Disaggregation Records'!$E$95:$E$183,MATCH(LEFT(Z378,255),LEFT('Disaggregation Records'!$D$95:$D$183,255),0))),"")</f>
        <v>Age | Gender</v>
      </c>
      <c r="D378" s="467" t="str">
        <f t="array" ref="D378">IFERROR(IF(INDEX('Disaggregation Records'!$F$95:$F$183,MATCH(LEFT(Z378,255),LEFT('Disaggregation Records'!$D$95:$D$183,255),0))=0,"",INDEX('Disaggregation Records'!$F$95:$F$183,MATCH(LEFT(Z378,255),LEFT('Disaggregation Records'!$D$95:$D$183,255),0))),"")</f>
        <v>20-24 female</v>
      </c>
      <c r="E378" s="386" t="str">
        <f t="array" ref="E378">IFERROR(IF(INDEX('Disaggregation Data'!$K$315:$K$576,MATCH(LEFT(X378,255),LEFT('Disaggregation Data'!$J$315:$J$576,255),0))=0,"",INDEX('Disaggregation Data'!$K$315:$K$576,MATCH(LEFT(X378,255),LEFT('Disaggregation Data'!J$315:$J$576,255),0))),"")</f>
        <v/>
      </c>
      <c r="F378" s="387" t="str">
        <f t="array" ref="F378">IFERROR(IF(INDEX('Disaggregation Data'!$L$315:$L$576,MATCH(LEFT(X378,255),LEFT('Disaggregation Data'!$J$315:$J$576,255),0))=0,"",INDEX('Disaggregation Data'!$L$315:$L$576,MATCH(LEFT(X378,255),LEFT('Disaggregation Data'!J$315:$J$576,255),0))),"")</f>
        <v/>
      </c>
      <c r="G378" s="442" t="str">
        <f t="array" ref="G378">IFERROR(IF(INDEX('Disaggregation Data'!$M$315:$M$576,MATCH(LEFT(X378,255),LEFT('Disaggregation Data'!$J$315:$J$576,255),0))=0,(E378/F378)*100,INDEX('Disaggregation Data'!$M$315:$M$576,MATCH(LEFT(X378,255),LEFT('Disaggregation Data'!J$315:$J$576,255),0))),"")</f>
        <v/>
      </c>
      <c r="H378" s="390" t="str">
        <f t="array" ref="H378">IFERROR(IF(INDEX('Disaggregation Data'!$N$315:$N$576,MATCH(LEFT(X378,255),LEFT('Disaggregation Data'!$J$315:$J$576,255),0))=0,"",INDEX('Disaggregation Data'!$N$315:$N$576,MATCH(LEFT(X378,255),LEFT('Disaggregation Data'!J$315:$J$576,255),0))),"")</f>
        <v/>
      </c>
      <c r="I378" s="471"/>
      <c r="J378" s="471"/>
      <c r="K378" s="471"/>
      <c r="L378" s="471"/>
      <c r="M378" s="471"/>
      <c r="N378" s="471"/>
      <c r="O378" s="471"/>
      <c r="P378" s="471"/>
      <c r="Q378" s="471"/>
      <c r="R378" s="471"/>
      <c r="S378" s="471"/>
      <c r="T378" s="471"/>
      <c r="U378" s="390" t="s">
        <v>4177</v>
      </c>
      <c r="V378" s="402" t="str">
        <f t="array" ref="V378">IFERROR(IF(INDEX('Disaggregation Data'!$P$315:$P$576,MATCH(LEFT(X378,255),LEFT('Disaggregation Data'!$J$315:$J$576,255),0))=0,"",INDEX('Disaggregation Data'!$P$315:$P$576,MATCH(LEFT(X378,255),LEFT('Disaggregation Data'!J$315:$J$576,255),0))),"")</f>
        <v/>
      </c>
      <c r="W378" s="472"/>
      <c r="X378" s="472" t="str">
        <f t="shared" si="24"/>
        <v>TCS-3.1: Percentage of people living with HIV and on ART, who have a suppressed viral load at 12 months (&lt;1000 copies/ml)Age | Gender20-24 female</v>
      </c>
      <c r="Y378" s="472">
        <f t="shared" si="25"/>
        <v>1</v>
      </c>
      <c r="Z378" s="472" t="str">
        <f t="shared" si="26"/>
        <v>TCS-3.1: Percentage of people living with HIV and on ART, who have a suppressed viral load at 12 months (&lt;1000 copies/ml)-1</v>
      </c>
      <c r="AA378" s="472" t="b">
        <f t="shared" si="27"/>
        <v>1</v>
      </c>
      <c r="AB378" s="472" t="s">
        <v>1928</v>
      </c>
      <c r="AC378" s="472" t="str">
        <f t="array" ref="AC378">IFERROR(IF(INDEX('Disaggregation Records'!$G$95:$G$183,MATCH(LEFT(Z378,255),LEFT('Disaggregation Records'!$D$95:$D$183,255),0))=0,"",INDEX('Disaggregation Records'!$G$95:$G$183,MATCH(LEFT(Z378,255),LEFT('Disaggregation Records'!$D$95:$D$183,255),0))),"")</f>
        <v>a1L36000002NzjvEAC</v>
      </c>
      <c r="AD378" s="472" t="s">
        <v>794</v>
      </c>
      <c r="AE378" s="219"/>
      <c r="AF378" s="135"/>
      <c r="AG378" s="135"/>
    </row>
    <row r="379" spans="1:33" ht="37.5" customHeight="1" x14ac:dyDescent="0.35">
      <c r="A379" s="367">
        <v>6</v>
      </c>
      <c r="B379" s="384" t="str">
        <f>IFERROR(VLOOKUP(A379,'Coverage Indicators - Section D'!$A$10:$Y$38,25,FALSE),"")</f>
        <v>TCS-3.1: Percentage of people living with HIV and on ART, who have a suppressed viral load at 12 months (&lt;1000 copies/ml)</v>
      </c>
      <c r="C379" s="467" t="str">
        <f t="array" ref="C379">IFERROR(IF(INDEX('Disaggregation Records'!$E$95:$E$183,MATCH(LEFT(Z379,255),LEFT('Disaggregation Records'!$D$95:$D$183,255),0))=0,"",INDEX('Disaggregation Records'!$E$95:$E$183,MATCH(LEFT(Z379,255),LEFT('Disaggregation Records'!$D$95:$D$183,255),0))),"")</f>
        <v>Age | Gender</v>
      </c>
      <c r="D379" s="467" t="str">
        <f t="array" ref="D379">IFERROR(IF(INDEX('Disaggregation Records'!$F$95:$F$183,MATCH(LEFT(Z379,255),LEFT('Disaggregation Records'!$D$95:$D$183,255),0))=0,"",INDEX('Disaggregation Records'!$F$95:$F$183,MATCH(LEFT(Z379,255),LEFT('Disaggregation Records'!$D$95:$D$183,255),0))),"")</f>
        <v>20-24 male</v>
      </c>
      <c r="E379" s="386" t="str">
        <f t="array" ref="E379">IFERROR(IF(INDEX('Disaggregation Data'!$K$315:$K$576,MATCH(LEFT(X379,255),LEFT('Disaggregation Data'!$J$315:$J$576,255),0))=0,"",INDEX('Disaggregation Data'!$K$315:$K$576,MATCH(LEFT(X379,255),LEFT('Disaggregation Data'!J$315:$J$576,255),0))),"")</f>
        <v/>
      </c>
      <c r="F379" s="387" t="str">
        <f t="array" ref="F379">IFERROR(IF(INDEX('Disaggregation Data'!$L$315:$L$576,MATCH(LEFT(X379,255),LEFT('Disaggregation Data'!$J$315:$J$576,255),0))=0,"",INDEX('Disaggregation Data'!$L$315:$L$576,MATCH(LEFT(X379,255),LEFT('Disaggregation Data'!J$315:$J$576,255),0))),"")</f>
        <v/>
      </c>
      <c r="G379" s="442" t="str">
        <f t="array" ref="G379">IFERROR(IF(INDEX('Disaggregation Data'!$M$315:$M$576,MATCH(LEFT(X379,255),LEFT('Disaggregation Data'!$J$315:$J$576,255),0))=0,(E379/F379)*100,INDEX('Disaggregation Data'!$M$315:$M$576,MATCH(LEFT(X379,255),LEFT('Disaggregation Data'!J$315:$J$576,255),0))),"")</f>
        <v/>
      </c>
      <c r="H379" s="390" t="str">
        <f t="array" ref="H379">IFERROR(IF(INDEX('Disaggregation Data'!$N$315:$N$576,MATCH(LEFT(X379,255),LEFT('Disaggregation Data'!$J$315:$J$576,255),0))=0,"",INDEX('Disaggregation Data'!$N$315:$N$576,MATCH(LEFT(X379,255),LEFT('Disaggregation Data'!J$315:$J$576,255),0))),"")</f>
        <v/>
      </c>
      <c r="I379" s="471"/>
      <c r="J379" s="471"/>
      <c r="K379" s="471"/>
      <c r="L379" s="471"/>
      <c r="M379" s="471"/>
      <c r="N379" s="471"/>
      <c r="O379" s="471"/>
      <c r="P379" s="471"/>
      <c r="Q379" s="471"/>
      <c r="R379" s="471"/>
      <c r="S379" s="471"/>
      <c r="T379" s="471"/>
      <c r="U379" s="390" t="s">
        <v>4177</v>
      </c>
      <c r="V379" s="402" t="str">
        <f t="array" ref="V379">IFERROR(IF(INDEX('Disaggregation Data'!$P$315:$P$576,MATCH(LEFT(X379,255),LEFT('Disaggregation Data'!$J$315:$J$576,255),0))=0,"",INDEX('Disaggregation Data'!$P$315:$P$576,MATCH(LEFT(X379,255),LEFT('Disaggregation Data'!J$315:$J$576,255),0))),"")</f>
        <v/>
      </c>
      <c r="W379" s="472"/>
      <c r="X379" s="472" t="str">
        <f t="shared" si="24"/>
        <v>TCS-3.1: Percentage of people living with HIV and on ART, who have a suppressed viral load at 12 months (&lt;1000 copies/ml)Age | Gender20-24 male</v>
      </c>
      <c r="Y379" s="472">
        <f t="shared" si="25"/>
        <v>2</v>
      </c>
      <c r="Z379" s="472" t="str">
        <f t="shared" si="26"/>
        <v>TCS-3.1: Percentage of people living with HIV and on ART, who have a suppressed viral load at 12 months (&lt;1000 copies/ml)-2</v>
      </c>
      <c r="AA379" s="472" t="b">
        <f t="shared" si="27"/>
        <v>1</v>
      </c>
      <c r="AB379" s="472" t="s">
        <v>1929</v>
      </c>
      <c r="AC379" s="472" t="str">
        <f t="array" ref="AC379">IFERROR(IF(INDEX('Disaggregation Records'!$G$95:$G$183,MATCH(LEFT(Z379,255),LEFT('Disaggregation Records'!$D$95:$D$183,255),0))=0,"",INDEX('Disaggregation Records'!$G$95:$G$183,MATCH(LEFT(Z379,255),LEFT('Disaggregation Records'!$D$95:$D$183,255),0))),"")</f>
        <v>a1L36000002Nzk5EAC</v>
      </c>
      <c r="AD379" s="472" t="s">
        <v>794</v>
      </c>
      <c r="AE379" s="219"/>
      <c r="AF379" s="135"/>
      <c r="AG379" s="135"/>
    </row>
    <row r="380" spans="1:33" ht="37.5" customHeight="1" x14ac:dyDescent="0.35">
      <c r="A380" s="367">
        <v>6</v>
      </c>
      <c r="B380" s="384" t="str">
        <f>IFERROR(VLOOKUP(A380,'Coverage Indicators - Section D'!$A$10:$Y$38,25,FALSE),"")</f>
        <v>TCS-3.1: Percentage of people living with HIV and on ART, who have a suppressed viral load at 12 months (&lt;1000 copies/ml)</v>
      </c>
      <c r="C380" s="467" t="str">
        <f t="array" ref="C380">IFERROR(IF(INDEX('Disaggregation Records'!$E$95:$E$183,MATCH(LEFT(Z380,255),LEFT('Disaggregation Records'!$D$95:$D$183,255),0))=0,"",INDEX('Disaggregation Records'!$E$95:$E$183,MATCH(LEFT(Z380,255),LEFT('Disaggregation Records'!$D$95:$D$183,255),0))),"")</f>
        <v>Age | Gender</v>
      </c>
      <c r="D380" s="467" t="str">
        <f t="array" ref="D380">IFERROR(IF(INDEX('Disaggregation Records'!$F$95:$F$183,MATCH(LEFT(Z380,255),LEFT('Disaggregation Records'!$D$95:$D$183,255),0))=0,"",INDEX('Disaggregation Records'!$F$95:$F$183,MATCH(LEFT(Z380,255),LEFT('Disaggregation Records'!$D$95:$D$183,255),0))),"")</f>
        <v>15-19 female</v>
      </c>
      <c r="E380" s="386" t="str">
        <f t="array" ref="E380">IFERROR(IF(INDEX('Disaggregation Data'!$K$315:$K$576,MATCH(LEFT(X380,255),LEFT('Disaggregation Data'!$J$315:$J$576,255),0))=0,"",INDEX('Disaggregation Data'!$K$315:$K$576,MATCH(LEFT(X380,255),LEFT('Disaggregation Data'!J$315:$J$576,255),0))),"")</f>
        <v/>
      </c>
      <c r="F380" s="387" t="str">
        <f t="array" ref="F380">IFERROR(IF(INDEX('Disaggregation Data'!$L$315:$L$576,MATCH(LEFT(X380,255),LEFT('Disaggregation Data'!$J$315:$J$576,255),0))=0,"",INDEX('Disaggregation Data'!$L$315:$L$576,MATCH(LEFT(X380,255),LEFT('Disaggregation Data'!J$315:$J$576,255),0))),"")</f>
        <v/>
      </c>
      <c r="G380" s="442" t="str">
        <f t="array" ref="G380">IFERROR(IF(INDEX('Disaggregation Data'!$M$315:$M$576,MATCH(LEFT(X380,255),LEFT('Disaggregation Data'!$J$315:$J$576,255),0))=0,(E380/F380)*100,INDEX('Disaggregation Data'!$M$315:$M$576,MATCH(LEFT(X380,255),LEFT('Disaggregation Data'!J$315:$J$576,255),0))),"")</f>
        <v/>
      </c>
      <c r="H380" s="390" t="str">
        <f t="array" ref="H380">IFERROR(IF(INDEX('Disaggregation Data'!$N$315:$N$576,MATCH(LEFT(X380,255),LEFT('Disaggregation Data'!$J$315:$J$576,255),0))=0,"",INDEX('Disaggregation Data'!$N$315:$N$576,MATCH(LEFT(X380,255),LEFT('Disaggregation Data'!J$315:$J$576,255),0))),"")</f>
        <v/>
      </c>
      <c r="I380" s="471"/>
      <c r="J380" s="471"/>
      <c r="K380" s="471"/>
      <c r="L380" s="471"/>
      <c r="M380" s="471"/>
      <c r="N380" s="471"/>
      <c r="O380" s="471"/>
      <c r="P380" s="471"/>
      <c r="Q380" s="471"/>
      <c r="R380" s="471"/>
      <c r="S380" s="471"/>
      <c r="T380" s="471"/>
      <c r="U380" s="390" t="s">
        <v>4177</v>
      </c>
      <c r="V380" s="402" t="str">
        <f t="array" ref="V380">IFERROR(IF(INDEX('Disaggregation Data'!$P$315:$P$576,MATCH(LEFT(X380,255),LEFT('Disaggregation Data'!$J$315:$J$576,255),0))=0,"",INDEX('Disaggregation Data'!$P$315:$P$576,MATCH(LEFT(X380,255),LEFT('Disaggregation Data'!J$315:$J$576,255),0))),"")</f>
        <v/>
      </c>
      <c r="W380" s="472"/>
      <c r="X380" s="472" t="str">
        <f t="shared" si="24"/>
        <v>TCS-3.1: Percentage of people living with HIV and on ART, who have a suppressed viral load at 12 months (&lt;1000 copies/ml)Age | Gender15-19 female</v>
      </c>
      <c r="Y380" s="472">
        <f t="shared" si="25"/>
        <v>3</v>
      </c>
      <c r="Z380" s="472" t="str">
        <f t="shared" si="26"/>
        <v>TCS-3.1: Percentage of people living with HIV and on ART, who have a suppressed viral load at 12 months (&lt;1000 copies/ml)-3</v>
      </c>
      <c r="AA380" s="472" t="b">
        <f t="shared" si="27"/>
        <v>1</v>
      </c>
      <c r="AB380" s="472" t="s">
        <v>1930</v>
      </c>
      <c r="AC380" s="472" t="str">
        <f t="array" ref="AC380">IFERROR(IF(INDEX('Disaggregation Records'!$G$95:$G$183,MATCH(LEFT(Z380,255),LEFT('Disaggregation Records'!$D$95:$D$183,255),0))=0,"",INDEX('Disaggregation Records'!$G$95:$G$183,MATCH(LEFT(Z380,255),LEFT('Disaggregation Records'!$D$95:$D$183,255),0))),"")</f>
        <v>a1L36000002Nzk6EAC</v>
      </c>
      <c r="AD380" s="472" t="s">
        <v>794</v>
      </c>
      <c r="AE380" s="219"/>
      <c r="AF380" s="135"/>
      <c r="AG380" s="135"/>
    </row>
    <row r="381" spans="1:33" ht="37.5" customHeight="1" x14ac:dyDescent="0.35">
      <c r="A381" s="367">
        <v>6</v>
      </c>
      <c r="B381" s="384" t="str">
        <f>IFERROR(VLOOKUP(A381,'Coverage Indicators - Section D'!$A$10:$Y$38,25,FALSE),"")</f>
        <v>TCS-3.1: Percentage of people living with HIV and on ART, who have a suppressed viral load at 12 months (&lt;1000 copies/ml)</v>
      </c>
      <c r="C381" s="467" t="str">
        <f t="array" ref="C381">IFERROR(IF(INDEX('Disaggregation Records'!$E$95:$E$183,MATCH(LEFT(Z381,255),LEFT('Disaggregation Records'!$D$95:$D$183,255),0))=0,"",INDEX('Disaggregation Records'!$E$95:$E$183,MATCH(LEFT(Z381,255),LEFT('Disaggregation Records'!$D$95:$D$183,255),0))),"")</f>
        <v/>
      </c>
      <c r="D381" s="467" t="str">
        <f t="array" ref="D381">IFERROR(IF(INDEX('Disaggregation Records'!$F$95:$F$183,MATCH(LEFT(Z381,255),LEFT('Disaggregation Records'!$D$95:$D$183,255),0))=0,"",INDEX('Disaggregation Records'!$F$95:$F$183,MATCH(LEFT(Z381,255),LEFT('Disaggregation Records'!$D$95:$D$183,255),0))),"")</f>
        <v/>
      </c>
      <c r="E381" s="386" t="str">
        <f t="array" ref="E381">IFERROR(IF(INDEX('Disaggregation Data'!$K$315:$K$576,MATCH(LEFT(X381,255),LEFT('Disaggregation Data'!$J$315:$J$576,255),0))=0,"",INDEX('Disaggregation Data'!$K$315:$K$576,MATCH(LEFT(X381,255),LEFT('Disaggregation Data'!J$315:$J$576,255),0))),"")</f>
        <v/>
      </c>
      <c r="F381" s="387" t="str">
        <f t="array" ref="F381">IFERROR(IF(INDEX('Disaggregation Data'!$L$315:$L$576,MATCH(LEFT(X381,255),LEFT('Disaggregation Data'!$J$315:$J$576,255),0))=0,"",INDEX('Disaggregation Data'!$L$315:$L$576,MATCH(LEFT(X381,255),LEFT('Disaggregation Data'!J$315:$J$576,255),0))),"")</f>
        <v/>
      </c>
      <c r="G381" s="442" t="str">
        <f t="array" ref="G381">IFERROR(IF(INDEX('Disaggregation Data'!$M$315:$M$576,MATCH(LEFT(X381,255),LEFT('Disaggregation Data'!$J$315:$J$576,255),0))=0,(E381/F381)*100,INDEX('Disaggregation Data'!$M$315:$M$576,MATCH(LEFT(X381,255),LEFT('Disaggregation Data'!J$315:$J$576,255),0))),"")</f>
        <v/>
      </c>
      <c r="H381" s="390" t="str">
        <f t="array" ref="H381">IFERROR(IF(INDEX('Disaggregation Data'!$N$315:$N$576,MATCH(LEFT(X381,255),LEFT('Disaggregation Data'!$J$315:$J$576,255),0))=0,"",INDEX('Disaggregation Data'!$N$315:$N$576,MATCH(LEFT(X381,255),LEFT('Disaggregation Data'!J$315:$J$576,255),0))),"")</f>
        <v/>
      </c>
      <c r="I381" s="471"/>
      <c r="J381" s="471"/>
      <c r="K381" s="471"/>
      <c r="L381" s="471"/>
      <c r="M381" s="471"/>
      <c r="N381" s="471"/>
      <c r="O381" s="471"/>
      <c r="P381" s="471"/>
      <c r="Q381" s="471"/>
      <c r="R381" s="471"/>
      <c r="S381" s="471"/>
      <c r="T381" s="471"/>
      <c r="U381" s="390" t="str">
        <f t="array" ref="U381">IFERROR(IF(INDEX('Disaggregation Data'!$O$315:$O$576,MATCH(LEFT(X381,255),LEFT('Disaggregation Data'!$J$315:$J$576,255),0))=0,"",INDEX('Disaggregation Data'!$O$315:$O$576,MATCH(LEFT(X381,255),LEFT('Disaggregation Data'!J$315:$J$576,255),0))),"")</f>
        <v/>
      </c>
      <c r="V381" s="402" t="str">
        <f t="array" ref="V381">IFERROR(IF(INDEX('Disaggregation Data'!$P$315:$P$576,MATCH(LEFT(X381,255),LEFT('Disaggregation Data'!$J$315:$J$576,255),0))=0,"",INDEX('Disaggregation Data'!$P$315:$P$576,MATCH(LEFT(X381,255),LEFT('Disaggregation Data'!J$315:$J$576,255),0))),"")</f>
        <v/>
      </c>
      <c r="W381" s="472"/>
      <c r="X381" s="472" t="str">
        <f t="shared" si="24"/>
        <v>TCS-3.1: Percentage of people living with HIV and on ART, who have a suppressed viral load at 12 months (&lt;1000 copies/ml)</v>
      </c>
      <c r="Y381" s="472">
        <f t="shared" si="25"/>
        <v>4</v>
      </c>
      <c r="Z381" s="472" t="str">
        <f t="shared" si="26"/>
        <v>TCS-3.1: Percentage of people living with HIV and on ART, who have a suppressed viral load at 12 months (&lt;1000 copies/ml)-4</v>
      </c>
      <c r="AA381" s="472" t="b">
        <f t="shared" si="27"/>
        <v>1</v>
      </c>
      <c r="AB381" s="472" t="s">
        <v>1931</v>
      </c>
      <c r="AC381" s="472" t="str">
        <f t="array" ref="AC381">IFERROR(IF(INDEX('Disaggregation Records'!$G$95:$G$183,MATCH(LEFT(Z381,255),LEFT('Disaggregation Records'!$D$95:$D$183,255),0))=0,"",INDEX('Disaggregation Records'!$G$95:$G$183,MATCH(LEFT(Z381,255),LEFT('Disaggregation Records'!$D$95:$D$183,255),0))),"")</f>
        <v/>
      </c>
      <c r="AD381" s="472" t="s">
        <v>794</v>
      </c>
      <c r="AE381" s="219"/>
      <c r="AF381" s="135"/>
      <c r="AG381" s="135"/>
    </row>
    <row r="382" spans="1:33" ht="37.5" customHeight="1" x14ac:dyDescent="0.35">
      <c r="A382" s="367">
        <v>6</v>
      </c>
      <c r="B382" s="384" t="str">
        <f>IFERROR(VLOOKUP(A382,'Coverage Indicators - Section D'!$A$10:$Y$38,25,FALSE),"")</f>
        <v>TCS-3.1: Percentage of people living with HIV and on ART, who have a suppressed viral load at 12 months (&lt;1000 copies/ml)</v>
      </c>
      <c r="C382" s="467" t="str">
        <f t="array" ref="C382">IFERROR(IF(INDEX('Disaggregation Records'!$E$95:$E$183,MATCH(LEFT(Z382,255),LEFT('Disaggregation Records'!$D$95:$D$183,255),0))=0,"",INDEX('Disaggregation Records'!$E$95:$E$183,MATCH(LEFT(Z382,255),LEFT('Disaggregation Records'!$D$95:$D$183,255),0))),"")</f>
        <v/>
      </c>
      <c r="D382" s="467" t="str">
        <f t="array" ref="D382">IFERROR(IF(INDEX('Disaggregation Records'!$F$95:$F$183,MATCH(LEFT(Z382,255),LEFT('Disaggregation Records'!$D$95:$D$183,255),0))=0,"",INDEX('Disaggregation Records'!$F$95:$F$183,MATCH(LEFT(Z382,255),LEFT('Disaggregation Records'!$D$95:$D$183,255),0))),"")</f>
        <v/>
      </c>
      <c r="E382" s="386" t="str">
        <f t="array" ref="E382">IFERROR(IF(INDEX('Disaggregation Data'!$K$315:$K$576,MATCH(LEFT(X382,255),LEFT('Disaggregation Data'!$J$315:$J$576,255),0))=0,"",INDEX('Disaggregation Data'!$K$315:$K$576,MATCH(LEFT(X382,255),LEFT('Disaggregation Data'!J$315:$J$576,255),0))),"")</f>
        <v/>
      </c>
      <c r="F382" s="387" t="str">
        <f t="array" ref="F382">IFERROR(IF(INDEX('Disaggregation Data'!$L$315:$L$576,MATCH(LEFT(X382,255),LEFT('Disaggregation Data'!$J$315:$J$576,255),0))=0,"",INDEX('Disaggregation Data'!$L$315:$L$576,MATCH(LEFT(X382,255),LEFT('Disaggregation Data'!J$315:$J$576,255),0))),"")</f>
        <v/>
      </c>
      <c r="G382" s="442" t="str">
        <f t="array" ref="G382">IFERROR(IF(INDEX('Disaggregation Data'!$M$315:$M$576,MATCH(LEFT(X382,255),LEFT('Disaggregation Data'!$J$315:$J$576,255),0))=0,(E382/F382)*100,INDEX('Disaggregation Data'!$M$315:$M$576,MATCH(LEFT(X382,255),LEFT('Disaggregation Data'!J$315:$J$576,255),0))),"")</f>
        <v/>
      </c>
      <c r="H382" s="390" t="str">
        <f t="array" ref="H382">IFERROR(IF(INDEX('Disaggregation Data'!$N$315:$N$576,MATCH(LEFT(X382,255),LEFT('Disaggregation Data'!$J$315:$J$576,255),0))=0,"",INDEX('Disaggregation Data'!$N$315:$N$576,MATCH(LEFT(X382,255),LEFT('Disaggregation Data'!J$315:$J$576,255),0))),"")</f>
        <v/>
      </c>
      <c r="I382" s="471"/>
      <c r="J382" s="471"/>
      <c r="K382" s="471"/>
      <c r="L382" s="471"/>
      <c r="M382" s="471"/>
      <c r="N382" s="471"/>
      <c r="O382" s="471"/>
      <c r="P382" s="471"/>
      <c r="Q382" s="471"/>
      <c r="R382" s="471"/>
      <c r="S382" s="471"/>
      <c r="T382" s="471"/>
      <c r="U382" s="390" t="str">
        <f t="array" ref="U382">IFERROR(IF(INDEX('Disaggregation Data'!$O$315:$O$576,MATCH(LEFT(X382,255),LEFT('Disaggregation Data'!$J$315:$J$576,255),0))=0,"",INDEX('Disaggregation Data'!$O$315:$O$576,MATCH(LEFT(X382,255),LEFT('Disaggregation Data'!J$315:$J$576,255),0))),"")</f>
        <v/>
      </c>
      <c r="V382" s="402" t="str">
        <f t="array" ref="V382">IFERROR(IF(INDEX('Disaggregation Data'!$P$315:$P$576,MATCH(LEFT(X382,255),LEFT('Disaggregation Data'!$J$315:$J$576,255),0))=0,"",INDEX('Disaggregation Data'!$P$315:$P$576,MATCH(LEFT(X382,255),LEFT('Disaggregation Data'!J$315:$J$576,255),0))),"")</f>
        <v/>
      </c>
      <c r="W382" s="472"/>
      <c r="X382" s="472" t="str">
        <f t="shared" si="24"/>
        <v>TCS-3.1: Percentage of people living with HIV and on ART, who have a suppressed viral load at 12 months (&lt;1000 copies/ml)</v>
      </c>
      <c r="Y382" s="472">
        <f t="shared" si="25"/>
        <v>5</v>
      </c>
      <c r="Z382" s="472" t="str">
        <f t="shared" si="26"/>
        <v>TCS-3.1: Percentage of people living with HIV and on ART, who have a suppressed viral load at 12 months (&lt;1000 copies/ml)-5</v>
      </c>
      <c r="AA382" s="472" t="b">
        <f t="shared" si="27"/>
        <v>1</v>
      </c>
      <c r="AB382" s="472" t="s">
        <v>1932</v>
      </c>
      <c r="AC382" s="472" t="str">
        <f t="array" ref="AC382">IFERROR(IF(INDEX('Disaggregation Records'!$G$95:$G$183,MATCH(LEFT(Z382,255),LEFT('Disaggregation Records'!$D$95:$D$183,255),0))=0,"",INDEX('Disaggregation Records'!$G$95:$G$183,MATCH(LEFT(Z382,255),LEFT('Disaggregation Records'!$D$95:$D$183,255),0))),"")</f>
        <v/>
      </c>
      <c r="AD382" s="472" t="s">
        <v>794</v>
      </c>
      <c r="AE382" s="219"/>
      <c r="AF382" s="135"/>
      <c r="AG382" s="135"/>
    </row>
    <row r="383" spans="1:33" ht="37.5" customHeight="1" x14ac:dyDescent="0.35">
      <c r="A383" s="367">
        <v>6</v>
      </c>
      <c r="B383" s="384" t="str">
        <f>IFERROR(VLOOKUP(A383,'Coverage Indicators - Section D'!$A$10:$Y$38,25,FALSE),"")</f>
        <v>TCS-3.1: Percentage of people living with HIV and on ART, who have a suppressed viral load at 12 months (&lt;1000 copies/ml)</v>
      </c>
      <c r="C383" s="467" t="str">
        <f t="array" ref="C383">IFERROR(IF(INDEX('Disaggregation Records'!$E$95:$E$183,MATCH(LEFT(Z383,255),LEFT('Disaggregation Records'!$D$95:$D$183,255),0))=0,"",INDEX('Disaggregation Records'!$E$95:$E$183,MATCH(LEFT(Z383,255),LEFT('Disaggregation Records'!$D$95:$D$183,255),0))),"")</f>
        <v/>
      </c>
      <c r="D383" s="467" t="str">
        <f t="array" ref="D383">IFERROR(IF(INDEX('Disaggregation Records'!$F$95:$F$183,MATCH(LEFT(Z383,255),LEFT('Disaggregation Records'!$D$95:$D$183,255),0))=0,"",INDEX('Disaggregation Records'!$F$95:$F$183,MATCH(LEFT(Z383,255),LEFT('Disaggregation Records'!$D$95:$D$183,255),0))),"")</f>
        <v/>
      </c>
      <c r="E383" s="386" t="str">
        <f t="array" ref="E383">IFERROR(IF(INDEX('Disaggregation Data'!$K$315:$K$576,MATCH(LEFT(X383,255),LEFT('Disaggregation Data'!$J$315:$J$576,255),0))=0,"",INDEX('Disaggregation Data'!$K$315:$K$576,MATCH(LEFT(X383,255),LEFT('Disaggregation Data'!J$315:$J$576,255),0))),"")</f>
        <v/>
      </c>
      <c r="F383" s="387" t="str">
        <f t="array" ref="F383">IFERROR(IF(INDEX('Disaggregation Data'!$L$315:$L$576,MATCH(LEFT(X383,255),LEFT('Disaggregation Data'!$J$315:$J$576,255),0))=0,"",INDEX('Disaggregation Data'!$L$315:$L$576,MATCH(LEFT(X383,255),LEFT('Disaggregation Data'!J$315:$J$576,255),0))),"")</f>
        <v/>
      </c>
      <c r="G383" s="442" t="str">
        <f t="array" ref="G383">IFERROR(IF(INDEX('Disaggregation Data'!$M$315:$M$576,MATCH(LEFT(X383,255),LEFT('Disaggregation Data'!$J$315:$J$576,255),0))=0,(E383/F383)*100,INDEX('Disaggregation Data'!$M$315:$M$576,MATCH(LEFT(X383,255),LEFT('Disaggregation Data'!J$315:$J$576,255),0))),"")</f>
        <v/>
      </c>
      <c r="H383" s="390" t="str">
        <f t="array" ref="H383">IFERROR(IF(INDEX('Disaggregation Data'!$N$315:$N$576,MATCH(LEFT(X383,255),LEFT('Disaggregation Data'!$J$315:$J$576,255),0))=0,"",INDEX('Disaggregation Data'!$N$315:$N$576,MATCH(LEFT(X383,255),LEFT('Disaggregation Data'!J$315:$J$576,255),0))),"")</f>
        <v/>
      </c>
      <c r="I383" s="471"/>
      <c r="J383" s="471"/>
      <c r="K383" s="471"/>
      <c r="L383" s="471"/>
      <c r="M383" s="471"/>
      <c r="N383" s="471"/>
      <c r="O383" s="471"/>
      <c r="P383" s="471"/>
      <c r="Q383" s="471"/>
      <c r="R383" s="471"/>
      <c r="S383" s="471"/>
      <c r="T383" s="471"/>
      <c r="U383" s="390" t="str">
        <f t="array" ref="U383">IFERROR(IF(INDEX('Disaggregation Data'!$O$315:$O$576,MATCH(LEFT(X383,255),LEFT('Disaggregation Data'!$J$315:$J$576,255),0))=0,"",INDEX('Disaggregation Data'!$O$315:$O$576,MATCH(LEFT(X383,255),LEFT('Disaggregation Data'!J$315:$J$576,255),0))),"")</f>
        <v/>
      </c>
      <c r="V383" s="402" t="str">
        <f t="array" ref="V383">IFERROR(IF(INDEX('Disaggregation Data'!$P$315:$P$576,MATCH(LEFT(X383,255),LEFT('Disaggregation Data'!$J$315:$J$576,255),0))=0,"",INDEX('Disaggregation Data'!$P$315:$P$576,MATCH(LEFT(X383,255),LEFT('Disaggregation Data'!J$315:$J$576,255),0))),"")</f>
        <v/>
      </c>
      <c r="W383" s="472"/>
      <c r="X383" s="472" t="str">
        <f t="shared" si="24"/>
        <v>TCS-3.1: Percentage of people living with HIV and on ART, who have a suppressed viral load at 12 months (&lt;1000 copies/ml)</v>
      </c>
      <c r="Y383" s="472">
        <f t="shared" si="25"/>
        <v>6</v>
      </c>
      <c r="Z383" s="472" t="str">
        <f t="shared" si="26"/>
        <v>TCS-3.1: Percentage of people living with HIV and on ART, who have a suppressed viral load at 12 months (&lt;1000 copies/ml)-6</v>
      </c>
      <c r="AA383" s="472" t="b">
        <f t="shared" si="27"/>
        <v>1</v>
      </c>
      <c r="AB383" s="472" t="s">
        <v>1933</v>
      </c>
      <c r="AC383" s="472" t="str">
        <f t="array" ref="AC383">IFERROR(IF(INDEX('Disaggregation Records'!$G$95:$G$183,MATCH(LEFT(Z383,255),LEFT('Disaggregation Records'!$D$95:$D$183,255),0))=0,"",INDEX('Disaggregation Records'!$G$95:$G$183,MATCH(LEFT(Z383,255),LEFT('Disaggregation Records'!$D$95:$D$183,255),0))),"")</f>
        <v/>
      </c>
      <c r="AD383" s="472" t="s">
        <v>794</v>
      </c>
      <c r="AE383" s="219"/>
      <c r="AF383" s="135"/>
      <c r="AG383" s="135"/>
    </row>
    <row r="384" spans="1:33" ht="37.5" customHeight="1" x14ac:dyDescent="0.35">
      <c r="A384" s="367">
        <v>6</v>
      </c>
      <c r="B384" s="384" t="str">
        <f>IFERROR(VLOOKUP(A384,'Coverage Indicators - Section D'!$A$10:$Y$38,25,FALSE),"")</f>
        <v>TCS-3.1: Percentage of people living with HIV and on ART, who have a suppressed viral load at 12 months (&lt;1000 copies/ml)</v>
      </c>
      <c r="C384" s="467" t="str">
        <f t="array" ref="C384">IFERROR(IF(INDEX('Disaggregation Records'!$E$95:$E$183,MATCH(LEFT(Z384,255),LEFT('Disaggregation Records'!$D$95:$D$183,255),0))=0,"",INDEX('Disaggregation Records'!$E$95:$E$183,MATCH(LEFT(Z384,255),LEFT('Disaggregation Records'!$D$95:$D$183,255),0))),"")</f>
        <v/>
      </c>
      <c r="D384" s="467" t="str">
        <f t="array" ref="D384">IFERROR(IF(INDEX('Disaggregation Records'!$F$95:$F$183,MATCH(LEFT(Z384,255),LEFT('Disaggregation Records'!$D$95:$D$183,255),0))=0,"",INDEX('Disaggregation Records'!$F$95:$F$183,MATCH(LEFT(Z384,255),LEFT('Disaggregation Records'!$D$95:$D$183,255),0))),"")</f>
        <v/>
      </c>
      <c r="E384" s="386" t="str">
        <f t="array" ref="E384">IFERROR(IF(INDEX('Disaggregation Data'!$K$315:$K$576,MATCH(LEFT(X384,255),LEFT('Disaggregation Data'!$J$315:$J$576,255),0))=0,"",INDEX('Disaggregation Data'!$K$315:$K$576,MATCH(LEFT(X384,255),LEFT('Disaggregation Data'!J$315:$J$576,255),0))),"")</f>
        <v/>
      </c>
      <c r="F384" s="387" t="str">
        <f t="array" ref="F384">IFERROR(IF(INDEX('Disaggregation Data'!$L$315:$L$576,MATCH(LEFT(X384,255),LEFT('Disaggregation Data'!$J$315:$J$576,255),0))=0,"",INDEX('Disaggregation Data'!$L$315:$L$576,MATCH(LEFT(X384,255),LEFT('Disaggregation Data'!J$315:$J$576,255),0))),"")</f>
        <v/>
      </c>
      <c r="G384" s="442" t="str">
        <f t="array" ref="G384">IFERROR(IF(INDEX('Disaggregation Data'!$M$315:$M$576,MATCH(LEFT(X384,255),LEFT('Disaggregation Data'!$J$315:$J$576,255),0))=0,(E384/F384)*100,INDEX('Disaggregation Data'!$M$315:$M$576,MATCH(LEFT(X384,255),LEFT('Disaggregation Data'!J$315:$J$576,255),0))),"")</f>
        <v/>
      </c>
      <c r="H384" s="390" t="str">
        <f t="array" ref="H384">IFERROR(IF(INDEX('Disaggregation Data'!$N$315:$N$576,MATCH(LEFT(X384,255),LEFT('Disaggregation Data'!$J$315:$J$576,255),0))=0,"",INDEX('Disaggregation Data'!$N$315:$N$576,MATCH(LEFT(X384,255),LEFT('Disaggregation Data'!J$315:$J$576,255),0))),"")</f>
        <v/>
      </c>
      <c r="I384" s="471"/>
      <c r="J384" s="471"/>
      <c r="K384" s="471"/>
      <c r="L384" s="471"/>
      <c r="M384" s="471"/>
      <c r="N384" s="471"/>
      <c r="O384" s="471"/>
      <c r="P384" s="471"/>
      <c r="Q384" s="471"/>
      <c r="R384" s="471"/>
      <c r="S384" s="471"/>
      <c r="T384" s="471"/>
      <c r="U384" s="390" t="str">
        <f t="array" ref="U384">IFERROR(IF(INDEX('Disaggregation Data'!$O$315:$O$576,MATCH(LEFT(X384,255),LEFT('Disaggregation Data'!$J$315:$J$576,255),0))=0,"",INDEX('Disaggregation Data'!$O$315:$O$576,MATCH(LEFT(X384,255),LEFT('Disaggregation Data'!J$315:$J$576,255),0))),"")</f>
        <v/>
      </c>
      <c r="V384" s="402" t="str">
        <f t="array" ref="V384">IFERROR(IF(INDEX('Disaggregation Data'!$P$315:$P$576,MATCH(LEFT(X384,255),LEFT('Disaggregation Data'!$J$315:$J$576,255),0))=0,"",INDEX('Disaggregation Data'!$P$315:$P$576,MATCH(LEFT(X384,255),LEFT('Disaggregation Data'!J$315:$J$576,255),0))),"")</f>
        <v/>
      </c>
      <c r="W384" s="472"/>
      <c r="X384" s="472" t="str">
        <f t="shared" si="24"/>
        <v>TCS-3.1: Percentage of people living with HIV and on ART, who have a suppressed viral load at 12 months (&lt;1000 copies/ml)</v>
      </c>
      <c r="Y384" s="472">
        <f t="shared" si="25"/>
        <v>7</v>
      </c>
      <c r="Z384" s="472" t="str">
        <f t="shared" si="26"/>
        <v>TCS-3.1: Percentage of people living with HIV and on ART, who have a suppressed viral load at 12 months (&lt;1000 copies/ml)-7</v>
      </c>
      <c r="AA384" s="472" t="b">
        <f t="shared" si="27"/>
        <v>1</v>
      </c>
      <c r="AB384" s="472" t="s">
        <v>1934</v>
      </c>
      <c r="AC384" s="472" t="str">
        <f t="array" ref="AC384">IFERROR(IF(INDEX('Disaggregation Records'!$G$95:$G$183,MATCH(LEFT(Z384,255),LEFT('Disaggregation Records'!$D$95:$D$183,255),0))=0,"",INDEX('Disaggregation Records'!$G$95:$G$183,MATCH(LEFT(Z384,255),LEFT('Disaggregation Records'!$D$95:$D$183,255),0))),"")</f>
        <v/>
      </c>
      <c r="AD384" s="472" t="s">
        <v>794</v>
      </c>
      <c r="AE384" s="219"/>
      <c r="AF384" s="135"/>
      <c r="AG384" s="135"/>
    </row>
    <row r="385" spans="1:33" ht="37.5" customHeight="1" x14ac:dyDescent="0.35">
      <c r="A385" s="367">
        <v>6</v>
      </c>
      <c r="B385" s="384" t="str">
        <f>IFERROR(VLOOKUP(A385,'Coverage Indicators - Section D'!$A$10:$Y$38,25,FALSE),"")</f>
        <v>TCS-3.1: Percentage of people living with HIV and on ART, who have a suppressed viral load at 12 months (&lt;1000 copies/ml)</v>
      </c>
      <c r="C385" s="467" t="str">
        <f t="array" ref="C385">IFERROR(IF(INDEX('Disaggregation Records'!$E$95:$E$183,MATCH(LEFT(Z385,255),LEFT('Disaggregation Records'!$D$95:$D$183,255),0))=0,"",INDEX('Disaggregation Records'!$E$95:$E$183,MATCH(LEFT(Z385,255),LEFT('Disaggregation Records'!$D$95:$D$183,255),0))),"")</f>
        <v/>
      </c>
      <c r="D385" s="467" t="str">
        <f t="array" ref="D385">IFERROR(IF(INDEX('Disaggregation Records'!$F$95:$F$183,MATCH(LEFT(Z385,255),LEFT('Disaggregation Records'!$D$95:$D$183,255),0))=0,"",INDEX('Disaggregation Records'!$F$95:$F$183,MATCH(LEFT(Z385,255),LEFT('Disaggregation Records'!$D$95:$D$183,255),0))),"")</f>
        <v/>
      </c>
      <c r="E385" s="386" t="str">
        <f t="array" ref="E385">IFERROR(IF(INDEX('Disaggregation Data'!$K$315:$K$576,MATCH(LEFT(X385,255),LEFT('Disaggregation Data'!$J$315:$J$576,255),0))=0,"",INDEX('Disaggregation Data'!$K$315:$K$576,MATCH(LEFT(X385,255),LEFT('Disaggregation Data'!J$315:$J$576,255),0))),"")</f>
        <v/>
      </c>
      <c r="F385" s="387" t="str">
        <f t="array" ref="F385">IFERROR(IF(INDEX('Disaggregation Data'!$L$315:$L$576,MATCH(LEFT(X385,255),LEFT('Disaggregation Data'!$J$315:$J$576,255),0))=0,"",INDEX('Disaggregation Data'!$L$315:$L$576,MATCH(LEFT(X385,255),LEFT('Disaggregation Data'!J$315:$J$576,255),0))),"")</f>
        <v/>
      </c>
      <c r="G385" s="442" t="str">
        <f t="array" ref="G385">IFERROR(IF(INDEX('Disaggregation Data'!$M$315:$M$576,MATCH(LEFT(X385,255),LEFT('Disaggregation Data'!$J$315:$J$576,255),0))=0,(E385/F385)*100,INDEX('Disaggregation Data'!$M$315:$M$576,MATCH(LEFT(X385,255),LEFT('Disaggregation Data'!J$315:$J$576,255),0))),"")</f>
        <v/>
      </c>
      <c r="H385" s="390" t="str">
        <f t="array" ref="H385">IFERROR(IF(INDEX('Disaggregation Data'!$N$315:$N$576,MATCH(LEFT(X385,255),LEFT('Disaggregation Data'!$J$315:$J$576,255),0))=0,"",INDEX('Disaggregation Data'!$N$315:$N$576,MATCH(LEFT(X385,255),LEFT('Disaggregation Data'!J$315:$J$576,255),0))),"")</f>
        <v/>
      </c>
      <c r="I385" s="471"/>
      <c r="J385" s="471"/>
      <c r="K385" s="471"/>
      <c r="L385" s="471"/>
      <c r="M385" s="471"/>
      <c r="N385" s="471"/>
      <c r="O385" s="471"/>
      <c r="P385" s="471"/>
      <c r="Q385" s="471"/>
      <c r="R385" s="471"/>
      <c r="S385" s="471"/>
      <c r="T385" s="471"/>
      <c r="U385" s="390" t="str">
        <f t="array" ref="U385">IFERROR(IF(INDEX('Disaggregation Data'!$O$315:$O$576,MATCH(LEFT(X385,255),LEFT('Disaggregation Data'!$J$315:$J$576,255),0))=0,"",INDEX('Disaggregation Data'!$O$315:$O$576,MATCH(LEFT(X385,255),LEFT('Disaggregation Data'!J$315:$J$576,255),0))),"")</f>
        <v/>
      </c>
      <c r="V385" s="402" t="str">
        <f t="array" ref="V385">IFERROR(IF(INDEX('Disaggregation Data'!$P$315:$P$576,MATCH(LEFT(X385,255),LEFT('Disaggregation Data'!$J$315:$J$576,255),0))=0,"",INDEX('Disaggregation Data'!$P$315:$P$576,MATCH(LEFT(X385,255),LEFT('Disaggregation Data'!J$315:$J$576,255),0))),"")</f>
        <v/>
      </c>
      <c r="W385" s="472"/>
      <c r="X385" s="472" t="str">
        <f t="shared" si="24"/>
        <v>TCS-3.1: Percentage of people living with HIV and on ART, who have a suppressed viral load at 12 months (&lt;1000 copies/ml)</v>
      </c>
      <c r="Y385" s="472">
        <f t="shared" si="25"/>
        <v>8</v>
      </c>
      <c r="Z385" s="472" t="str">
        <f t="shared" si="26"/>
        <v>TCS-3.1: Percentage of people living with HIV and on ART, who have a suppressed viral load at 12 months (&lt;1000 copies/ml)-8</v>
      </c>
      <c r="AA385" s="472" t="b">
        <f t="shared" si="27"/>
        <v>1</v>
      </c>
      <c r="AB385" s="472" t="s">
        <v>1935</v>
      </c>
      <c r="AC385" s="472" t="str">
        <f t="array" ref="AC385">IFERROR(IF(INDEX('Disaggregation Records'!$G$95:$G$183,MATCH(LEFT(Z385,255),LEFT('Disaggregation Records'!$D$95:$D$183,255),0))=0,"",INDEX('Disaggregation Records'!$G$95:$G$183,MATCH(LEFT(Z385,255),LEFT('Disaggregation Records'!$D$95:$D$183,255),0))),"")</f>
        <v/>
      </c>
      <c r="AD385" s="472" t="s">
        <v>794</v>
      </c>
      <c r="AE385" s="219"/>
      <c r="AF385" s="135"/>
      <c r="AG385" s="135"/>
    </row>
    <row r="386" spans="1:33" ht="37.5" customHeight="1" x14ac:dyDescent="0.35">
      <c r="A386" s="367">
        <v>6</v>
      </c>
      <c r="B386" s="384" t="str">
        <f>IFERROR(VLOOKUP(A386,'Coverage Indicators - Section D'!$A$10:$Y$38,25,FALSE),"")</f>
        <v>TCS-3.1: Percentage of people living with HIV and on ART, who have a suppressed viral load at 12 months (&lt;1000 copies/ml)</v>
      </c>
      <c r="C386" s="467" t="str">
        <f t="array" ref="C386">IFERROR(IF(INDEX('Disaggregation Records'!$E$95:$E$183,MATCH(LEFT(Z386,255),LEFT('Disaggregation Records'!$D$95:$D$183,255),0))=0,"",INDEX('Disaggregation Records'!$E$95:$E$183,MATCH(LEFT(Z386,255),LEFT('Disaggregation Records'!$D$95:$D$183,255),0))),"")</f>
        <v/>
      </c>
      <c r="D386" s="467" t="str">
        <f t="array" ref="D386">IFERROR(IF(INDEX('Disaggregation Records'!$F$95:$F$183,MATCH(LEFT(Z386,255),LEFT('Disaggregation Records'!$D$95:$D$183,255),0))=0,"",INDEX('Disaggregation Records'!$F$95:$F$183,MATCH(LEFT(Z386,255),LEFT('Disaggregation Records'!$D$95:$D$183,255),0))),"")</f>
        <v/>
      </c>
      <c r="E386" s="386" t="str">
        <f t="array" ref="E386">IFERROR(IF(INDEX('Disaggregation Data'!$K$315:$K$576,MATCH(LEFT(X386,255),LEFT('Disaggregation Data'!$J$315:$J$576,255),0))=0,"",INDEX('Disaggregation Data'!$K$315:$K$576,MATCH(LEFT(X386,255),LEFT('Disaggregation Data'!J$315:$J$576,255),0))),"")</f>
        <v/>
      </c>
      <c r="F386" s="387" t="str">
        <f t="array" ref="F386">IFERROR(IF(INDEX('Disaggregation Data'!$L$315:$L$576,MATCH(LEFT(X386,255),LEFT('Disaggregation Data'!$J$315:$J$576,255),0))=0,"",INDEX('Disaggregation Data'!$L$315:$L$576,MATCH(LEFT(X386,255),LEFT('Disaggregation Data'!J$315:$J$576,255),0))),"")</f>
        <v/>
      </c>
      <c r="G386" s="442" t="str">
        <f t="array" ref="G386">IFERROR(IF(INDEX('Disaggregation Data'!$M$315:$M$576,MATCH(LEFT(X386,255),LEFT('Disaggregation Data'!$J$315:$J$576,255),0))=0,(E386/F386)*100,INDEX('Disaggregation Data'!$M$315:$M$576,MATCH(LEFT(X386,255),LEFT('Disaggregation Data'!J$315:$J$576,255),0))),"")</f>
        <v/>
      </c>
      <c r="H386" s="390" t="str">
        <f t="array" ref="H386">IFERROR(IF(INDEX('Disaggregation Data'!$N$315:$N$576,MATCH(LEFT(X386,255),LEFT('Disaggregation Data'!$J$315:$J$576,255),0))=0,"",INDEX('Disaggregation Data'!$N$315:$N$576,MATCH(LEFT(X386,255),LEFT('Disaggregation Data'!J$315:$J$576,255),0))),"")</f>
        <v/>
      </c>
      <c r="I386" s="471"/>
      <c r="J386" s="471"/>
      <c r="K386" s="471"/>
      <c r="L386" s="471"/>
      <c r="M386" s="471"/>
      <c r="N386" s="471"/>
      <c r="O386" s="471"/>
      <c r="P386" s="471"/>
      <c r="Q386" s="471"/>
      <c r="R386" s="471"/>
      <c r="S386" s="471"/>
      <c r="T386" s="471"/>
      <c r="U386" s="390" t="str">
        <f t="array" ref="U386">IFERROR(IF(INDEX('Disaggregation Data'!$O$315:$O$576,MATCH(LEFT(X386,255),LEFT('Disaggregation Data'!$J$315:$J$576,255),0))=0,"",INDEX('Disaggregation Data'!$O$315:$O$576,MATCH(LEFT(X386,255),LEFT('Disaggregation Data'!J$315:$J$576,255),0))),"")</f>
        <v/>
      </c>
      <c r="V386" s="402" t="str">
        <f t="array" ref="V386">IFERROR(IF(INDEX('Disaggregation Data'!$P$315:$P$576,MATCH(LEFT(X386,255),LEFT('Disaggregation Data'!$J$315:$J$576,255),0))=0,"",INDEX('Disaggregation Data'!$P$315:$P$576,MATCH(LEFT(X386,255),LEFT('Disaggregation Data'!J$315:$J$576,255),0))),"")</f>
        <v/>
      </c>
      <c r="W386" s="472"/>
      <c r="X386" s="472" t="str">
        <f t="shared" si="24"/>
        <v>TCS-3.1: Percentage of people living with HIV and on ART, who have a suppressed viral load at 12 months (&lt;1000 copies/ml)</v>
      </c>
      <c r="Y386" s="472">
        <f t="shared" si="25"/>
        <v>9</v>
      </c>
      <c r="Z386" s="472" t="str">
        <f t="shared" si="26"/>
        <v>TCS-3.1: Percentage of people living with HIV and on ART, who have a suppressed viral load at 12 months (&lt;1000 copies/ml)-9</v>
      </c>
      <c r="AA386" s="472" t="b">
        <f t="shared" si="27"/>
        <v>1</v>
      </c>
      <c r="AB386" s="472" t="s">
        <v>1936</v>
      </c>
      <c r="AC386" s="472" t="str">
        <f t="array" ref="AC386">IFERROR(IF(INDEX('Disaggregation Records'!$G$95:$G$183,MATCH(LEFT(Z386,255),LEFT('Disaggregation Records'!$D$95:$D$183,255),0))=0,"",INDEX('Disaggregation Records'!$G$95:$G$183,MATCH(LEFT(Z386,255),LEFT('Disaggregation Records'!$D$95:$D$183,255),0))),"")</f>
        <v/>
      </c>
      <c r="AD386" s="472" t="s">
        <v>794</v>
      </c>
      <c r="AE386" s="219"/>
      <c r="AF386" s="135"/>
      <c r="AG386" s="135"/>
    </row>
    <row r="387" spans="1:33" ht="37.5" customHeight="1" x14ac:dyDescent="0.35">
      <c r="A387" s="367">
        <v>7</v>
      </c>
      <c r="B387" s="384" t="str">
        <f>IFERROR(VLOOKUP(A387,'Coverage Indicators - Section D'!$A$10:$Y$38,25,FALSE),"")</f>
        <v/>
      </c>
      <c r="C387" s="467" t="str">
        <f t="array" ref="C387">IFERROR(IF(INDEX('Disaggregation Records'!$E$95:$E$183,MATCH(LEFT(Z387,255),LEFT('Disaggregation Records'!$D$95:$D$183,255),0))=0,"",INDEX('Disaggregation Records'!$E$95:$E$183,MATCH(LEFT(Z387,255),LEFT('Disaggregation Records'!$D$95:$D$183,255),0))),"")</f>
        <v/>
      </c>
      <c r="D387" s="467" t="str">
        <f t="array" ref="D387">IFERROR(IF(INDEX('Disaggregation Records'!$F$95:$F$183,MATCH(LEFT(Z387,255),LEFT('Disaggregation Records'!$D$95:$D$183,255),0))=0,"",INDEX('Disaggregation Records'!$F$95:$F$183,MATCH(LEFT(Z387,255),LEFT('Disaggregation Records'!$D$95:$D$183,255),0))),"")</f>
        <v/>
      </c>
      <c r="E387" s="386" t="str">
        <f t="array" ref="E387">IFERROR(IF(INDEX('Disaggregation Data'!$K$315:$K$576,MATCH(LEFT(X387,255),LEFT('Disaggregation Data'!$J$315:$J$576,255),0))=0,"",INDEX('Disaggregation Data'!$K$315:$K$576,MATCH(LEFT(X387,255),LEFT('Disaggregation Data'!J$315:$J$576,255),0))),"")</f>
        <v/>
      </c>
      <c r="F387" s="387" t="str">
        <f t="array" ref="F387">IFERROR(IF(INDEX('Disaggregation Data'!$L$315:$L$576,MATCH(LEFT(X387,255),LEFT('Disaggregation Data'!$J$315:$J$576,255),0))=0,"",INDEX('Disaggregation Data'!$L$315:$L$576,MATCH(LEFT(X387,255),LEFT('Disaggregation Data'!J$315:$J$576,255),0))),"")</f>
        <v/>
      </c>
      <c r="G387" s="442" t="str">
        <f t="array" ref="G387">IFERROR(IF(INDEX('Disaggregation Data'!$M$315:$M$576,MATCH(LEFT(X387,255),LEFT('Disaggregation Data'!$J$315:$J$576,255),0))=0,(E387/F387)*100,INDEX('Disaggregation Data'!$M$315:$M$576,MATCH(LEFT(X387,255),LEFT('Disaggregation Data'!J$315:$J$576,255),0))),"")</f>
        <v/>
      </c>
      <c r="H387" s="390" t="str">
        <f t="array" ref="H387">IFERROR(IF(INDEX('Disaggregation Data'!$N$315:$N$576,MATCH(LEFT(X387,255),LEFT('Disaggregation Data'!$J$315:$J$576,255),0))=0,"",INDEX('Disaggregation Data'!$N$315:$N$576,MATCH(LEFT(X387,255),LEFT('Disaggregation Data'!J$315:$J$576,255),0))),"")</f>
        <v/>
      </c>
      <c r="I387" s="471"/>
      <c r="J387" s="471"/>
      <c r="K387" s="471"/>
      <c r="L387" s="471"/>
      <c r="M387" s="471"/>
      <c r="N387" s="471"/>
      <c r="O387" s="471"/>
      <c r="P387" s="471"/>
      <c r="Q387" s="471"/>
      <c r="R387" s="471"/>
      <c r="S387" s="471"/>
      <c r="T387" s="471"/>
      <c r="U387" s="390" t="str">
        <f t="array" ref="U387">IFERROR(IF(INDEX('Disaggregation Data'!$O$315:$O$576,MATCH(LEFT(X387,255),LEFT('Disaggregation Data'!$J$315:$J$576,255),0))=0,"",INDEX('Disaggregation Data'!$O$315:$O$576,MATCH(LEFT(X387,255),LEFT('Disaggregation Data'!J$315:$J$576,255),0))),"")</f>
        <v/>
      </c>
      <c r="V387" s="402" t="str">
        <f t="array" ref="V387">IFERROR(IF(INDEX('Disaggregation Data'!$P$315:$P$576,MATCH(LEFT(X387,255),LEFT('Disaggregation Data'!$J$315:$J$576,255),0))=0,"",INDEX('Disaggregation Data'!$P$315:$P$576,MATCH(LEFT(X387,255),LEFT('Disaggregation Data'!J$315:$J$576,255),0))),"")</f>
        <v/>
      </c>
      <c r="W387" s="472"/>
      <c r="X387" s="472" t="str">
        <f t="shared" si="24"/>
        <v/>
      </c>
      <c r="Y387" s="472">
        <f t="shared" si="25"/>
        <v>0</v>
      </c>
      <c r="Z387" s="472" t="str">
        <f t="shared" si="26"/>
        <v/>
      </c>
      <c r="AA387" s="472" t="b">
        <f t="shared" si="27"/>
        <v>0</v>
      </c>
      <c r="AB387" s="472" t="s">
        <v>1937</v>
      </c>
      <c r="AC387" s="472" t="str">
        <f t="array" ref="AC387">IFERROR(IF(INDEX('Disaggregation Records'!$G$95:$G$183,MATCH(LEFT(Z387,255),LEFT('Disaggregation Records'!$D$95:$D$183,255),0))=0,"",INDEX('Disaggregation Records'!$G$95:$G$183,MATCH(LEFT(Z387,255),LEFT('Disaggregation Records'!$D$95:$D$183,255),0))),"")</f>
        <v/>
      </c>
      <c r="AD387" s="472" t="s">
        <v>797</v>
      </c>
      <c r="AE387" s="219"/>
      <c r="AF387" s="135"/>
      <c r="AG387" s="135"/>
    </row>
    <row r="388" spans="1:33" ht="37.5" customHeight="1" x14ac:dyDescent="0.35">
      <c r="A388" s="367">
        <v>7</v>
      </c>
      <c r="B388" s="384" t="str">
        <f>IFERROR(VLOOKUP(A388,'Coverage Indicators - Section D'!$A$10:$Y$38,25,FALSE),"")</f>
        <v/>
      </c>
      <c r="C388" s="467" t="str">
        <f t="array" ref="C388">IFERROR(IF(INDEX('Disaggregation Records'!$E$95:$E$183,MATCH(LEFT(Z388,255),LEFT('Disaggregation Records'!$D$95:$D$183,255),0))=0,"",INDEX('Disaggregation Records'!$E$95:$E$183,MATCH(LEFT(Z388,255),LEFT('Disaggregation Records'!$D$95:$D$183,255),0))),"")</f>
        <v/>
      </c>
      <c r="D388" s="467" t="str">
        <f t="array" ref="D388">IFERROR(IF(INDEX('Disaggregation Records'!$F$95:$F$183,MATCH(LEFT(Z388,255),LEFT('Disaggregation Records'!$D$95:$D$183,255),0))=0,"",INDEX('Disaggregation Records'!$F$95:$F$183,MATCH(LEFT(Z388,255),LEFT('Disaggregation Records'!$D$95:$D$183,255),0))),"")</f>
        <v/>
      </c>
      <c r="E388" s="386" t="str">
        <f t="array" ref="E388">IFERROR(IF(INDEX('Disaggregation Data'!$K$315:$K$576,MATCH(LEFT(X388,255),LEFT('Disaggregation Data'!$J$315:$J$576,255),0))=0,"",INDEX('Disaggregation Data'!$K$315:$K$576,MATCH(LEFT(X388,255),LEFT('Disaggregation Data'!J$315:$J$576,255),0))),"")</f>
        <v/>
      </c>
      <c r="F388" s="387" t="str">
        <f t="array" ref="F388">IFERROR(IF(INDEX('Disaggregation Data'!$L$315:$L$576,MATCH(LEFT(X388,255),LEFT('Disaggregation Data'!$J$315:$J$576,255),0))=0,"",INDEX('Disaggregation Data'!$L$315:$L$576,MATCH(LEFT(X388,255),LEFT('Disaggregation Data'!J$315:$J$576,255),0))),"")</f>
        <v/>
      </c>
      <c r="G388" s="442" t="str">
        <f t="array" ref="G388">IFERROR(IF(INDEX('Disaggregation Data'!$M$315:$M$576,MATCH(LEFT(X388,255),LEFT('Disaggregation Data'!$J$315:$J$576,255),0))=0,(E388/F388)*100,INDEX('Disaggregation Data'!$M$315:$M$576,MATCH(LEFT(X388,255),LEFT('Disaggregation Data'!J$315:$J$576,255),0))),"")</f>
        <v/>
      </c>
      <c r="H388" s="390" t="str">
        <f t="array" ref="H388">IFERROR(IF(INDEX('Disaggregation Data'!$N$315:$N$576,MATCH(LEFT(X388,255),LEFT('Disaggregation Data'!$J$315:$J$576,255),0))=0,"",INDEX('Disaggregation Data'!$N$315:$N$576,MATCH(LEFT(X388,255),LEFT('Disaggregation Data'!J$315:$J$576,255),0))),"")</f>
        <v/>
      </c>
      <c r="I388" s="471"/>
      <c r="J388" s="471"/>
      <c r="K388" s="471"/>
      <c r="L388" s="471"/>
      <c r="M388" s="471"/>
      <c r="N388" s="471"/>
      <c r="O388" s="471"/>
      <c r="P388" s="471"/>
      <c r="Q388" s="471"/>
      <c r="R388" s="471"/>
      <c r="S388" s="471"/>
      <c r="T388" s="471"/>
      <c r="U388" s="390" t="str">
        <f t="array" ref="U388">IFERROR(IF(INDEX('Disaggregation Data'!$O$315:$O$576,MATCH(LEFT(X388,255),LEFT('Disaggregation Data'!$J$315:$J$576,255),0))=0,"",INDEX('Disaggregation Data'!$O$315:$O$576,MATCH(LEFT(X388,255),LEFT('Disaggregation Data'!J$315:$J$576,255),0))),"")</f>
        <v/>
      </c>
      <c r="V388" s="402" t="str">
        <f t="array" ref="V388">IFERROR(IF(INDEX('Disaggregation Data'!$P$315:$P$576,MATCH(LEFT(X388,255),LEFT('Disaggregation Data'!$J$315:$J$576,255),0))=0,"",INDEX('Disaggregation Data'!$P$315:$P$576,MATCH(LEFT(X388,255),LEFT('Disaggregation Data'!J$315:$J$576,255),0))),"")</f>
        <v/>
      </c>
      <c r="W388" s="472"/>
      <c r="X388" s="472" t="str">
        <f t="shared" si="24"/>
        <v/>
      </c>
      <c r="Y388" s="472">
        <f t="shared" si="25"/>
        <v>1</v>
      </c>
      <c r="Z388" s="472" t="str">
        <f t="shared" si="26"/>
        <v/>
      </c>
      <c r="AA388" s="472" t="b">
        <f t="shared" si="27"/>
        <v>0</v>
      </c>
      <c r="AB388" s="472" t="s">
        <v>1938</v>
      </c>
      <c r="AC388" s="472" t="str">
        <f t="array" ref="AC388">IFERROR(IF(INDEX('Disaggregation Records'!$G$95:$G$183,MATCH(LEFT(Z388,255),LEFT('Disaggregation Records'!$D$95:$D$183,255),0))=0,"",INDEX('Disaggregation Records'!$G$95:$G$183,MATCH(LEFT(Z388,255),LEFT('Disaggregation Records'!$D$95:$D$183,255),0))),"")</f>
        <v/>
      </c>
      <c r="AD388" s="472" t="s">
        <v>797</v>
      </c>
      <c r="AE388" s="219"/>
      <c r="AF388" s="135"/>
      <c r="AG388" s="135"/>
    </row>
    <row r="389" spans="1:33" ht="37.5" customHeight="1" x14ac:dyDescent="0.35">
      <c r="A389" s="367">
        <v>7</v>
      </c>
      <c r="B389" s="384" t="str">
        <f>IFERROR(VLOOKUP(A389,'Coverage Indicators - Section D'!$A$10:$Y$38,25,FALSE),"")</f>
        <v/>
      </c>
      <c r="C389" s="467" t="str">
        <f t="array" ref="C389">IFERROR(IF(INDEX('Disaggregation Records'!$E$95:$E$183,MATCH(LEFT(Z389,255),LEFT('Disaggregation Records'!$D$95:$D$183,255),0))=0,"",INDEX('Disaggregation Records'!$E$95:$E$183,MATCH(LEFT(Z389,255),LEFT('Disaggregation Records'!$D$95:$D$183,255),0))),"")</f>
        <v/>
      </c>
      <c r="D389" s="467" t="str">
        <f t="array" ref="D389">IFERROR(IF(INDEX('Disaggregation Records'!$F$95:$F$183,MATCH(LEFT(Z389,255),LEFT('Disaggregation Records'!$D$95:$D$183,255),0))=0,"",INDEX('Disaggregation Records'!$F$95:$F$183,MATCH(LEFT(Z389,255),LEFT('Disaggregation Records'!$D$95:$D$183,255),0))),"")</f>
        <v/>
      </c>
      <c r="E389" s="386" t="str">
        <f t="array" ref="E389">IFERROR(IF(INDEX('Disaggregation Data'!$K$315:$K$576,MATCH(LEFT(X389,255),LEFT('Disaggregation Data'!$J$315:$J$576,255),0))=0,"",INDEX('Disaggregation Data'!$K$315:$K$576,MATCH(LEFT(X389,255),LEFT('Disaggregation Data'!J$315:$J$576,255),0))),"")</f>
        <v/>
      </c>
      <c r="F389" s="387" t="str">
        <f t="array" ref="F389">IFERROR(IF(INDEX('Disaggregation Data'!$L$315:$L$576,MATCH(LEFT(X389,255),LEFT('Disaggregation Data'!$J$315:$J$576,255),0))=0,"",INDEX('Disaggregation Data'!$L$315:$L$576,MATCH(LEFT(X389,255),LEFT('Disaggregation Data'!J$315:$J$576,255),0))),"")</f>
        <v/>
      </c>
      <c r="G389" s="442" t="str">
        <f t="array" ref="G389">IFERROR(IF(INDEX('Disaggregation Data'!$M$315:$M$576,MATCH(LEFT(X389,255),LEFT('Disaggregation Data'!$J$315:$J$576,255),0))=0,(E389/F389)*100,INDEX('Disaggregation Data'!$M$315:$M$576,MATCH(LEFT(X389,255),LEFT('Disaggregation Data'!J$315:$J$576,255),0))),"")</f>
        <v/>
      </c>
      <c r="H389" s="390" t="str">
        <f t="array" ref="H389">IFERROR(IF(INDEX('Disaggregation Data'!$N$315:$N$576,MATCH(LEFT(X389,255),LEFT('Disaggregation Data'!$J$315:$J$576,255),0))=0,"",INDEX('Disaggregation Data'!$N$315:$N$576,MATCH(LEFT(X389,255),LEFT('Disaggregation Data'!J$315:$J$576,255),0))),"")</f>
        <v/>
      </c>
      <c r="I389" s="471"/>
      <c r="J389" s="471"/>
      <c r="K389" s="471"/>
      <c r="L389" s="471"/>
      <c r="M389" s="471"/>
      <c r="N389" s="471"/>
      <c r="O389" s="471"/>
      <c r="P389" s="471"/>
      <c r="Q389" s="471"/>
      <c r="R389" s="471"/>
      <c r="S389" s="471"/>
      <c r="T389" s="471"/>
      <c r="U389" s="390" t="str">
        <f t="array" ref="U389">IFERROR(IF(INDEX('Disaggregation Data'!$O$315:$O$576,MATCH(LEFT(X389,255),LEFT('Disaggregation Data'!$J$315:$J$576,255),0))=0,"",INDEX('Disaggregation Data'!$O$315:$O$576,MATCH(LEFT(X389,255),LEFT('Disaggregation Data'!J$315:$J$576,255),0))),"")</f>
        <v/>
      </c>
      <c r="V389" s="402" t="str">
        <f t="array" ref="V389">IFERROR(IF(INDEX('Disaggregation Data'!$P$315:$P$576,MATCH(LEFT(X389,255),LEFT('Disaggregation Data'!$J$315:$J$576,255),0))=0,"",INDEX('Disaggregation Data'!$P$315:$P$576,MATCH(LEFT(X389,255),LEFT('Disaggregation Data'!J$315:$J$576,255),0))),"")</f>
        <v/>
      </c>
      <c r="W389" s="472"/>
      <c r="X389" s="472" t="str">
        <f t="shared" si="24"/>
        <v/>
      </c>
      <c r="Y389" s="472">
        <f t="shared" si="25"/>
        <v>2</v>
      </c>
      <c r="Z389" s="472" t="str">
        <f t="shared" si="26"/>
        <v/>
      </c>
      <c r="AA389" s="472" t="b">
        <f t="shared" si="27"/>
        <v>0</v>
      </c>
      <c r="AB389" s="472" t="s">
        <v>1939</v>
      </c>
      <c r="AC389" s="472" t="str">
        <f t="array" ref="AC389">IFERROR(IF(INDEX('Disaggregation Records'!$G$95:$G$183,MATCH(LEFT(Z389,255),LEFT('Disaggregation Records'!$D$95:$D$183,255),0))=0,"",INDEX('Disaggregation Records'!$G$95:$G$183,MATCH(LEFT(Z389,255),LEFT('Disaggregation Records'!$D$95:$D$183,255),0))),"")</f>
        <v/>
      </c>
      <c r="AD389" s="472" t="s">
        <v>797</v>
      </c>
      <c r="AE389" s="219"/>
      <c r="AF389" s="135"/>
      <c r="AG389" s="135"/>
    </row>
    <row r="390" spans="1:33" ht="37.5" customHeight="1" x14ac:dyDescent="0.35">
      <c r="A390" s="367">
        <v>7</v>
      </c>
      <c r="B390" s="384" t="str">
        <f>IFERROR(VLOOKUP(A390,'Coverage Indicators - Section D'!$A$10:$Y$38,25,FALSE),"")</f>
        <v/>
      </c>
      <c r="C390" s="467" t="str">
        <f t="array" ref="C390">IFERROR(IF(INDEX('Disaggregation Records'!$E$95:$E$183,MATCH(LEFT(Z390,255),LEFT('Disaggregation Records'!$D$95:$D$183,255),0))=0,"",INDEX('Disaggregation Records'!$E$95:$E$183,MATCH(LEFT(Z390,255),LEFT('Disaggregation Records'!$D$95:$D$183,255),0))),"")</f>
        <v/>
      </c>
      <c r="D390" s="467" t="str">
        <f t="array" ref="D390">IFERROR(IF(INDEX('Disaggregation Records'!$F$95:$F$183,MATCH(LEFT(Z390,255),LEFT('Disaggregation Records'!$D$95:$D$183,255),0))=0,"",INDEX('Disaggregation Records'!$F$95:$F$183,MATCH(LEFT(Z390,255),LEFT('Disaggregation Records'!$D$95:$D$183,255),0))),"")</f>
        <v/>
      </c>
      <c r="E390" s="386" t="str">
        <f t="array" ref="E390">IFERROR(IF(INDEX('Disaggregation Data'!$K$315:$K$576,MATCH(LEFT(X390,255),LEFT('Disaggregation Data'!$J$315:$J$576,255),0))=0,"",INDEX('Disaggregation Data'!$K$315:$K$576,MATCH(LEFT(X390,255),LEFT('Disaggregation Data'!J$315:$J$576,255),0))),"")</f>
        <v/>
      </c>
      <c r="F390" s="387" t="str">
        <f t="array" ref="F390">IFERROR(IF(INDEX('Disaggregation Data'!$L$315:$L$576,MATCH(LEFT(X390,255),LEFT('Disaggregation Data'!$J$315:$J$576,255),0))=0,"",INDEX('Disaggregation Data'!$L$315:$L$576,MATCH(LEFT(X390,255),LEFT('Disaggregation Data'!J$315:$J$576,255),0))),"")</f>
        <v/>
      </c>
      <c r="G390" s="442" t="str">
        <f t="array" ref="G390">IFERROR(IF(INDEX('Disaggregation Data'!$M$315:$M$576,MATCH(LEFT(X390,255),LEFT('Disaggregation Data'!$J$315:$J$576,255),0))=0,(E390/F390)*100,INDEX('Disaggregation Data'!$M$315:$M$576,MATCH(LEFT(X390,255),LEFT('Disaggregation Data'!J$315:$J$576,255),0))),"")</f>
        <v/>
      </c>
      <c r="H390" s="390" t="str">
        <f t="array" ref="H390">IFERROR(IF(INDEX('Disaggregation Data'!$N$315:$N$576,MATCH(LEFT(X390,255),LEFT('Disaggregation Data'!$J$315:$J$576,255),0))=0,"",INDEX('Disaggregation Data'!$N$315:$N$576,MATCH(LEFT(X390,255),LEFT('Disaggregation Data'!J$315:$J$576,255),0))),"")</f>
        <v/>
      </c>
      <c r="I390" s="471"/>
      <c r="J390" s="471"/>
      <c r="K390" s="471"/>
      <c r="L390" s="471"/>
      <c r="M390" s="471"/>
      <c r="N390" s="471"/>
      <c r="O390" s="471"/>
      <c r="P390" s="471"/>
      <c r="Q390" s="471"/>
      <c r="R390" s="471"/>
      <c r="S390" s="471"/>
      <c r="T390" s="471"/>
      <c r="U390" s="390" t="str">
        <f t="array" ref="U390">IFERROR(IF(INDEX('Disaggregation Data'!$O$315:$O$576,MATCH(LEFT(X390,255),LEFT('Disaggregation Data'!$J$315:$J$576,255),0))=0,"",INDEX('Disaggregation Data'!$O$315:$O$576,MATCH(LEFT(X390,255),LEFT('Disaggregation Data'!J$315:$J$576,255),0))),"")</f>
        <v/>
      </c>
      <c r="V390" s="402" t="str">
        <f t="array" ref="V390">IFERROR(IF(INDEX('Disaggregation Data'!$P$315:$P$576,MATCH(LEFT(X390,255),LEFT('Disaggregation Data'!$J$315:$J$576,255),0))=0,"",INDEX('Disaggregation Data'!$P$315:$P$576,MATCH(LEFT(X390,255),LEFT('Disaggregation Data'!J$315:$J$576,255),0))),"")</f>
        <v/>
      </c>
      <c r="W390" s="472"/>
      <c r="X390" s="472" t="str">
        <f t="shared" si="24"/>
        <v/>
      </c>
      <c r="Y390" s="472">
        <f t="shared" si="25"/>
        <v>3</v>
      </c>
      <c r="Z390" s="472" t="str">
        <f t="shared" si="26"/>
        <v/>
      </c>
      <c r="AA390" s="472" t="b">
        <f t="shared" si="27"/>
        <v>0</v>
      </c>
      <c r="AB390" s="472" t="s">
        <v>1940</v>
      </c>
      <c r="AC390" s="472" t="str">
        <f t="array" ref="AC390">IFERROR(IF(INDEX('Disaggregation Records'!$G$95:$G$183,MATCH(LEFT(Z390,255),LEFT('Disaggregation Records'!$D$95:$D$183,255),0))=0,"",INDEX('Disaggregation Records'!$G$95:$G$183,MATCH(LEFT(Z390,255),LEFT('Disaggregation Records'!$D$95:$D$183,255),0))),"")</f>
        <v/>
      </c>
      <c r="AD390" s="472" t="s">
        <v>797</v>
      </c>
      <c r="AE390" s="219"/>
      <c r="AF390" s="135"/>
      <c r="AG390" s="135"/>
    </row>
    <row r="391" spans="1:33" ht="37.5" customHeight="1" x14ac:dyDescent="0.35">
      <c r="A391" s="367">
        <v>7</v>
      </c>
      <c r="B391" s="384" t="str">
        <f>IFERROR(VLOOKUP(A391,'Coverage Indicators - Section D'!$A$10:$Y$38,25,FALSE),"")</f>
        <v/>
      </c>
      <c r="C391" s="467" t="str">
        <f t="array" ref="C391">IFERROR(IF(INDEX('Disaggregation Records'!$E$95:$E$183,MATCH(LEFT(Z391,255),LEFT('Disaggregation Records'!$D$95:$D$183,255),0))=0,"",INDEX('Disaggregation Records'!$E$95:$E$183,MATCH(LEFT(Z391,255),LEFT('Disaggregation Records'!$D$95:$D$183,255),0))),"")</f>
        <v/>
      </c>
      <c r="D391" s="467" t="str">
        <f t="array" ref="D391">IFERROR(IF(INDEX('Disaggregation Records'!$F$95:$F$183,MATCH(LEFT(Z391,255),LEFT('Disaggregation Records'!$D$95:$D$183,255),0))=0,"",INDEX('Disaggregation Records'!$F$95:$F$183,MATCH(LEFT(Z391,255),LEFT('Disaggregation Records'!$D$95:$D$183,255),0))),"")</f>
        <v/>
      </c>
      <c r="E391" s="386" t="str">
        <f t="array" ref="E391">IFERROR(IF(INDEX('Disaggregation Data'!$K$315:$K$576,MATCH(LEFT(X391,255),LEFT('Disaggregation Data'!$J$315:$J$576,255),0))=0,"",INDEX('Disaggregation Data'!$K$315:$K$576,MATCH(LEFT(X391,255),LEFT('Disaggregation Data'!J$315:$J$576,255),0))),"")</f>
        <v/>
      </c>
      <c r="F391" s="387" t="str">
        <f t="array" ref="F391">IFERROR(IF(INDEX('Disaggregation Data'!$L$315:$L$576,MATCH(LEFT(X391,255),LEFT('Disaggregation Data'!$J$315:$J$576,255),0))=0,"",INDEX('Disaggregation Data'!$L$315:$L$576,MATCH(LEFT(X391,255),LEFT('Disaggregation Data'!J$315:$J$576,255),0))),"")</f>
        <v/>
      </c>
      <c r="G391" s="442" t="str">
        <f t="array" ref="G391">IFERROR(IF(INDEX('Disaggregation Data'!$M$315:$M$576,MATCH(LEFT(X391,255),LEFT('Disaggregation Data'!$J$315:$J$576,255),0))=0,(E391/F391)*100,INDEX('Disaggregation Data'!$M$315:$M$576,MATCH(LEFT(X391,255),LEFT('Disaggregation Data'!J$315:$J$576,255),0))),"")</f>
        <v/>
      </c>
      <c r="H391" s="390" t="str">
        <f t="array" ref="H391">IFERROR(IF(INDEX('Disaggregation Data'!$N$315:$N$576,MATCH(LEFT(X391,255),LEFT('Disaggregation Data'!$J$315:$J$576,255),0))=0,"",INDEX('Disaggregation Data'!$N$315:$N$576,MATCH(LEFT(X391,255),LEFT('Disaggregation Data'!J$315:$J$576,255),0))),"")</f>
        <v/>
      </c>
      <c r="I391" s="471"/>
      <c r="J391" s="471"/>
      <c r="K391" s="471"/>
      <c r="L391" s="471"/>
      <c r="M391" s="471"/>
      <c r="N391" s="471"/>
      <c r="O391" s="471"/>
      <c r="P391" s="471"/>
      <c r="Q391" s="471"/>
      <c r="R391" s="471"/>
      <c r="S391" s="471"/>
      <c r="T391" s="471"/>
      <c r="U391" s="390" t="str">
        <f t="array" ref="U391">IFERROR(IF(INDEX('Disaggregation Data'!$O$315:$O$576,MATCH(LEFT(X391,255),LEFT('Disaggregation Data'!$J$315:$J$576,255),0))=0,"",INDEX('Disaggregation Data'!$O$315:$O$576,MATCH(LEFT(X391,255),LEFT('Disaggregation Data'!J$315:$J$576,255),0))),"")</f>
        <v/>
      </c>
      <c r="V391" s="402" t="str">
        <f t="array" ref="V391">IFERROR(IF(INDEX('Disaggregation Data'!$P$315:$P$576,MATCH(LEFT(X391,255),LEFT('Disaggregation Data'!$J$315:$J$576,255),0))=0,"",INDEX('Disaggregation Data'!$P$315:$P$576,MATCH(LEFT(X391,255),LEFT('Disaggregation Data'!J$315:$J$576,255),0))),"")</f>
        <v/>
      </c>
      <c r="W391" s="472"/>
      <c r="X391" s="472" t="str">
        <f t="shared" ref="X391:X454" si="28">IF(B391&lt;&gt;"",B391&amp;C391&amp;D391,"")</f>
        <v/>
      </c>
      <c r="Y391" s="472">
        <f t="shared" ref="Y391:Y454" si="29">IF(B391=B390,Y390+1,0)</f>
        <v>4</v>
      </c>
      <c r="Z391" s="472" t="str">
        <f t="shared" ref="Z391:Z454" si="30">IF(B391&lt;&gt;"",B391&amp;"-"&amp;Y391,"")</f>
        <v/>
      </c>
      <c r="AA391" s="472" t="b">
        <f t="shared" ref="AA391:AA454" si="31">IFERROR(IF(B391&lt;&gt;"",TRUE,FALSE),"")</f>
        <v>0</v>
      </c>
      <c r="AB391" s="472" t="s">
        <v>1941</v>
      </c>
      <c r="AC391" s="472" t="str">
        <f t="array" ref="AC391">IFERROR(IF(INDEX('Disaggregation Records'!$G$95:$G$183,MATCH(LEFT(Z391,255),LEFT('Disaggregation Records'!$D$95:$D$183,255),0))=0,"",INDEX('Disaggregation Records'!$G$95:$G$183,MATCH(LEFT(Z391,255),LEFT('Disaggregation Records'!$D$95:$D$183,255),0))),"")</f>
        <v/>
      </c>
      <c r="AD391" s="472" t="s">
        <v>797</v>
      </c>
      <c r="AE391" s="219"/>
      <c r="AF391" s="135"/>
      <c r="AG391" s="135"/>
    </row>
    <row r="392" spans="1:33" ht="37.5" customHeight="1" x14ac:dyDescent="0.35">
      <c r="A392" s="367">
        <v>7</v>
      </c>
      <c r="B392" s="384" t="str">
        <f>IFERROR(VLOOKUP(A392,'Coverage Indicators - Section D'!$A$10:$Y$38,25,FALSE),"")</f>
        <v/>
      </c>
      <c r="C392" s="467" t="str">
        <f t="array" ref="C392">IFERROR(IF(INDEX('Disaggregation Records'!$E$95:$E$183,MATCH(LEFT(Z392,255),LEFT('Disaggregation Records'!$D$95:$D$183,255),0))=0,"",INDEX('Disaggregation Records'!$E$95:$E$183,MATCH(LEFT(Z392,255),LEFT('Disaggregation Records'!$D$95:$D$183,255),0))),"")</f>
        <v/>
      </c>
      <c r="D392" s="467" t="str">
        <f t="array" ref="D392">IFERROR(IF(INDEX('Disaggregation Records'!$F$95:$F$183,MATCH(LEFT(Z392,255),LEFT('Disaggregation Records'!$D$95:$D$183,255),0))=0,"",INDEX('Disaggregation Records'!$F$95:$F$183,MATCH(LEFT(Z392,255),LEFT('Disaggregation Records'!$D$95:$D$183,255),0))),"")</f>
        <v/>
      </c>
      <c r="E392" s="386" t="str">
        <f t="array" ref="E392">IFERROR(IF(INDEX('Disaggregation Data'!$K$315:$K$576,MATCH(LEFT(X392,255),LEFT('Disaggregation Data'!$J$315:$J$576,255),0))=0,"",INDEX('Disaggregation Data'!$K$315:$K$576,MATCH(LEFT(X392,255),LEFT('Disaggregation Data'!J$315:$J$576,255),0))),"")</f>
        <v/>
      </c>
      <c r="F392" s="387" t="str">
        <f t="array" ref="F392">IFERROR(IF(INDEX('Disaggregation Data'!$L$315:$L$576,MATCH(LEFT(X392,255),LEFT('Disaggregation Data'!$J$315:$J$576,255),0))=0,"",INDEX('Disaggregation Data'!$L$315:$L$576,MATCH(LEFT(X392,255),LEFT('Disaggregation Data'!J$315:$J$576,255),0))),"")</f>
        <v/>
      </c>
      <c r="G392" s="442" t="str">
        <f t="array" ref="G392">IFERROR(IF(INDEX('Disaggregation Data'!$M$315:$M$576,MATCH(LEFT(X392,255),LEFT('Disaggregation Data'!$J$315:$J$576,255),0))=0,(E392/F392)*100,INDEX('Disaggregation Data'!$M$315:$M$576,MATCH(LEFT(X392,255),LEFT('Disaggregation Data'!J$315:$J$576,255),0))),"")</f>
        <v/>
      </c>
      <c r="H392" s="390" t="str">
        <f t="array" ref="H392">IFERROR(IF(INDEX('Disaggregation Data'!$N$315:$N$576,MATCH(LEFT(X392,255),LEFT('Disaggregation Data'!$J$315:$J$576,255),0))=0,"",INDEX('Disaggregation Data'!$N$315:$N$576,MATCH(LEFT(X392,255),LEFT('Disaggregation Data'!J$315:$J$576,255),0))),"")</f>
        <v/>
      </c>
      <c r="I392" s="471"/>
      <c r="J392" s="471"/>
      <c r="K392" s="471"/>
      <c r="L392" s="471"/>
      <c r="M392" s="471"/>
      <c r="N392" s="471"/>
      <c r="O392" s="471"/>
      <c r="P392" s="471"/>
      <c r="Q392" s="471"/>
      <c r="R392" s="471"/>
      <c r="S392" s="471"/>
      <c r="T392" s="471"/>
      <c r="U392" s="390" t="str">
        <f t="array" ref="U392">IFERROR(IF(INDEX('Disaggregation Data'!$O$315:$O$576,MATCH(LEFT(X392,255),LEFT('Disaggregation Data'!$J$315:$J$576,255),0))=0,"",INDEX('Disaggregation Data'!$O$315:$O$576,MATCH(LEFT(X392,255),LEFT('Disaggregation Data'!J$315:$J$576,255),0))),"")</f>
        <v/>
      </c>
      <c r="V392" s="402" t="str">
        <f t="array" ref="V392">IFERROR(IF(INDEX('Disaggregation Data'!$P$315:$P$576,MATCH(LEFT(X392,255),LEFT('Disaggregation Data'!$J$315:$J$576,255),0))=0,"",INDEX('Disaggregation Data'!$P$315:$P$576,MATCH(LEFT(X392,255),LEFT('Disaggregation Data'!J$315:$J$576,255),0))),"")</f>
        <v/>
      </c>
      <c r="W392" s="472"/>
      <c r="X392" s="472" t="str">
        <f t="shared" si="28"/>
        <v/>
      </c>
      <c r="Y392" s="472">
        <f t="shared" si="29"/>
        <v>5</v>
      </c>
      <c r="Z392" s="472" t="str">
        <f t="shared" si="30"/>
        <v/>
      </c>
      <c r="AA392" s="472" t="b">
        <f t="shared" si="31"/>
        <v>0</v>
      </c>
      <c r="AB392" s="472" t="s">
        <v>1942</v>
      </c>
      <c r="AC392" s="472" t="str">
        <f t="array" ref="AC392">IFERROR(IF(INDEX('Disaggregation Records'!$G$95:$G$183,MATCH(LEFT(Z392,255),LEFT('Disaggregation Records'!$D$95:$D$183,255),0))=0,"",INDEX('Disaggregation Records'!$G$95:$G$183,MATCH(LEFT(Z392,255),LEFT('Disaggregation Records'!$D$95:$D$183,255),0))),"")</f>
        <v/>
      </c>
      <c r="AD392" s="472" t="s">
        <v>797</v>
      </c>
      <c r="AE392" s="219"/>
      <c r="AF392" s="135"/>
      <c r="AG392" s="135"/>
    </row>
    <row r="393" spans="1:33" ht="37.5" customHeight="1" x14ac:dyDescent="0.35">
      <c r="A393" s="367">
        <v>7</v>
      </c>
      <c r="B393" s="384" t="str">
        <f>IFERROR(VLOOKUP(A393,'Coverage Indicators - Section D'!$A$10:$Y$38,25,FALSE),"")</f>
        <v/>
      </c>
      <c r="C393" s="467" t="str">
        <f t="array" ref="C393">IFERROR(IF(INDEX('Disaggregation Records'!$E$95:$E$183,MATCH(LEFT(Z393,255),LEFT('Disaggregation Records'!$D$95:$D$183,255),0))=0,"",INDEX('Disaggregation Records'!$E$95:$E$183,MATCH(LEFT(Z393,255),LEFT('Disaggregation Records'!$D$95:$D$183,255),0))),"")</f>
        <v/>
      </c>
      <c r="D393" s="467" t="str">
        <f t="array" ref="D393">IFERROR(IF(INDEX('Disaggregation Records'!$F$95:$F$183,MATCH(LEFT(Z393,255),LEFT('Disaggregation Records'!$D$95:$D$183,255),0))=0,"",INDEX('Disaggregation Records'!$F$95:$F$183,MATCH(LEFT(Z393,255),LEFT('Disaggregation Records'!$D$95:$D$183,255),0))),"")</f>
        <v/>
      </c>
      <c r="E393" s="386" t="str">
        <f t="array" ref="E393">IFERROR(IF(INDEX('Disaggregation Data'!$K$315:$K$576,MATCH(LEFT(X393,255),LEFT('Disaggregation Data'!$J$315:$J$576,255),0))=0,"",INDEX('Disaggregation Data'!$K$315:$K$576,MATCH(LEFT(X393,255),LEFT('Disaggregation Data'!J$315:$J$576,255),0))),"")</f>
        <v/>
      </c>
      <c r="F393" s="387" t="str">
        <f t="array" ref="F393">IFERROR(IF(INDEX('Disaggregation Data'!$L$315:$L$576,MATCH(LEFT(X393,255),LEFT('Disaggregation Data'!$J$315:$J$576,255),0))=0,"",INDEX('Disaggregation Data'!$L$315:$L$576,MATCH(LEFT(X393,255),LEFT('Disaggregation Data'!J$315:$J$576,255),0))),"")</f>
        <v/>
      </c>
      <c r="G393" s="442" t="str">
        <f t="array" ref="G393">IFERROR(IF(INDEX('Disaggregation Data'!$M$315:$M$576,MATCH(LEFT(X393,255),LEFT('Disaggregation Data'!$J$315:$J$576,255),0))=0,(E393/F393)*100,INDEX('Disaggregation Data'!$M$315:$M$576,MATCH(LEFT(X393,255),LEFT('Disaggregation Data'!J$315:$J$576,255),0))),"")</f>
        <v/>
      </c>
      <c r="H393" s="390" t="str">
        <f t="array" ref="H393">IFERROR(IF(INDEX('Disaggregation Data'!$N$315:$N$576,MATCH(LEFT(X393,255),LEFT('Disaggregation Data'!$J$315:$J$576,255),0))=0,"",INDEX('Disaggregation Data'!$N$315:$N$576,MATCH(LEFT(X393,255),LEFT('Disaggregation Data'!J$315:$J$576,255),0))),"")</f>
        <v/>
      </c>
      <c r="I393" s="471"/>
      <c r="J393" s="471"/>
      <c r="K393" s="471"/>
      <c r="L393" s="471"/>
      <c r="M393" s="471"/>
      <c r="N393" s="471"/>
      <c r="O393" s="471"/>
      <c r="P393" s="471"/>
      <c r="Q393" s="471"/>
      <c r="R393" s="471"/>
      <c r="S393" s="471"/>
      <c r="T393" s="471"/>
      <c r="U393" s="390" t="str">
        <f t="array" ref="U393">IFERROR(IF(INDEX('Disaggregation Data'!$O$315:$O$576,MATCH(LEFT(X393,255),LEFT('Disaggregation Data'!$J$315:$J$576,255),0))=0,"",INDEX('Disaggregation Data'!$O$315:$O$576,MATCH(LEFT(X393,255),LEFT('Disaggregation Data'!J$315:$J$576,255),0))),"")</f>
        <v/>
      </c>
      <c r="V393" s="402" t="str">
        <f t="array" ref="V393">IFERROR(IF(INDEX('Disaggregation Data'!$P$315:$P$576,MATCH(LEFT(X393,255),LEFT('Disaggregation Data'!$J$315:$J$576,255),0))=0,"",INDEX('Disaggregation Data'!$P$315:$P$576,MATCH(LEFT(X393,255),LEFT('Disaggregation Data'!J$315:$J$576,255),0))),"")</f>
        <v/>
      </c>
      <c r="W393" s="472"/>
      <c r="X393" s="472" t="str">
        <f t="shared" si="28"/>
        <v/>
      </c>
      <c r="Y393" s="472">
        <f t="shared" si="29"/>
        <v>6</v>
      </c>
      <c r="Z393" s="472" t="str">
        <f t="shared" si="30"/>
        <v/>
      </c>
      <c r="AA393" s="472" t="b">
        <f t="shared" si="31"/>
        <v>0</v>
      </c>
      <c r="AB393" s="472" t="s">
        <v>1943</v>
      </c>
      <c r="AC393" s="472" t="str">
        <f t="array" ref="AC393">IFERROR(IF(INDEX('Disaggregation Records'!$G$95:$G$183,MATCH(LEFT(Z393,255),LEFT('Disaggregation Records'!$D$95:$D$183,255),0))=0,"",INDEX('Disaggregation Records'!$G$95:$G$183,MATCH(LEFT(Z393,255),LEFT('Disaggregation Records'!$D$95:$D$183,255),0))),"")</f>
        <v/>
      </c>
      <c r="AD393" s="472" t="s">
        <v>797</v>
      </c>
      <c r="AE393" s="219"/>
      <c r="AF393" s="135"/>
      <c r="AG393" s="135"/>
    </row>
    <row r="394" spans="1:33" ht="37.5" customHeight="1" x14ac:dyDescent="0.35">
      <c r="A394" s="367">
        <v>7</v>
      </c>
      <c r="B394" s="384" t="str">
        <f>IFERROR(VLOOKUP(A394,'Coverage Indicators - Section D'!$A$10:$Y$38,25,FALSE),"")</f>
        <v/>
      </c>
      <c r="C394" s="467" t="str">
        <f t="array" ref="C394">IFERROR(IF(INDEX('Disaggregation Records'!$E$95:$E$183,MATCH(LEFT(Z394,255),LEFT('Disaggregation Records'!$D$95:$D$183,255),0))=0,"",INDEX('Disaggregation Records'!$E$95:$E$183,MATCH(LEFT(Z394,255),LEFT('Disaggregation Records'!$D$95:$D$183,255),0))),"")</f>
        <v/>
      </c>
      <c r="D394" s="467" t="str">
        <f t="array" ref="D394">IFERROR(IF(INDEX('Disaggregation Records'!$F$95:$F$183,MATCH(LEFT(Z394,255),LEFT('Disaggregation Records'!$D$95:$D$183,255),0))=0,"",INDEX('Disaggregation Records'!$F$95:$F$183,MATCH(LEFT(Z394,255),LEFT('Disaggregation Records'!$D$95:$D$183,255),0))),"")</f>
        <v/>
      </c>
      <c r="E394" s="386" t="str">
        <f t="array" ref="E394">IFERROR(IF(INDEX('Disaggregation Data'!$K$315:$K$576,MATCH(LEFT(X394,255),LEFT('Disaggregation Data'!$J$315:$J$576,255),0))=0,"",INDEX('Disaggregation Data'!$K$315:$K$576,MATCH(LEFT(X394,255),LEFT('Disaggregation Data'!J$315:$J$576,255),0))),"")</f>
        <v/>
      </c>
      <c r="F394" s="387" t="str">
        <f t="array" ref="F394">IFERROR(IF(INDEX('Disaggregation Data'!$L$315:$L$576,MATCH(LEFT(X394,255),LEFT('Disaggregation Data'!$J$315:$J$576,255),0))=0,"",INDEX('Disaggregation Data'!$L$315:$L$576,MATCH(LEFT(X394,255),LEFT('Disaggregation Data'!J$315:$J$576,255),0))),"")</f>
        <v/>
      </c>
      <c r="G394" s="442" t="str">
        <f t="array" ref="G394">IFERROR(IF(INDEX('Disaggregation Data'!$M$315:$M$576,MATCH(LEFT(X394,255),LEFT('Disaggregation Data'!$J$315:$J$576,255),0))=0,(E394/F394)*100,INDEX('Disaggregation Data'!$M$315:$M$576,MATCH(LEFT(X394,255),LEFT('Disaggregation Data'!J$315:$J$576,255),0))),"")</f>
        <v/>
      </c>
      <c r="H394" s="390" t="str">
        <f t="array" ref="H394">IFERROR(IF(INDEX('Disaggregation Data'!$N$315:$N$576,MATCH(LEFT(X394,255),LEFT('Disaggregation Data'!$J$315:$J$576,255),0))=0,"",INDEX('Disaggregation Data'!$N$315:$N$576,MATCH(LEFT(X394,255),LEFT('Disaggregation Data'!J$315:$J$576,255),0))),"")</f>
        <v/>
      </c>
      <c r="I394" s="471"/>
      <c r="J394" s="471"/>
      <c r="K394" s="471"/>
      <c r="L394" s="471"/>
      <c r="M394" s="471"/>
      <c r="N394" s="471"/>
      <c r="O394" s="471"/>
      <c r="P394" s="471"/>
      <c r="Q394" s="471"/>
      <c r="R394" s="471"/>
      <c r="S394" s="471"/>
      <c r="T394" s="471"/>
      <c r="U394" s="390" t="str">
        <f t="array" ref="U394">IFERROR(IF(INDEX('Disaggregation Data'!$O$315:$O$576,MATCH(LEFT(X394,255),LEFT('Disaggregation Data'!$J$315:$J$576,255),0))=0,"",INDEX('Disaggregation Data'!$O$315:$O$576,MATCH(LEFT(X394,255),LEFT('Disaggregation Data'!J$315:$J$576,255),0))),"")</f>
        <v/>
      </c>
      <c r="V394" s="402" t="str">
        <f t="array" ref="V394">IFERROR(IF(INDEX('Disaggregation Data'!$P$315:$P$576,MATCH(LEFT(X394,255),LEFT('Disaggregation Data'!$J$315:$J$576,255),0))=0,"",INDEX('Disaggregation Data'!$P$315:$P$576,MATCH(LEFT(X394,255),LEFT('Disaggregation Data'!J$315:$J$576,255),0))),"")</f>
        <v/>
      </c>
      <c r="W394" s="472"/>
      <c r="X394" s="472" t="str">
        <f t="shared" si="28"/>
        <v/>
      </c>
      <c r="Y394" s="472">
        <f t="shared" si="29"/>
        <v>7</v>
      </c>
      <c r="Z394" s="472" t="str">
        <f t="shared" si="30"/>
        <v/>
      </c>
      <c r="AA394" s="472" t="b">
        <f t="shared" si="31"/>
        <v>0</v>
      </c>
      <c r="AB394" s="472" t="s">
        <v>1944</v>
      </c>
      <c r="AC394" s="472" t="str">
        <f t="array" ref="AC394">IFERROR(IF(INDEX('Disaggregation Records'!$G$95:$G$183,MATCH(LEFT(Z394,255),LEFT('Disaggregation Records'!$D$95:$D$183,255),0))=0,"",INDEX('Disaggregation Records'!$G$95:$G$183,MATCH(LEFT(Z394,255),LEFT('Disaggregation Records'!$D$95:$D$183,255),0))),"")</f>
        <v/>
      </c>
      <c r="AD394" s="472" t="s">
        <v>797</v>
      </c>
      <c r="AE394" s="219"/>
      <c r="AF394" s="135"/>
      <c r="AG394" s="135"/>
    </row>
    <row r="395" spans="1:33" ht="37.5" customHeight="1" x14ac:dyDescent="0.35">
      <c r="A395" s="367">
        <v>7</v>
      </c>
      <c r="B395" s="384" t="str">
        <f>IFERROR(VLOOKUP(A395,'Coverage Indicators - Section D'!$A$10:$Y$38,25,FALSE),"")</f>
        <v/>
      </c>
      <c r="C395" s="467" t="str">
        <f t="array" ref="C395">IFERROR(IF(INDEX('Disaggregation Records'!$E$95:$E$183,MATCH(LEFT(Z395,255),LEFT('Disaggregation Records'!$D$95:$D$183,255),0))=0,"",INDEX('Disaggregation Records'!$E$95:$E$183,MATCH(LEFT(Z395,255),LEFT('Disaggregation Records'!$D$95:$D$183,255),0))),"")</f>
        <v/>
      </c>
      <c r="D395" s="467" t="str">
        <f t="array" ref="D395">IFERROR(IF(INDEX('Disaggregation Records'!$F$95:$F$183,MATCH(LEFT(Z395,255),LEFT('Disaggregation Records'!$D$95:$D$183,255),0))=0,"",INDEX('Disaggregation Records'!$F$95:$F$183,MATCH(LEFT(Z395,255),LEFT('Disaggregation Records'!$D$95:$D$183,255),0))),"")</f>
        <v/>
      </c>
      <c r="E395" s="386" t="str">
        <f t="array" ref="E395">IFERROR(IF(INDEX('Disaggregation Data'!$K$315:$K$576,MATCH(LEFT(X395,255),LEFT('Disaggregation Data'!$J$315:$J$576,255),0))=0,"",INDEX('Disaggregation Data'!$K$315:$K$576,MATCH(LEFT(X395,255),LEFT('Disaggregation Data'!J$315:$J$576,255),0))),"")</f>
        <v/>
      </c>
      <c r="F395" s="387" t="str">
        <f t="array" ref="F395">IFERROR(IF(INDEX('Disaggregation Data'!$L$315:$L$576,MATCH(LEFT(X395,255),LEFT('Disaggregation Data'!$J$315:$J$576,255),0))=0,"",INDEX('Disaggregation Data'!$L$315:$L$576,MATCH(LEFT(X395,255),LEFT('Disaggregation Data'!J$315:$J$576,255),0))),"")</f>
        <v/>
      </c>
      <c r="G395" s="442" t="str">
        <f t="array" ref="G395">IFERROR(IF(INDEX('Disaggregation Data'!$M$315:$M$576,MATCH(LEFT(X395,255),LEFT('Disaggregation Data'!$J$315:$J$576,255),0))=0,(E395/F395)*100,INDEX('Disaggregation Data'!$M$315:$M$576,MATCH(LEFT(X395,255),LEFT('Disaggregation Data'!J$315:$J$576,255),0))),"")</f>
        <v/>
      </c>
      <c r="H395" s="390" t="str">
        <f t="array" ref="H395">IFERROR(IF(INDEX('Disaggregation Data'!$N$315:$N$576,MATCH(LEFT(X395,255),LEFT('Disaggregation Data'!$J$315:$J$576,255),0))=0,"",INDEX('Disaggregation Data'!$N$315:$N$576,MATCH(LEFT(X395,255),LEFT('Disaggregation Data'!J$315:$J$576,255),0))),"")</f>
        <v/>
      </c>
      <c r="I395" s="471"/>
      <c r="J395" s="471"/>
      <c r="K395" s="471"/>
      <c r="L395" s="471"/>
      <c r="M395" s="471"/>
      <c r="N395" s="471"/>
      <c r="O395" s="471"/>
      <c r="P395" s="471"/>
      <c r="Q395" s="471"/>
      <c r="R395" s="471"/>
      <c r="S395" s="471"/>
      <c r="T395" s="471"/>
      <c r="U395" s="390" t="str">
        <f t="array" ref="U395">IFERROR(IF(INDEX('Disaggregation Data'!$O$315:$O$576,MATCH(LEFT(X395,255),LEFT('Disaggregation Data'!$J$315:$J$576,255),0))=0,"",INDEX('Disaggregation Data'!$O$315:$O$576,MATCH(LEFT(X395,255),LEFT('Disaggregation Data'!J$315:$J$576,255),0))),"")</f>
        <v/>
      </c>
      <c r="V395" s="402" t="str">
        <f t="array" ref="V395">IFERROR(IF(INDEX('Disaggregation Data'!$P$315:$P$576,MATCH(LEFT(X395,255),LEFT('Disaggregation Data'!$J$315:$J$576,255),0))=0,"",INDEX('Disaggregation Data'!$P$315:$P$576,MATCH(LEFT(X395,255),LEFT('Disaggregation Data'!J$315:$J$576,255),0))),"")</f>
        <v/>
      </c>
      <c r="W395" s="472"/>
      <c r="X395" s="472" t="str">
        <f t="shared" si="28"/>
        <v/>
      </c>
      <c r="Y395" s="472">
        <f t="shared" si="29"/>
        <v>8</v>
      </c>
      <c r="Z395" s="472" t="str">
        <f t="shared" si="30"/>
        <v/>
      </c>
      <c r="AA395" s="472" t="b">
        <f t="shared" si="31"/>
        <v>0</v>
      </c>
      <c r="AB395" s="472" t="s">
        <v>1945</v>
      </c>
      <c r="AC395" s="472" t="str">
        <f t="array" ref="AC395">IFERROR(IF(INDEX('Disaggregation Records'!$G$95:$G$183,MATCH(LEFT(Z395,255),LEFT('Disaggregation Records'!$D$95:$D$183,255),0))=0,"",INDEX('Disaggregation Records'!$G$95:$G$183,MATCH(LEFT(Z395,255),LEFT('Disaggregation Records'!$D$95:$D$183,255),0))),"")</f>
        <v/>
      </c>
      <c r="AD395" s="472" t="s">
        <v>797</v>
      </c>
      <c r="AE395" s="219"/>
      <c r="AF395" s="135"/>
      <c r="AG395" s="135"/>
    </row>
    <row r="396" spans="1:33" ht="37.5" customHeight="1" x14ac:dyDescent="0.35">
      <c r="A396" s="367">
        <v>7</v>
      </c>
      <c r="B396" s="384" t="str">
        <f>IFERROR(VLOOKUP(A396,'Coverage Indicators - Section D'!$A$10:$Y$38,25,FALSE),"")</f>
        <v/>
      </c>
      <c r="C396" s="467" t="str">
        <f t="array" ref="C396">IFERROR(IF(INDEX('Disaggregation Records'!$E$95:$E$183,MATCH(LEFT(Z396,255),LEFT('Disaggregation Records'!$D$95:$D$183,255),0))=0,"",INDEX('Disaggregation Records'!$E$95:$E$183,MATCH(LEFT(Z396,255),LEFT('Disaggregation Records'!$D$95:$D$183,255),0))),"")</f>
        <v/>
      </c>
      <c r="D396" s="467" t="str">
        <f t="array" ref="D396">IFERROR(IF(INDEX('Disaggregation Records'!$F$95:$F$183,MATCH(LEFT(Z396,255),LEFT('Disaggregation Records'!$D$95:$D$183,255),0))=0,"",INDEX('Disaggregation Records'!$F$95:$F$183,MATCH(LEFT(Z396,255),LEFT('Disaggregation Records'!$D$95:$D$183,255),0))),"")</f>
        <v/>
      </c>
      <c r="E396" s="386" t="str">
        <f t="array" ref="E396">IFERROR(IF(INDEX('Disaggregation Data'!$K$315:$K$576,MATCH(LEFT(X396,255),LEFT('Disaggregation Data'!$J$315:$J$576,255),0))=0,"",INDEX('Disaggregation Data'!$K$315:$K$576,MATCH(LEFT(X396,255),LEFT('Disaggregation Data'!J$315:$J$576,255),0))),"")</f>
        <v/>
      </c>
      <c r="F396" s="387" t="str">
        <f t="array" ref="F396">IFERROR(IF(INDEX('Disaggregation Data'!$L$315:$L$576,MATCH(LEFT(X396,255),LEFT('Disaggregation Data'!$J$315:$J$576,255),0))=0,"",INDEX('Disaggregation Data'!$L$315:$L$576,MATCH(LEFT(X396,255),LEFT('Disaggregation Data'!J$315:$J$576,255),0))),"")</f>
        <v/>
      </c>
      <c r="G396" s="442" t="str">
        <f t="array" ref="G396">IFERROR(IF(INDEX('Disaggregation Data'!$M$315:$M$576,MATCH(LEFT(X396,255),LEFT('Disaggregation Data'!$J$315:$J$576,255),0))=0,(E396/F396)*100,INDEX('Disaggregation Data'!$M$315:$M$576,MATCH(LEFT(X396,255),LEFT('Disaggregation Data'!J$315:$J$576,255),0))),"")</f>
        <v/>
      </c>
      <c r="H396" s="390" t="str">
        <f t="array" ref="H396">IFERROR(IF(INDEX('Disaggregation Data'!$N$315:$N$576,MATCH(LEFT(X396,255),LEFT('Disaggregation Data'!$J$315:$J$576,255),0))=0,"",INDEX('Disaggregation Data'!$N$315:$N$576,MATCH(LEFT(X396,255),LEFT('Disaggregation Data'!J$315:$J$576,255),0))),"")</f>
        <v/>
      </c>
      <c r="I396" s="471"/>
      <c r="J396" s="471"/>
      <c r="K396" s="471"/>
      <c r="L396" s="471"/>
      <c r="M396" s="471"/>
      <c r="N396" s="471"/>
      <c r="O396" s="471"/>
      <c r="P396" s="471"/>
      <c r="Q396" s="471"/>
      <c r="R396" s="471"/>
      <c r="S396" s="471"/>
      <c r="T396" s="471"/>
      <c r="U396" s="390" t="str">
        <f t="array" ref="U396">IFERROR(IF(INDEX('Disaggregation Data'!$O$315:$O$576,MATCH(LEFT(X396,255),LEFT('Disaggregation Data'!$J$315:$J$576,255),0))=0,"",INDEX('Disaggregation Data'!$O$315:$O$576,MATCH(LEFT(X396,255),LEFT('Disaggregation Data'!J$315:$J$576,255),0))),"")</f>
        <v/>
      </c>
      <c r="V396" s="402" t="str">
        <f t="array" ref="V396">IFERROR(IF(INDEX('Disaggregation Data'!$P$315:$P$576,MATCH(LEFT(X396,255),LEFT('Disaggregation Data'!$J$315:$J$576,255),0))=0,"",INDEX('Disaggregation Data'!$P$315:$P$576,MATCH(LEFT(X396,255),LEFT('Disaggregation Data'!J$315:$J$576,255),0))),"")</f>
        <v/>
      </c>
      <c r="W396" s="472"/>
      <c r="X396" s="472" t="str">
        <f t="shared" si="28"/>
        <v/>
      </c>
      <c r="Y396" s="472">
        <f t="shared" si="29"/>
        <v>9</v>
      </c>
      <c r="Z396" s="472" t="str">
        <f t="shared" si="30"/>
        <v/>
      </c>
      <c r="AA396" s="472" t="b">
        <f t="shared" si="31"/>
        <v>0</v>
      </c>
      <c r="AB396" s="472" t="s">
        <v>1946</v>
      </c>
      <c r="AC396" s="472" t="str">
        <f t="array" ref="AC396">IFERROR(IF(INDEX('Disaggregation Records'!$G$95:$G$183,MATCH(LEFT(Z396,255),LEFT('Disaggregation Records'!$D$95:$D$183,255),0))=0,"",INDEX('Disaggregation Records'!$G$95:$G$183,MATCH(LEFT(Z396,255),LEFT('Disaggregation Records'!$D$95:$D$183,255),0))),"")</f>
        <v/>
      </c>
      <c r="AD396" s="472" t="s">
        <v>797</v>
      </c>
      <c r="AE396" s="219"/>
      <c r="AF396" s="135"/>
      <c r="AG396" s="135"/>
    </row>
    <row r="397" spans="1:33" ht="37.5" customHeight="1" x14ac:dyDescent="0.35">
      <c r="A397" s="367">
        <v>8</v>
      </c>
      <c r="B397" s="384" t="str">
        <f>IFERROR(VLOOKUP(A397,'Coverage Indicators - Section D'!$A$10:$Y$38,25,FALSE),"")</f>
        <v/>
      </c>
      <c r="C397" s="467" t="str">
        <f t="array" ref="C397">IFERROR(IF(INDEX('Disaggregation Records'!$E$95:$E$183,MATCH(LEFT(Z397,255),LEFT('Disaggregation Records'!$D$95:$D$183,255),0))=0,"",INDEX('Disaggregation Records'!$E$95:$E$183,MATCH(LEFT(Z397,255),LEFT('Disaggregation Records'!$D$95:$D$183,255),0))),"")</f>
        <v/>
      </c>
      <c r="D397" s="467" t="str">
        <f t="array" ref="D397">IFERROR(IF(INDEX('Disaggregation Records'!$F$95:$F$183,MATCH(LEFT(Z397,255),LEFT('Disaggregation Records'!$D$95:$D$183,255),0))=0,"",INDEX('Disaggregation Records'!$F$95:$F$183,MATCH(LEFT(Z397,255),LEFT('Disaggregation Records'!$D$95:$D$183,255),0))),"")</f>
        <v/>
      </c>
      <c r="E397" s="386" t="str">
        <f t="array" ref="E397">IFERROR(IF(INDEX('Disaggregation Data'!$K$315:$K$576,MATCH(LEFT(X397,255),LEFT('Disaggregation Data'!$J$315:$J$576,255),0))=0,"",INDEX('Disaggregation Data'!$K$315:$K$576,MATCH(LEFT(X397,255),LEFT('Disaggregation Data'!J$315:$J$576,255),0))),"")</f>
        <v/>
      </c>
      <c r="F397" s="387" t="str">
        <f t="array" ref="F397">IFERROR(IF(INDEX('Disaggregation Data'!$L$315:$L$576,MATCH(LEFT(X397,255),LEFT('Disaggregation Data'!$J$315:$J$576,255),0))=0,"",INDEX('Disaggregation Data'!$L$315:$L$576,MATCH(LEFT(X397,255),LEFT('Disaggregation Data'!J$315:$J$576,255),0))),"")</f>
        <v/>
      </c>
      <c r="G397" s="442" t="str">
        <f t="array" ref="G397">IFERROR(IF(INDEX('Disaggregation Data'!$M$315:$M$576,MATCH(LEFT(X397,255),LEFT('Disaggregation Data'!$J$315:$J$576,255),0))=0,(E397/F397)*100,INDEX('Disaggregation Data'!$M$315:$M$576,MATCH(LEFT(X397,255),LEFT('Disaggregation Data'!J$315:$J$576,255),0))),"")</f>
        <v/>
      </c>
      <c r="H397" s="390" t="str">
        <f t="array" ref="H397">IFERROR(IF(INDEX('Disaggregation Data'!$N$315:$N$576,MATCH(LEFT(X397,255),LEFT('Disaggregation Data'!$J$315:$J$576,255),0))=0,"",INDEX('Disaggregation Data'!$N$315:$N$576,MATCH(LEFT(X397,255),LEFT('Disaggregation Data'!J$315:$J$576,255),0))),"")</f>
        <v/>
      </c>
      <c r="I397" s="471"/>
      <c r="J397" s="471"/>
      <c r="K397" s="471"/>
      <c r="L397" s="471"/>
      <c r="M397" s="471"/>
      <c r="N397" s="471"/>
      <c r="O397" s="471"/>
      <c r="P397" s="471"/>
      <c r="Q397" s="471"/>
      <c r="R397" s="471"/>
      <c r="S397" s="471"/>
      <c r="T397" s="471"/>
      <c r="U397" s="390" t="str">
        <f t="array" ref="U397">IFERROR(IF(INDEX('Disaggregation Data'!$O$315:$O$576,MATCH(LEFT(X397,255),LEFT('Disaggregation Data'!$J$315:$J$576,255),0))=0,"",INDEX('Disaggregation Data'!$O$315:$O$576,MATCH(LEFT(X397,255),LEFT('Disaggregation Data'!J$315:$J$576,255),0))),"")</f>
        <v/>
      </c>
      <c r="V397" s="402" t="str">
        <f t="array" ref="V397">IFERROR(IF(INDEX('Disaggregation Data'!$P$315:$P$576,MATCH(LEFT(X397,255),LEFT('Disaggregation Data'!$J$315:$J$576,255),0))=0,"",INDEX('Disaggregation Data'!$P$315:$P$576,MATCH(LEFT(X397,255),LEFT('Disaggregation Data'!J$315:$J$576,255),0))),"")</f>
        <v/>
      </c>
      <c r="W397" s="472"/>
      <c r="X397" s="472" t="str">
        <f t="shared" si="28"/>
        <v/>
      </c>
      <c r="Y397" s="472">
        <f t="shared" si="29"/>
        <v>10</v>
      </c>
      <c r="Z397" s="472" t="str">
        <f t="shared" si="30"/>
        <v/>
      </c>
      <c r="AA397" s="472" t="b">
        <f t="shared" si="31"/>
        <v>0</v>
      </c>
      <c r="AB397" s="472" t="s">
        <v>1947</v>
      </c>
      <c r="AC397" s="472" t="str">
        <f t="array" ref="AC397">IFERROR(IF(INDEX('Disaggregation Records'!$G$95:$G$183,MATCH(LEFT(Z397,255),LEFT('Disaggregation Records'!$D$95:$D$183,255),0))=0,"",INDEX('Disaggregation Records'!$G$95:$G$183,MATCH(LEFT(Z397,255),LEFT('Disaggregation Records'!$D$95:$D$183,255),0))),"")</f>
        <v/>
      </c>
      <c r="AD397" s="472" t="s">
        <v>800</v>
      </c>
      <c r="AE397" s="219"/>
      <c r="AF397" s="135"/>
      <c r="AG397" s="135"/>
    </row>
    <row r="398" spans="1:33" ht="37.5" customHeight="1" x14ac:dyDescent="0.35">
      <c r="A398" s="367">
        <v>8</v>
      </c>
      <c r="B398" s="384" t="str">
        <f>IFERROR(VLOOKUP(A398,'Coverage Indicators - Section D'!$A$10:$Y$38,25,FALSE),"")</f>
        <v/>
      </c>
      <c r="C398" s="467" t="str">
        <f t="array" ref="C398">IFERROR(IF(INDEX('Disaggregation Records'!$E$95:$E$183,MATCH(LEFT(Z398,255),LEFT('Disaggregation Records'!$D$95:$D$183,255),0))=0,"",INDEX('Disaggregation Records'!$E$95:$E$183,MATCH(LEFT(Z398,255),LEFT('Disaggregation Records'!$D$95:$D$183,255),0))),"")</f>
        <v/>
      </c>
      <c r="D398" s="467" t="str">
        <f t="array" ref="D398">IFERROR(IF(INDEX('Disaggregation Records'!$F$95:$F$183,MATCH(LEFT(Z398,255),LEFT('Disaggregation Records'!$D$95:$D$183,255),0))=0,"",INDEX('Disaggregation Records'!$F$95:$F$183,MATCH(LEFT(Z398,255),LEFT('Disaggregation Records'!$D$95:$D$183,255),0))),"")</f>
        <v/>
      </c>
      <c r="E398" s="386" t="str">
        <f t="array" ref="E398">IFERROR(IF(INDEX('Disaggregation Data'!$K$315:$K$576,MATCH(LEFT(X398,255),LEFT('Disaggregation Data'!$J$315:$J$576,255),0))=0,"",INDEX('Disaggregation Data'!$K$315:$K$576,MATCH(LEFT(X398,255),LEFT('Disaggregation Data'!J$315:$J$576,255),0))),"")</f>
        <v/>
      </c>
      <c r="F398" s="387" t="str">
        <f t="array" ref="F398">IFERROR(IF(INDEX('Disaggregation Data'!$L$315:$L$576,MATCH(LEFT(X398,255),LEFT('Disaggregation Data'!$J$315:$J$576,255),0))=0,"",INDEX('Disaggregation Data'!$L$315:$L$576,MATCH(LEFT(X398,255),LEFT('Disaggregation Data'!J$315:$J$576,255),0))),"")</f>
        <v/>
      </c>
      <c r="G398" s="442" t="str">
        <f t="array" ref="G398">IFERROR(IF(INDEX('Disaggregation Data'!$M$315:$M$576,MATCH(LEFT(X398,255),LEFT('Disaggregation Data'!$J$315:$J$576,255),0))=0,(E398/F398)*100,INDEX('Disaggregation Data'!$M$315:$M$576,MATCH(LEFT(X398,255),LEFT('Disaggregation Data'!J$315:$J$576,255),0))),"")</f>
        <v/>
      </c>
      <c r="H398" s="390" t="str">
        <f t="array" ref="H398">IFERROR(IF(INDEX('Disaggregation Data'!$N$315:$N$576,MATCH(LEFT(X398,255),LEFT('Disaggregation Data'!$J$315:$J$576,255),0))=0,"",INDEX('Disaggregation Data'!$N$315:$N$576,MATCH(LEFT(X398,255),LEFT('Disaggregation Data'!J$315:$J$576,255),0))),"")</f>
        <v/>
      </c>
      <c r="I398" s="471"/>
      <c r="J398" s="471"/>
      <c r="K398" s="471"/>
      <c r="L398" s="471"/>
      <c r="M398" s="471"/>
      <c r="N398" s="471"/>
      <c r="O398" s="471"/>
      <c r="P398" s="471"/>
      <c r="Q398" s="471"/>
      <c r="R398" s="471"/>
      <c r="S398" s="471"/>
      <c r="T398" s="471"/>
      <c r="U398" s="390" t="str">
        <f t="array" ref="U398">IFERROR(IF(INDEX('Disaggregation Data'!$O$315:$O$576,MATCH(LEFT(X398,255),LEFT('Disaggregation Data'!$J$315:$J$576,255),0))=0,"",INDEX('Disaggregation Data'!$O$315:$O$576,MATCH(LEFT(X398,255),LEFT('Disaggregation Data'!J$315:$J$576,255),0))),"")</f>
        <v/>
      </c>
      <c r="V398" s="402" t="str">
        <f t="array" ref="V398">IFERROR(IF(INDEX('Disaggregation Data'!$P$315:$P$576,MATCH(LEFT(X398,255),LEFT('Disaggregation Data'!$J$315:$J$576,255),0))=0,"",INDEX('Disaggregation Data'!$P$315:$P$576,MATCH(LEFT(X398,255),LEFT('Disaggregation Data'!J$315:$J$576,255),0))),"")</f>
        <v/>
      </c>
      <c r="W398" s="472"/>
      <c r="X398" s="472" t="str">
        <f t="shared" si="28"/>
        <v/>
      </c>
      <c r="Y398" s="472">
        <f t="shared" si="29"/>
        <v>11</v>
      </c>
      <c r="Z398" s="472" t="str">
        <f t="shared" si="30"/>
        <v/>
      </c>
      <c r="AA398" s="472" t="b">
        <f t="shared" si="31"/>
        <v>0</v>
      </c>
      <c r="AB398" s="472" t="s">
        <v>1948</v>
      </c>
      <c r="AC398" s="472" t="str">
        <f t="array" ref="AC398">IFERROR(IF(INDEX('Disaggregation Records'!$G$95:$G$183,MATCH(LEFT(Z398,255),LEFT('Disaggregation Records'!$D$95:$D$183,255),0))=0,"",INDEX('Disaggregation Records'!$G$95:$G$183,MATCH(LEFT(Z398,255),LEFT('Disaggregation Records'!$D$95:$D$183,255),0))),"")</f>
        <v/>
      </c>
      <c r="AD398" s="472" t="s">
        <v>800</v>
      </c>
      <c r="AE398" s="219"/>
      <c r="AF398" s="135"/>
      <c r="AG398" s="135"/>
    </row>
    <row r="399" spans="1:33" ht="37.5" customHeight="1" x14ac:dyDescent="0.35">
      <c r="A399" s="367">
        <v>8</v>
      </c>
      <c r="B399" s="384" t="str">
        <f>IFERROR(VLOOKUP(A399,'Coverage Indicators - Section D'!$A$10:$Y$38,25,FALSE),"")</f>
        <v/>
      </c>
      <c r="C399" s="467" t="str">
        <f t="array" ref="C399">IFERROR(IF(INDEX('Disaggregation Records'!$E$95:$E$183,MATCH(LEFT(Z399,255),LEFT('Disaggregation Records'!$D$95:$D$183,255),0))=0,"",INDEX('Disaggregation Records'!$E$95:$E$183,MATCH(LEFT(Z399,255),LEFT('Disaggregation Records'!$D$95:$D$183,255),0))),"")</f>
        <v/>
      </c>
      <c r="D399" s="467" t="str">
        <f t="array" ref="D399">IFERROR(IF(INDEX('Disaggregation Records'!$F$95:$F$183,MATCH(LEFT(Z399,255),LEFT('Disaggregation Records'!$D$95:$D$183,255),0))=0,"",INDEX('Disaggregation Records'!$F$95:$F$183,MATCH(LEFT(Z399,255),LEFT('Disaggregation Records'!$D$95:$D$183,255),0))),"")</f>
        <v/>
      </c>
      <c r="E399" s="386" t="str">
        <f t="array" ref="E399">IFERROR(IF(INDEX('Disaggregation Data'!$K$315:$K$576,MATCH(LEFT(X399,255),LEFT('Disaggregation Data'!$J$315:$J$576,255),0))=0,"",INDEX('Disaggregation Data'!$K$315:$K$576,MATCH(LEFT(X399,255),LEFT('Disaggregation Data'!J$315:$J$576,255),0))),"")</f>
        <v/>
      </c>
      <c r="F399" s="387" t="str">
        <f t="array" ref="F399">IFERROR(IF(INDEX('Disaggregation Data'!$L$315:$L$576,MATCH(LEFT(X399,255),LEFT('Disaggregation Data'!$J$315:$J$576,255),0))=0,"",INDEX('Disaggregation Data'!$L$315:$L$576,MATCH(LEFT(X399,255),LEFT('Disaggregation Data'!J$315:$J$576,255),0))),"")</f>
        <v/>
      </c>
      <c r="G399" s="442" t="str">
        <f t="array" ref="G399">IFERROR(IF(INDEX('Disaggregation Data'!$M$315:$M$576,MATCH(LEFT(X399,255),LEFT('Disaggregation Data'!$J$315:$J$576,255),0))=0,(E399/F399)*100,INDEX('Disaggregation Data'!$M$315:$M$576,MATCH(LEFT(X399,255),LEFT('Disaggregation Data'!J$315:$J$576,255),0))),"")</f>
        <v/>
      </c>
      <c r="H399" s="390" t="str">
        <f t="array" ref="H399">IFERROR(IF(INDEX('Disaggregation Data'!$N$315:$N$576,MATCH(LEFT(X399,255),LEFT('Disaggregation Data'!$J$315:$J$576,255),0))=0,"",INDEX('Disaggregation Data'!$N$315:$N$576,MATCH(LEFT(X399,255),LEFT('Disaggregation Data'!J$315:$J$576,255),0))),"")</f>
        <v/>
      </c>
      <c r="I399" s="471"/>
      <c r="J399" s="471"/>
      <c r="K399" s="471"/>
      <c r="L399" s="471"/>
      <c r="M399" s="471"/>
      <c r="N399" s="471"/>
      <c r="O399" s="471"/>
      <c r="P399" s="471"/>
      <c r="Q399" s="471"/>
      <c r="R399" s="471"/>
      <c r="S399" s="471"/>
      <c r="T399" s="471"/>
      <c r="U399" s="390" t="str">
        <f t="array" ref="U399">IFERROR(IF(INDEX('Disaggregation Data'!$O$315:$O$576,MATCH(LEFT(X399,255),LEFT('Disaggregation Data'!$J$315:$J$576,255),0))=0,"",INDEX('Disaggregation Data'!$O$315:$O$576,MATCH(LEFT(X399,255),LEFT('Disaggregation Data'!J$315:$J$576,255),0))),"")</f>
        <v/>
      </c>
      <c r="V399" s="402" t="str">
        <f t="array" ref="V399">IFERROR(IF(INDEX('Disaggregation Data'!$P$315:$P$576,MATCH(LEFT(X399,255),LEFT('Disaggregation Data'!$J$315:$J$576,255),0))=0,"",INDEX('Disaggregation Data'!$P$315:$P$576,MATCH(LEFT(X399,255),LEFT('Disaggregation Data'!J$315:$J$576,255),0))),"")</f>
        <v/>
      </c>
      <c r="W399" s="472"/>
      <c r="X399" s="472" t="str">
        <f t="shared" si="28"/>
        <v/>
      </c>
      <c r="Y399" s="472">
        <f t="shared" si="29"/>
        <v>12</v>
      </c>
      <c r="Z399" s="472" t="str">
        <f t="shared" si="30"/>
        <v/>
      </c>
      <c r="AA399" s="472" t="b">
        <f t="shared" si="31"/>
        <v>0</v>
      </c>
      <c r="AB399" s="472" t="s">
        <v>1949</v>
      </c>
      <c r="AC399" s="472" t="str">
        <f t="array" ref="AC399">IFERROR(IF(INDEX('Disaggregation Records'!$G$95:$G$183,MATCH(LEFT(Z399,255),LEFT('Disaggregation Records'!$D$95:$D$183,255),0))=0,"",INDEX('Disaggregation Records'!$G$95:$G$183,MATCH(LEFT(Z399,255),LEFT('Disaggregation Records'!$D$95:$D$183,255),0))),"")</f>
        <v/>
      </c>
      <c r="AD399" s="472" t="s">
        <v>800</v>
      </c>
      <c r="AE399" s="219"/>
      <c r="AF399" s="135"/>
      <c r="AG399" s="135"/>
    </row>
    <row r="400" spans="1:33" ht="37.5" customHeight="1" x14ac:dyDescent="0.35">
      <c r="A400" s="367">
        <v>8</v>
      </c>
      <c r="B400" s="384" t="str">
        <f>IFERROR(VLOOKUP(A400,'Coverage Indicators - Section D'!$A$10:$Y$38,25,FALSE),"")</f>
        <v/>
      </c>
      <c r="C400" s="467" t="str">
        <f t="array" ref="C400">IFERROR(IF(INDEX('Disaggregation Records'!$E$95:$E$183,MATCH(LEFT(Z400,255),LEFT('Disaggregation Records'!$D$95:$D$183,255),0))=0,"",INDEX('Disaggregation Records'!$E$95:$E$183,MATCH(LEFT(Z400,255),LEFT('Disaggregation Records'!$D$95:$D$183,255),0))),"")</f>
        <v/>
      </c>
      <c r="D400" s="467" t="str">
        <f t="array" ref="D400">IFERROR(IF(INDEX('Disaggregation Records'!$F$95:$F$183,MATCH(LEFT(Z400,255),LEFT('Disaggregation Records'!$D$95:$D$183,255),0))=0,"",INDEX('Disaggregation Records'!$F$95:$F$183,MATCH(LEFT(Z400,255),LEFT('Disaggregation Records'!$D$95:$D$183,255),0))),"")</f>
        <v/>
      </c>
      <c r="E400" s="386" t="str">
        <f t="array" ref="E400">IFERROR(IF(INDEX('Disaggregation Data'!$K$315:$K$576,MATCH(LEFT(X400,255),LEFT('Disaggregation Data'!$J$315:$J$576,255),0))=0,"",INDEX('Disaggregation Data'!$K$315:$K$576,MATCH(LEFT(X400,255),LEFT('Disaggregation Data'!J$315:$J$576,255),0))),"")</f>
        <v/>
      </c>
      <c r="F400" s="387" t="str">
        <f t="array" ref="F400">IFERROR(IF(INDEX('Disaggregation Data'!$L$315:$L$576,MATCH(LEFT(X400,255),LEFT('Disaggregation Data'!$J$315:$J$576,255),0))=0,"",INDEX('Disaggregation Data'!$L$315:$L$576,MATCH(LEFT(X400,255),LEFT('Disaggregation Data'!J$315:$J$576,255),0))),"")</f>
        <v/>
      </c>
      <c r="G400" s="442" t="str">
        <f t="array" ref="G400">IFERROR(IF(INDEX('Disaggregation Data'!$M$315:$M$576,MATCH(LEFT(X400,255),LEFT('Disaggregation Data'!$J$315:$J$576,255),0))=0,(E400/F400)*100,INDEX('Disaggregation Data'!$M$315:$M$576,MATCH(LEFT(X400,255),LEFT('Disaggregation Data'!J$315:$J$576,255),0))),"")</f>
        <v/>
      </c>
      <c r="H400" s="390" t="str">
        <f t="array" ref="H400">IFERROR(IF(INDEX('Disaggregation Data'!$N$315:$N$576,MATCH(LEFT(X400,255),LEFT('Disaggregation Data'!$J$315:$J$576,255),0))=0,"",INDEX('Disaggregation Data'!$N$315:$N$576,MATCH(LEFT(X400,255),LEFT('Disaggregation Data'!J$315:$J$576,255),0))),"")</f>
        <v/>
      </c>
      <c r="I400" s="471"/>
      <c r="J400" s="471"/>
      <c r="K400" s="471"/>
      <c r="L400" s="471"/>
      <c r="M400" s="471"/>
      <c r="N400" s="471"/>
      <c r="O400" s="471"/>
      <c r="P400" s="471"/>
      <c r="Q400" s="471"/>
      <c r="R400" s="471"/>
      <c r="S400" s="471"/>
      <c r="T400" s="471"/>
      <c r="U400" s="390" t="str">
        <f t="array" ref="U400">IFERROR(IF(INDEX('Disaggregation Data'!$O$315:$O$576,MATCH(LEFT(X400,255),LEFT('Disaggregation Data'!$J$315:$J$576,255),0))=0,"",INDEX('Disaggregation Data'!$O$315:$O$576,MATCH(LEFT(X400,255),LEFT('Disaggregation Data'!J$315:$J$576,255),0))),"")</f>
        <v/>
      </c>
      <c r="V400" s="402" t="str">
        <f t="array" ref="V400">IFERROR(IF(INDEX('Disaggregation Data'!$P$315:$P$576,MATCH(LEFT(X400,255),LEFT('Disaggregation Data'!$J$315:$J$576,255),0))=0,"",INDEX('Disaggregation Data'!$P$315:$P$576,MATCH(LEFT(X400,255),LEFT('Disaggregation Data'!J$315:$J$576,255),0))),"")</f>
        <v/>
      </c>
      <c r="W400" s="472"/>
      <c r="X400" s="472" t="str">
        <f t="shared" si="28"/>
        <v/>
      </c>
      <c r="Y400" s="472">
        <f t="shared" si="29"/>
        <v>13</v>
      </c>
      <c r="Z400" s="472" t="str">
        <f t="shared" si="30"/>
        <v/>
      </c>
      <c r="AA400" s="472" t="b">
        <f t="shared" si="31"/>
        <v>0</v>
      </c>
      <c r="AB400" s="472" t="s">
        <v>1950</v>
      </c>
      <c r="AC400" s="472" t="str">
        <f t="array" ref="AC400">IFERROR(IF(INDEX('Disaggregation Records'!$G$95:$G$183,MATCH(LEFT(Z400,255),LEFT('Disaggregation Records'!$D$95:$D$183,255),0))=0,"",INDEX('Disaggregation Records'!$G$95:$G$183,MATCH(LEFT(Z400,255),LEFT('Disaggregation Records'!$D$95:$D$183,255),0))),"")</f>
        <v/>
      </c>
      <c r="AD400" s="472" t="s">
        <v>800</v>
      </c>
      <c r="AE400" s="219"/>
      <c r="AF400" s="135"/>
      <c r="AG400" s="135"/>
    </row>
    <row r="401" spans="1:33" ht="37.5" customHeight="1" x14ac:dyDescent="0.35">
      <c r="A401" s="367">
        <v>8</v>
      </c>
      <c r="B401" s="384" t="str">
        <f>IFERROR(VLOOKUP(A401,'Coverage Indicators - Section D'!$A$10:$Y$38,25,FALSE),"")</f>
        <v/>
      </c>
      <c r="C401" s="467" t="str">
        <f t="array" ref="C401">IFERROR(IF(INDEX('Disaggregation Records'!$E$95:$E$183,MATCH(LEFT(Z401,255),LEFT('Disaggregation Records'!$D$95:$D$183,255),0))=0,"",INDEX('Disaggregation Records'!$E$95:$E$183,MATCH(LEFT(Z401,255),LEFT('Disaggregation Records'!$D$95:$D$183,255),0))),"")</f>
        <v/>
      </c>
      <c r="D401" s="467" t="str">
        <f t="array" ref="D401">IFERROR(IF(INDEX('Disaggregation Records'!$F$95:$F$183,MATCH(LEFT(Z401,255),LEFT('Disaggregation Records'!$D$95:$D$183,255),0))=0,"",INDEX('Disaggregation Records'!$F$95:$F$183,MATCH(LEFT(Z401,255),LEFT('Disaggregation Records'!$D$95:$D$183,255),0))),"")</f>
        <v/>
      </c>
      <c r="E401" s="386" t="str">
        <f t="array" ref="E401">IFERROR(IF(INDEX('Disaggregation Data'!$K$315:$K$576,MATCH(LEFT(X401,255),LEFT('Disaggregation Data'!$J$315:$J$576,255),0))=0,"",INDEX('Disaggregation Data'!$K$315:$K$576,MATCH(LEFT(X401,255),LEFT('Disaggregation Data'!J$315:$J$576,255),0))),"")</f>
        <v/>
      </c>
      <c r="F401" s="387" t="str">
        <f t="array" ref="F401">IFERROR(IF(INDEX('Disaggregation Data'!$L$315:$L$576,MATCH(LEFT(X401,255),LEFT('Disaggregation Data'!$J$315:$J$576,255),0))=0,"",INDEX('Disaggregation Data'!$L$315:$L$576,MATCH(LEFT(X401,255),LEFT('Disaggregation Data'!J$315:$J$576,255),0))),"")</f>
        <v/>
      </c>
      <c r="G401" s="442" t="str">
        <f t="array" ref="G401">IFERROR(IF(INDEX('Disaggregation Data'!$M$315:$M$576,MATCH(LEFT(X401,255),LEFT('Disaggregation Data'!$J$315:$J$576,255),0))=0,(E401/F401)*100,INDEX('Disaggregation Data'!$M$315:$M$576,MATCH(LEFT(X401,255),LEFT('Disaggregation Data'!J$315:$J$576,255),0))),"")</f>
        <v/>
      </c>
      <c r="H401" s="390" t="str">
        <f t="array" ref="H401">IFERROR(IF(INDEX('Disaggregation Data'!$N$315:$N$576,MATCH(LEFT(X401,255),LEFT('Disaggregation Data'!$J$315:$J$576,255),0))=0,"",INDEX('Disaggregation Data'!$N$315:$N$576,MATCH(LEFT(X401,255),LEFT('Disaggregation Data'!J$315:$J$576,255),0))),"")</f>
        <v/>
      </c>
      <c r="I401" s="471"/>
      <c r="J401" s="471"/>
      <c r="K401" s="471"/>
      <c r="L401" s="471"/>
      <c r="M401" s="471"/>
      <c r="N401" s="471"/>
      <c r="O401" s="471"/>
      <c r="P401" s="471"/>
      <c r="Q401" s="471"/>
      <c r="R401" s="471"/>
      <c r="S401" s="471"/>
      <c r="T401" s="471"/>
      <c r="U401" s="390" t="str">
        <f t="array" ref="U401">IFERROR(IF(INDEX('Disaggregation Data'!$O$315:$O$576,MATCH(LEFT(X401,255),LEFT('Disaggregation Data'!$J$315:$J$576,255),0))=0,"",INDEX('Disaggregation Data'!$O$315:$O$576,MATCH(LEFT(X401,255),LEFT('Disaggregation Data'!J$315:$J$576,255),0))),"")</f>
        <v/>
      </c>
      <c r="V401" s="402" t="str">
        <f t="array" ref="V401">IFERROR(IF(INDEX('Disaggregation Data'!$P$315:$P$576,MATCH(LEFT(X401,255),LEFT('Disaggregation Data'!$J$315:$J$576,255),0))=0,"",INDEX('Disaggregation Data'!$P$315:$P$576,MATCH(LEFT(X401,255),LEFT('Disaggregation Data'!J$315:$J$576,255),0))),"")</f>
        <v/>
      </c>
      <c r="W401" s="472"/>
      <c r="X401" s="472" t="str">
        <f t="shared" si="28"/>
        <v/>
      </c>
      <c r="Y401" s="472">
        <f t="shared" si="29"/>
        <v>14</v>
      </c>
      <c r="Z401" s="472" t="str">
        <f t="shared" si="30"/>
        <v/>
      </c>
      <c r="AA401" s="472" t="b">
        <f t="shared" si="31"/>
        <v>0</v>
      </c>
      <c r="AB401" s="472" t="s">
        <v>1951</v>
      </c>
      <c r="AC401" s="472" t="str">
        <f t="array" ref="AC401">IFERROR(IF(INDEX('Disaggregation Records'!$G$95:$G$183,MATCH(LEFT(Z401,255),LEFT('Disaggregation Records'!$D$95:$D$183,255),0))=0,"",INDEX('Disaggregation Records'!$G$95:$G$183,MATCH(LEFT(Z401,255),LEFT('Disaggregation Records'!$D$95:$D$183,255),0))),"")</f>
        <v/>
      </c>
      <c r="AD401" s="472" t="s">
        <v>800</v>
      </c>
      <c r="AE401" s="219"/>
      <c r="AF401" s="135"/>
      <c r="AG401" s="135"/>
    </row>
    <row r="402" spans="1:33" ht="37.5" customHeight="1" x14ac:dyDescent="0.35">
      <c r="A402" s="367">
        <v>8</v>
      </c>
      <c r="B402" s="384" t="str">
        <f>IFERROR(VLOOKUP(A402,'Coverage Indicators - Section D'!$A$10:$Y$38,25,FALSE),"")</f>
        <v/>
      </c>
      <c r="C402" s="467" t="str">
        <f t="array" ref="C402">IFERROR(IF(INDEX('Disaggregation Records'!$E$95:$E$183,MATCH(LEFT(Z402,255),LEFT('Disaggregation Records'!$D$95:$D$183,255),0))=0,"",INDEX('Disaggregation Records'!$E$95:$E$183,MATCH(LEFT(Z402,255),LEFT('Disaggregation Records'!$D$95:$D$183,255),0))),"")</f>
        <v/>
      </c>
      <c r="D402" s="467" t="str">
        <f t="array" ref="D402">IFERROR(IF(INDEX('Disaggregation Records'!$F$95:$F$183,MATCH(LEFT(Z402,255),LEFT('Disaggregation Records'!$D$95:$D$183,255),0))=0,"",INDEX('Disaggregation Records'!$F$95:$F$183,MATCH(LEFT(Z402,255),LEFT('Disaggregation Records'!$D$95:$D$183,255),0))),"")</f>
        <v/>
      </c>
      <c r="E402" s="386" t="str">
        <f t="array" ref="E402">IFERROR(IF(INDEX('Disaggregation Data'!$K$315:$K$576,MATCH(LEFT(X402,255),LEFT('Disaggregation Data'!$J$315:$J$576,255),0))=0,"",INDEX('Disaggregation Data'!$K$315:$K$576,MATCH(LEFT(X402,255),LEFT('Disaggregation Data'!J$315:$J$576,255),0))),"")</f>
        <v/>
      </c>
      <c r="F402" s="387" t="str">
        <f t="array" ref="F402">IFERROR(IF(INDEX('Disaggregation Data'!$L$315:$L$576,MATCH(LEFT(X402,255),LEFT('Disaggregation Data'!$J$315:$J$576,255),0))=0,"",INDEX('Disaggregation Data'!$L$315:$L$576,MATCH(LEFT(X402,255),LEFT('Disaggregation Data'!J$315:$J$576,255),0))),"")</f>
        <v/>
      </c>
      <c r="G402" s="442" t="str">
        <f t="array" ref="G402">IFERROR(IF(INDEX('Disaggregation Data'!$M$315:$M$576,MATCH(LEFT(X402,255),LEFT('Disaggregation Data'!$J$315:$J$576,255),0))=0,(E402/F402)*100,INDEX('Disaggregation Data'!$M$315:$M$576,MATCH(LEFT(X402,255),LEFT('Disaggregation Data'!J$315:$J$576,255),0))),"")</f>
        <v/>
      </c>
      <c r="H402" s="390" t="str">
        <f t="array" ref="H402">IFERROR(IF(INDEX('Disaggregation Data'!$N$315:$N$576,MATCH(LEFT(X402,255),LEFT('Disaggregation Data'!$J$315:$J$576,255),0))=0,"",INDEX('Disaggregation Data'!$N$315:$N$576,MATCH(LEFT(X402,255),LEFT('Disaggregation Data'!J$315:$J$576,255),0))),"")</f>
        <v/>
      </c>
      <c r="I402" s="471"/>
      <c r="J402" s="471"/>
      <c r="K402" s="471"/>
      <c r="L402" s="471"/>
      <c r="M402" s="471"/>
      <c r="N402" s="471"/>
      <c r="O402" s="471"/>
      <c r="P402" s="471"/>
      <c r="Q402" s="471"/>
      <c r="R402" s="471"/>
      <c r="S402" s="471"/>
      <c r="T402" s="471"/>
      <c r="U402" s="390" t="str">
        <f t="array" ref="U402">IFERROR(IF(INDEX('Disaggregation Data'!$O$315:$O$576,MATCH(LEFT(X402,255),LEFT('Disaggregation Data'!$J$315:$J$576,255),0))=0,"",INDEX('Disaggregation Data'!$O$315:$O$576,MATCH(LEFT(X402,255),LEFT('Disaggregation Data'!J$315:$J$576,255),0))),"")</f>
        <v/>
      </c>
      <c r="V402" s="402" t="str">
        <f t="array" ref="V402">IFERROR(IF(INDEX('Disaggregation Data'!$P$315:$P$576,MATCH(LEFT(X402,255),LEFT('Disaggregation Data'!$J$315:$J$576,255),0))=0,"",INDEX('Disaggregation Data'!$P$315:$P$576,MATCH(LEFT(X402,255),LEFT('Disaggregation Data'!J$315:$J$576,255),0))),"")</f>
        <v/>
      </c>
      <c r="W402" s="472"/>
      <c r="X402" s="472" t="str">
        <f t="shared" si="28"/>
        <v/>
      </c>
      <c r="Y402" s="472">
        <f t="shared" si="29"/>
        <v>15</v>
      </c>
      <c r="Z402" s="472" t="str">
        <f t="shared" si="30"/>
        <v/>
      </c>
      <c r="AA402" s="472" t="b">
        <f t="shared" si="31"/>
        <v>0</v>
      </c>
      <c r="AB402" s="472" t="s">
        <v>1952</v>
      </c>
      <c r="AC402" s="472" t="str">
        <f t="array" ref="AC402">IFERROR(IF(INDEX('Disaggregation Records'!$G$95:$G$183,MATCH(LEFT(Z402,255),LEFT('Disaggregation Records'!$D$95:$D$183,255),0))=0,"",INDEX('Disaggregation Records'!$G$95:$G$183,MATCH(LEFT(Z402,255),LEFT('Disaggregation Records'!$D$95:$D$183,255),0))),"")</f>
        <v/>
      </c>
      <c r="AD402" s="472" t="s">
        <v>800</v>
      </c>
      <c r="AE402" s="219"/>
      <c r="AF402" s="135"/>
      <c r="AG402" s="135"/>
    </row>
    <row r="403" spans="1:33" ht="37.5" customHeight="1" x14ac:dyDescent="0.35">
      <c r="A403" s="367">
        <v>8</v>
      </c>
      <c r="B403" s="384" t="str">
        <f>IFERROR(VLOOKUP(A403,'Coverage Indicators - Section D'!$A$10:$Y$38,25,FALSE),"")</f>
        <v/>
      </c>
      <c r="C403" s="467" t="str">
        <f t="array" ref="C403">IFERROR(IF(INDEX('Disaggregation Records'!$E$95:$E$183,MATCH(LEFT(Z403,255),LEFT('Disaggregation Records'!$D$95:$D$183,255),0))=0,"",INDEX('Disaggregation Records'!$E$95:$E$183,MATCH(LEFT(Z403,255),LEFT('Disaggregation Records'!$D$95:$D$183,255),0))),"")</f>
        <v/>
      </c>
      <c r="D403" s="467" t="str">
        <f t="array" ref="D403">IFERROR(IF(INDEX('Disaggregation Records'!$F$95:$F$183,MATCH(LEFT(Z403,255),LEFT('Disaggregation Records'!$D$95:$D$183,255),0))=0,"",INDEX('Disaggregation Records'!$F$95:$F$183,MATCH(LEFT(Z403,255),LEFT('Disaggregation Records'!$D$95:$D$183,255),0))),"")</f>
        <v/>
      </c>
      <c r="E403" s="386" t="str">
        <f t="array" ref="E403">IFERROR(IF(INDEX('Disaggregation Data'!$K$315:$K$576,MATCH(LEFT(X403,255),LEFT('Disaggregation Data'!$J$315:$J$576,255),0))=0,"",INDEX('Disaggregation Data'!$K$315:$K$576,MATCH(LEFT(X403,255),LEFT('Disaggregation Data'!J$315:$J$576,255),0))),"")</f>
        <v/>
      </c>
      <c r="F403" s="387" t="str">
        <f t="array" ref="F403">IFERROR(IF(INDEX('Disaggregation Data'!$L$315:$L$576,MATCH(LEFT(X403,255),LEFT('Disaggregation Data'!$J$315:$J$576,255),0))=0,"",INDEX('Disaggregation Data'!$L$315:$L$576,MATCH(LEFT(X403,255),LEFT('Disaggregation Data'!J$315:$J$576,255),0))),"")</f>
        <v/>
      </c>
      <c r="G403" s="442" t="str">
        <f t="array" ref="G403">IFERROR(IF(INDEX('Disaggregation Data'!$M$315:$M$576,MATCH(LEFT(X403,255),LEFT('Disaggregation Data'!$J$315:$J$576,255),0))=0,(E403/F403)*100,INDEX('Disaggregation Data'!$M$315:$M$576,MATCH(LEFT(X403,255),LEFT('Disaggregation Data'!J$315:$J$576,255),0))),"")</f>
        <v/>
      </c>
      <c r="H403" s="390" t="str">
        <f t="array" ref="H403">IFERROR(IF(INDEX('Disaggregation Data'!$N$315:$N$576,MATCH(LEFT(X403,255),LEFT('Disaggregation Data'!$J$315:$J$576,255),0))=0,"",INDEX('Disaggregation Data'!$N$315:$N$576,MATCH(LEFT(X403,255),LEFT('Disaggregation Data'!J$315:$J$576,255),0))),"")</f>
        <v/>
      </c>
      <c r="I403" s="471"/>
      <c r="J403" s="471"/>
      <c r="K403" s="471"/>
      <c r="L403" s="471"/>
      <c r="M403" s="471"/>
      <c r="N403" s="471"/>
      <c r="O403" s="471"/>
      <c r="P403" s="471"/>
      <c r="Q403" s="471"/>
      <c r="R403" s="471"/>
      <c r="S403" s="471"/>
      <c r="T403" s="471"/>
      <c r="U403" s="390" t="str">
        <f t="array" ref="U403">IFERROR(IF(INDEX('Disaggregation Data'!$O$315:$O$576,MATCH(LEFT(X403,255),LEFT('Disaggregation Data'!$J$315:$J$576,255),0))=0,"",INDEX('Disaggregation Data'!$O$315:$O$576,MATCH(LEFT(X403,255),LEFT('Disaggregation Data'!J$315:$J$576,255),0))),"")</f>
        <v/>
      </c>
      <c r="V403" s="402" t="str">
        <f t="array" ref="V403">IFERROR(IF(INDEX('Disaggregation Data'!$P$315:$P$576,MATCH(LEFT(X403,255),LEFT('Disaggregation Data'!$J$315:$J$576,255),0))=0,"",INDEX('Disaggregation Data'!$P$315:$P$576,MATCH(LEFT(X403,255),LEFT('Disaggregation Data'!J$315:$J$576,255),0))),"")</f>
        <v/>
      </c>
      <c r="W403" s="472"/>
      <c r="X403" s="472" t="str">
        <f t="shared" si="28"/>
        <v/>
      </c>
      <c r="Y403" s="472">
        <f t="shared" si="29"/>
        <v>16</v>
      </c>
      <c r="Z403" s="472" t="str">
        <f t="shared" si="30"/>
        <v/>
      </c>
      <c r="AA403" s="472" t="b">
        <f t="shared" si="31"/>
        <v>0</v>
      </c>
      <c r="AB403" s="472" t="s">
        <v>1953</v>
      </c>
      <c r="AC403" s="472" t="str">
        <f t="array" ref="AC403">IFERROR(IF(INDEX('Disaggregation Records'!$G$95:$G$183,MATCH(LEFT(Z403,255),LEFT('Disaggregation Records'!$D$95:$D$183,255),0))=0,"",INDEX('Disaggregation Records'!$G$95:$G$183,MATCH(LEFT(Z403,255),LEFT('Disaggregation Records'!$D$95:$D$183,255),0))),"")</f>
        <v/>
      </c>
      <c r="AD403" s="472" t="s">
        <v>800</v>
      </c>
      <c r="AE403" s="219"/>
      <c r="AF403" s="135"/>
      <c r="AG403" s="135"/>
    </row>
    <row r="404" spans="1:33" ht="37.5" customHeight="1" x14ac:dyDescent="0.35">
      <c r="A404" s="367">
        <v>8</v>
      </c>
      <c r="B404" s="384" t="str">
        <f>IFERROR(VLOOKUP(A404,'Coverage Indicators - Section D'!$A$10:$Y$38,25,FALSE),"")</f>
        <v/>
      </c>
      <c r="C404" s="467" t="str">
        <f t="array" ref="C404">IFERROR(IF(INDEX('Disaggregation Records'!$E$95:$E$183,MATCH(LEFT(Z404,255),LEFT('Disaggregation Records'!$D$95:$D$183,255),0))=0,"",INDEX('Disaggregation Records'!$E$95:$E$183,MATCH(LEFT(Z404,255),LEFT('Disaggregation Records'!$D$95:$D$183,255),0))),"")</f>
        <v/>
      </c>
      <c r="D404" s="467" t="str">
        <f t="array" ref="D404">IFERROR(IF(INDEX('Disaggregation Records'!$F$95:$F$183,MATCH(LEFT(Z404,255),LEFT('Disaggregation Records'!$D$95:$D$183,255),0))=0,"",INDEX('Disaggregation Records'!$F$95:$F$183,MATCH(LEFT(Z404,255),LEFT('Disaggregation Records'!$D$95:$D$183,255),0))),"")</f>
        <v/>
      </c>
      <c r="E404" s="386" t="str">
        <f t="array" ref="E404">IFERROR(IF(INDEX('Disaggregation Data'!$K$315:$K$576,MATCH(LEFT(X404,255),LEFT('Disaggregation Data'!$J$315:$J$576,255),0))=0,"",INDEX('Disaggregation Data'!$K$315:$K$576,MATCH(LEFT(X404,255),LEFT('Disaggregation Data'!J$315:$J$576,255),0))),"")</f>
        <v/>
      </c>
      <c r="F404" s="387" t="str">
        <f t="array" ref="F404">IFERROR(IF(INDEX('Disaggregation Data'!$L$315:$L$576,MATCH(LEFT(X404,255),LEFT('Disaggregation Data'!$J$315:$J$576,255),0))=0,"",INDEX('Disaggregation Data'!$L$315:$L$576,MATCH(LEFT(X404,255),LEFT('Disaggregation Data'!J$315:$J$576,255),0))),"")</f>
        <v/>
      </c>
      <c r="G404" s="442" t="str">
        <f t="array" ref="G404">IFERROR(IF(INDEX('Disaggregation Data'!$M$315:$M$576,MATCH(LEFT(X404,255),LEFT('Disaggregation Data'!$J$315:$J$576,255),0))=0,(E404/F404)*100,INDEX('Disaggregation Data'!$M$315:$M$576,MATCH(LEFT(X404,255),LEFT('Disaggregation Data'!J$315:$J$576,255),0))),"")</f>
        <v/>
      </c>
      <c r="H404" s="390" t="str">
        <f t="array" ref="H404">IFERROR(IF(INDEX('Disaggregation Data'!$N$315:$N$576,MATCH(LEFT(X404,255),LEFT('Disaggregation Data'!$J$315:$J$576,255),0))=0,"",INDEX('Disaggregation Data'!$N$315:$N$576,MATCH(LEFT(X404,255),LEFT('Disaggregation Data'!J$315:$J$576,255),0))),"")</f>
        <v/>
      </c>
      <c r="I404" s="471"/>
      <c r="J404" s="471"/>
      <c r="K404" s="471"/>
      <c r="L404" s="471"/>
      <c r="M404" s="471"/>
      <c r="N404" s="471"/>
      <c r="O404" s="471"/>
      <c r="P404" s="471"/>
      <c r="Q404" s="471"/>
      <c r="R404" s="471"/>
      <c r="S404" s="471"/>
      <c r="T404" s="471"/>
      <c r="U404" s="390" t="str">
        <f t="array" ref="U404">IFERROR(IF(INDEX('Disaggregation Data'!$O$315:$O$576,MATCH(LEFT(X404,255),LEFT('Disaggregation Data'!$J$315:$J$576,255),0))=0,"",INDEX('Disaggregation Data'!$O$315:$O$576,MATCH(LEFT(X404,255),LEFT('Disaggregation Data'!J$315:$J$576,255),0))),"")</f>
        <v/>
      </c>
      <c r="V404" s="402" t="str">
        <f t="array" ref="V404">IFERROR(IF(INDEX('Disaggregation Data'!$P$315:$P$576,MATCH(LEFT(X404,255),LEFT('Disaggregation Data'!$J$315:$J$576,255),0))=0,"",INDEX('Disaggregation Data'!$P$315:$P$576,MATCH(LEFT(X404,255),LEFT('Disaggregation Data'!J$315:$J$576,255),0))),"")</f>
        <v/>
      </c>
      <c r="W404" s="472"/>
      <c r="X404" s="472" t="str">
        <f t="shared" si="28"/>
        <v/>
      </c>
      <c r="Y404" s="472">
        <f t="shared" si="29"/>
        <v>17</v>
      </c>
      <c r="Z404" s="472" t="str">
        <f t="shared" si="30"/>
        <v/>
      </c>
      <c r="AA404" s="472" t="b">
        <f t="shared" si="31"/>
        <v>0</v>
      </c>
      <c r="AB404" s="472" t="s">
        <v>1954</v>
      </c>
      <c r="AC404" s="472" t="str">
        <f t="array" ref="AC404">IFERROR(IF(INDEX('Disaggregation Records'!$G$95:$G$183,MATCH(LEFT(Z404,255),LEFT('Disaggregation Records'!$D$95:$D$183,255),0))=0,"",INDEX('Disaggregation Records'!$G$95:$G$183,MATCH(LEFT(Z404,255),LEFT('Disaggregation Records'!$D$95:$D$183,255),0))),"")</f>
        <v/>
      </c>
      <c r="AD404" s="472" t="s">
        <v>800</v>
      </c>
      <c r="AE404" s="219"/>
      <c r="AF404" s="135"/>
      <c r="AG404" s="135"/>
    </row>
    <row r="405" spans="1:33" ht="37.5" customHeight="1" x14ac:dyDescent="0.35">
      <c r="A405" s="367">
        <v>8</v>
      </c>
      <c r="B405" s="384" t="str">
        <f>IFERROR(VLOOKUP(A405,'Coverage Indicators - Section D'!$A$10:$Y$38,25,FALSE),"")</f>
        <v/>
      </c>
      <c r="C405" s="467" t="str">
        <f t="array" ref="C405">IFERROR(IF(INDEX('Disaggregation Records'!$E$95:$E$183,MATCH(LEFT(Z405,255),LEFT('Disaggregation Records'!$D$95:$D$183,255),0))=0,"",INDEX('Disaggregation Records'!$E$95:$E$183,MATCH(LEFT(Z405,255),LEFT('Disaggregation Records'!$D$95:$D$183,255),0))),"")</f>
        <v/>
      </c>
      <c r="D405" s="467" t="str">
        <f t="array" ref="D405">IFERROR(IF(INDEX('Disaggregation Records'!$F$95:$F$183,MATCH(LEFT(Z405,255),LEFT('Disaggregation Records'!$D$95:$D$183,255),0))=0,"",INDEX('Disaggregation Records'!$F$95:$F$183,MATCH(LEFT(Z405,255),LEFT('Disaggregation Records'!$D$95:$D$183,255),0))),"")</f>
        <v/>
      </c>
      <c r="E405" s="386" t="str">
        <f t="array" ref="E405">IFERROR(IF(INDEX('Disaggregation Data'!$K$315:$K$576,MATCH(LEFT(X405,255),LEFT('Disaggregation Data'!$J$315:$J$576,255),0))=0,"",INDEX('Disaggregation Data'!$K$315:$K$576,MATCH(LEFT(X405,255),LEFT('Disaggregation Data'!J$315:$J$576,255),0))),"")</f>
        <v/>
      </c>
      <c r="F405" s="387" t="str">
        <f t="array" ref="F405">IFERROR(IF(INDEX('Disaggregation Data'!$L$315:$L$576,MATCH(LEFT(X405,255),LEFT('Disaggregation Data'!$J$315:$J$576,255),0))=0,"",INDEX('Disaggregation Data'!$L$315:$L$576,MATCH(LEFT(X405,255),LEFT('Disaggregation Data'!J$315:$J$576,255),0))),"")</f>
        <v/>
      </c>
      <c r="G405" s="442" t="str">
        <f t="array" ref="G405">IFERROR(IF(INDEX('Disaggregation Data'!$M$315:$M$576,MATCH(LEFT(X405,255),LEFT('Disaggregation Data'!$J$315:$J$576,255),0))=0,(E405/F405)*100,INDEX('Disaggregation Data'!$M$315:$M$576,MATCH(LEFT(X405,255),LEFT('Disaggregation Data'!J$315:$J$576,255),0))),"")</f>
        <v/>
      </c>
      <c r="H405" s="390" t="str">
        <f t="array" ref="H405">IFERROR(IF(INDEX('Disaggregation Data'!$N$315:$N$576,MATCH(LEFT(X405,255),LEFT('Disaggregation Data'!$J$315:$J$576,255),0))=0,"",INDEX('Disaggregation Data'!$N$315:$N$576,MATCH(LEFT(X405,255),LEFT('Disaggregation Data'!J$315:$J$576,255),0))),"")</f>
        <v/>
      </c>
      <c r="I405" s="471"/>
      <c r="J405" s="471"/>
      <c r="K405" s="471"/>
      <c r="L405" s="471"/>
      <c r="M405" s="471"/>
      <c r="N405" s="471"/>
      <c r="O405" s="471"/>
      <c r="P405" s="471"/>
      <c r="Q405" s="471"/>
      <c r="R405" s="471"/>
      <c r="S405" s="471"/>
      <c r="T405" s="471"/>
      <c r="U405" s="390" t="str">
        <f t="array" ref="U405">IFERROR(IF(INDEX('Disaggregation Data'!$O$315:$O$576,MATCH(LEFT(X405,255),LEFT('Disaggregation Data'!$J$315:$J$576,255),0))=0,"",INDEX('Disaggregation Data'!$O$315:$O$576,MATCH(LEFT(X405,255),LEFT('Disaggregation Data'!J$315:$J$576,255),0))),"")</f>
        <v/>
      </c>
      <c r="V405" s="402" t="str">
        <f t="array" ref="V405">IFERROR(IF(INDEX('Disaggregation Data'!$P$315:$P$576,MATCH(LEFT(X405,255),LEFT('Disaggregation Data'!$J$315:$J$576,255),0))=0,"",INDEX('Disaggregation Data'!$P$315:$P$576,MATCH(LEFT(X405,255),LEFT('Disaggregation Data'!J$315:$J$576,255),0))),"")</f>
        <v/>
      </c>
      <c r="W405" s="472"/>
      <c r="X405" s="472" t="str">
        <f t="shared" si="28"/>
        <v/>
      </c>
      <c r="Y405" s="472">
        <f t="shared" si="29"/>
        <v>18</v>
      </c>
      <c r="Z405" s="472" t="str">
        <f t="shared" si="30"/>
        <v/>
      </c>
      <c r="AA405" s="472" t="b">
        <f t="shared" si="31"/>
        <v>0</v>
      </c>
      <c r="AB405" s="472" t="s">
        <v>1955</v>
      </c>
      <c r="AC405" s="472" t="str">
        <f t="array" ref="AC405">IFERROR(IF(INDEX('Disaggregation Records'!$G$95:$G$183,MATCH(LEFT(Z405,255),LEFT('Disaggregation Records'!$D$95:$D$183,255),0))=0,"",INDEX('Disaggregation Records'!$G$95:$G$183,MATCH(LEFT(Z405,255),LEFT('Disaggregation Records'!$D$95:$D$183,255),0))),"")</f>
        <v/>
      </c>
      <c r="AD405" s="472" t="s">
        <v>800</v>
      </c>
      <c r="AE405" s="219"/>
      <c r="AF405" s="135"/>
      <c r="AG405" s="135"/>
    </row>
    <row r="406" spans="1:33" ht="37.5" customHeight="1" x14ac:dyDescent="0.35">
      <c r="A406" s="367">
        <v>8</v>
      </c>
      <c r="B406" s="384" t="str">
        <f>IFERROR(VLOOKUP(A406,'Coverage Indicators - Section D'!$A$10:$Y$38,25,FALSE),"")</f>
        <v/>
      </c>
      <c r="C406" s="467" t="str">
        <f t="array" ref="C406">IFERROR(IF(INDEX('Disaggregation Records'!$E$95:$E$183,MATCH(LEFT(Z406,255),LEFT('Disaggregation Records'!$D$95:$D$183,255),0))=0,"",INDEX('Disaggregation Records'!$E$95:$E$183,MATCH(LEFT(Z406,255),LEFT('Disaggregation Records'!$D$95:$D$183,255),0))),"")</f>
        <v/>
      </c>
      <c r="D406" s="467" t="str">
        <f t="array" ref="D406">IFERROR(IF(INDEX('Disaggregation Records'!$F$95:$F$183,MATCH(LEFT(Z406,255),LEFT('Disaggregation Records'!$D$95:$D$183,255),0))=0,"",INDEX('Disaggregation Records'!$F$95:$F$183,MATCH(LEFT(Z406,255),LEFT('Disaggregation Records'!$D$95:$D$183,255),0))),"")</f>
        <v/>
      </c>
      <c r="E406" s="386" t="str">
        <f t="array" ref="E406">IFERROR(IF(INDEX('Disaggregation Data'!$K$315:$K$576,MATCH(LEFT(X406,255),LEFT('Disaggregation Data'!$J$315:$J$576,255),0))=0,"",INDEX('Disaggregation Data'!$K$315:$K$576,MATCH(LEFT(X406,255),LEFT('Disaggregation Data'!J$315:$J$576,255),0))),"")</f>
        <v/>
      </c>
      <c r="F406" s="387" t="str">
        <f t="array" ref="F406">IFERROR(IF(INDEX('Disaggregation Data'!$L$315:$L$576,MATCH(LEFT(X406,255),LEFT('Disaggregation Data'!$J$315:$J$576,255),0))=0,"",INDEX('Disaggregation Data'!$L$315:$L$576,MATCH(LEFT(X406,255),LEFT('Disaggregation Data'!J$315:$J$576,255),0))),"")</f>
        <v/>
      </c>
      <c r="G406" s="442" t="str">
        <f t="array" ref="G406">IFERROR(IF(INDEX('Disaggregation Data'!$M$315:$M$576,MATCH(LEFT(X406,255),LEFT('Disaggregation Data'!$J$315:$J$576,255),0))=0,(E406/F406)*100,INDEX('Disaggregation Data'!$M$315:$M$576,MATCH(LEFT(X406,255),LEFT('Disaggregation Data'!J$315:$J$576,255),0))),"")</f>
        <v/>
      </c>
      <c r="H406" s="390" t="str">
        <f t="array" ref="H406">IFERROR(IF(INDEX('Disaggregation Data'!$N$315:$N$576,MATCH(LEFT(X406,255),LEFT('Disaggregation Data'!$J$315:$J$576,255),0))=0,"",INDEX('Disaggregation Data'!$N$315:$N$576,MATCH(LEFT(X406,255),LEFT('Disaggregation Data'!J$315:$J$576,255),0))),"")</f>
        <v/>
      </c>
      <c r="I406" s="471"/>
      <c r="J406" s="471"/>
      <c r="K406" s="471"/>
      <c r="L406" s="471"/>
      <c r="M406" s="471"/>
      <c r="N406" s="471"/>
      <c r="O406" s="471"/>
      <c r="P406" s="471"/>
      <c r="Q406" s="471"/>
      <c r="R406" s="471"/>
      <c r="S406" s="471"/>
      <c r="T406" s="471"/>
      <c r="U406" s="390" t="str">
        <f t="array" ref="U406">IFERROR(IF(INDEX('Disaggregation Data'!$O$315:$O$576,MATCH(LEFT(X406,255),LEFT('Disaggregation Data'!$J$315:$J$576,255),0))=0,"",INDEX('Disaggregation Data'!$O$315:$O$576,MATCH(LEFT(X406,255),LEFT('Disaggregation Data'!J$315:$J$576,255),0))),"")</f>
        <v/>
      </c>
      <c r="V406" s="402" t="str">
        <f t="array" ref="V406">IFERROR(IF(INDEX('Disaggregation Data'!$P$315:$P$576,MATCH(LEFT(X406,255),LEFT('Disaggregation Data'!$J$315:$J$576,255),0))=0,"",INDEX('Disaggregation Data'!$P$315:$P$576,MATCH(LEFT(X406,255),LEFT('Disaggregation Data'!J$315:$J$576,255),0))),"")</f>
        <v/>
      </c>
      <c r="W406" s="472"/>
      <c r="X406" s="472" t="str">
        <f t="shared" si="28"/>
        <v/>
      </c>
      <c r="Y406" s="472">
        <f t="shared" si="29"/>
        <v>19</v>
      </c>
      <c r="Z406" s="472" t="str">
        <f t="shared" si="30"/>
        <v/>
      </c>
      <c r="AA406" s="472" t="b">
        <f t="shared" si="31"/>
        <v>0</v>
      </c>
      <c r="AB406" s="472" t="s">
        <v>1956</v>
      </c>
      <c r="AC406" s="472" t="str">
        <f t="array" ref="AC406">IFERROR(IF(INDEX('Disaggregation Records'!$G$95:$G$183,MATCH(LEFT(Z406,255),LEFT('Disaggregation Records'!$D$95:$D$183,255),0))=0,"",INDEX('Disaggregation Records'!$G$95:$G$183,MATCH(LEFT(Z406,255),LEFT('Disaggregation Records'!$D$95:$D$183,255),0))),"")</f>
        <v/>
      </c>
      <c r="AD406" s="472" t="s">
        <v>800</v>
      </c>
      <c r="AE406" s="219"/>
      <c r="AF406" s="135"/>
      <c r="AG406" s="135"/>
    </row>
    <row r="407" spans="1:33" ht="37.5" customHeight="1" x14ac:dyDescent="0.35">
      <c r="A407" s="367">
        <v>9</v>
      </c>
      <c r="B407" s="384" t="str">
        <f>IFERROR(VLOOKUP(A407,'Coverage Indicators - Section D'!$A$10:$Y$38,25,FALSE),"")</f>
        <v/>
      </c>
      <c r="C407" s="467" t="str">
        <f t="array" ref="C407">IFERROR(IF(INDEX('Disaggregation Records'!$E$95:$E$183,MATCH(LEFT(Z407,255),LEFT('Disaggregation Records'!$D$95:$D$183,255),0))=0,"",INDEX('Disaggregation Records'!$E$95:$E$183,MATCH(LEFT(Z407,255),LEFT('Disaggregation Records'!$D$95:$D$183,255),0))),"")</f>
        <v/>
      </c>
      <c r="D407" s="467" t="str">
        <f t="array" ref="D407">IFERROR(IF(INDEX('Disaggregation Records'!$F$95:$F$183,MATCH(LEFT(Z407,255),LEFT('Disaggregation Records'!$D$95:$D$183,255),0))=0,"",INDEX('Disaggregation Records'!$F$95:$F$183,MATCH(LEFT(Z407,255),LEFT('Disaggregation Records'!$D$95:$D$183,255),0))),"")</f>
        <v/>
      </c>
      <c r="E407" s="386" t="str">
        <f t="array" ref="E407">IFERROR(IF(INDEX('Disaggregation Data'!$K$315:$K$576,MATCH(LEFT(X407,255),LEFT('Disaggregation Data'!$J$315:$J$576,255),0))=0,"",INDEX('Disaggregation Data'!$K$315:$K$576,MATCH(LEFT(X407,255),LEFT('Disaggregation Data'!J$315:$J$576,255),0))),"")</f>
        <v/>
      </c>
      <c r="F407" s="387" t="str">
        <f t="array" ref="F407">IFERROR(IF(INDEX('Disaggregation Data'!$L$315:$L$576,MATCH(LEFT(X407,255),LEFT('Disaggregation Data'!$J$315:$J$576,255),0))=0,"",INDEX('Disaggregation Data'!$L$315:$L$576,MATCH(LEFT(X407,255),LEFT('Disaggregation Data'!J$315:$J$576,255),0))),"")</f>
        <v/>
      </c>
      <c r="G407" s="442" t="str">
        <f t="array" ref="G407">IFERROR(IF(INDEX('Disaggregation Data'!$M$315:$M$576,MATCH(LEFT(X407,255),LEFT('Disaggregation Data'!$J$315:$J$576,255),0))=0,(E407/F407)*100,INDEX('Disaggregation Data'!$M$315:$M$576,MATCH(LEFT(X407,255),LEFT('Disaggregation Data'!J$315:$J$576,255),0))),"")</f>
        <v/>
      </c>
      <c r="H407" s="390" t="str">
        <f t="array" ref="H407">IFERROR(IF(INDEX('Disaggregation Data'!$N$315:$N$576,MATCH(LEFT(X407,255),LEFT('Disaggregation Data'!$J$315:$J$576,255),0))=0,"",INDEX('Disaggregation Data'!$N$315:$N$576,MATCH(LEFT(X407,255),LEFT('Disaggregation Data'!J$315:$J$576,255),0))),"")</f>
        <v/>
      </c>
      <c r="I407" s="471"/>
      <c r="J407" s="471"/>
      <c r="K407" s="471"/>
      <c r="L407" s="471"/>
      <c r="M407" s="471"/>
      <c r="N407" s="471"/>
      <c r="O407" s="471"/>
      <c r="P407" s="471"/>
      <c r="Q407" s="471"/>
      <c r="R407" s="471"/>
      <c r="S407" s="471"/>
      <c r="T407" s="471"/>
      <c r="U407" s="390" t="str">
        <f t="array" ref="U407">IFERROR(IF(INDEX('Disaggregation Data'!$O$315:$O$576,MATCH(LEFT(X407,255),LEFT('Disaggregation Data'!$J$315:$J$576,255),0))=0,"",INDEX('Disaggregation Data'!$O$315:$O$576,MATCH(LEFT(X407,255),LEFT('Disaggregation Data'!J$315:$J$576,255),0))),"")</f>
        <v/>
      </c>
      <c r="V407" s="402" t="str">
        <f t="array" ref="V407">IFERROR(IF(INDEX('Disaggregation Data'!$P$315:$P$576,MATCH(LEFT(X407,255),LEFT('Disaggregation Data'!$J$315:$J$576,255),0))=0,"",INDEX('Disaggregation Data'!$P$315:$P$576,MATCH(LEFT(X407,255),LEFT('Disaggregation Data'!J$315:$J$576,255),0))),"")</f>
        <v/>
      </c>
      <c r="W407" s="472"/>
      <c r="X407" s="472" t="str">
        <f t="shared" si="28"/>
        <v/>
      </c>
      <c r="Y407" s="472">
        <f t="shared" si="29"/>
        <v>20</v>
      </c>
      <c r="Z407" s="472" t="str">
        <f t="shared" si="30"/>
        <v/>
      </c>
      <c r="AA407" s="472" t="b">
        <f t="shared" si="31"/>
        <v>0</v>
      </c>
      <c r="AB407" s="472" t="s">
        <v>1957</v>
      </c>
      <c r="AC407" s="472" t="str">
        <f t="array" ref="AC407">IFERROR(IF(INDEX('Disaggregation Records'!$G$95:$G$183,MATCH(LEFT(Z407,255),LEFT('Disaggregation Records'!$D$95:$D$183,255),0))=0,"",INDEX('Disaggregation Records'!$G$95:$G$183,MATCH(LEFT(Z407,255),LEFT('Disaggregation Records'!$D$95:$D$183,255),0))),"")</f>
        <v/>
      </c>
      <c r="AD407" s="472" t="s">
        <v>803</v>
      </c>
      <c r="AE407" s="219"/>
      <c r="AF407" s="135"/>
      <c r="AG407" s="135"/>
    </row>
    <row r="408" spans="1:33" ht="37.5" customHeight="1" x14ac:dyDescent="0.35">
      <c r="A408" s="367">
        <v>9</v>
      </c>
      <c r="B408" s="384" t="str">
        <f>IFERROR(VLOOKUP(A408,'Coverage Indicators - Section D'!$A$10:$Y$38,25,FALSE),"")</f>
        <v/>
      </c>
      <c r="C408" s="467" t="str">
        <f t="array" ref="C408">IFERROR(IF(INDEX('Disaggregation Records'!$E$95:$E$183,MATCH(LEFT(Z408,255),LEFT('Disaggregation Records'!$D$95:$D$183,255),0))=0,"",INDEX('Disaggregation Records'!$E$95:$E$183,MATCH(LEFT(Z408,255),LEFT('Disaggregation Records'!$D$95:$D$183,255),0))),"")</f>
        <v/>
      </c>
      <c r="D408" s="467" t="str">
        <f t="array" ref="D408">IFERROR(IF(INDEX('Disaggregation Records'!$F$95:$F$183,MATCH(LEFT(Z408,255),LEFT('Disaggregation Records'!$D$95:$D$183,255),0))=0,"",INDEX('Disaggregation Records'!$F$95:$F$183,MATCH(LEFT(Z408,255),LEFT('Disaggregation Records'!$D$95:$D$183,255),0))),"")</f>
        <v/>
      </c>
      <c r="E408" s="386" t="str">
        <f t="array" ref="E408">IFERROR(IF(INDEX('Disaggregation Data'!$K$315:$K$576,MATCH(LEFT(X408,255),LEFT('Disaggregation Data'!$J$315:$J$576,255),0))=0,"",INDEX('Disaggregation Data'!$K$315:$K$576,MATCH(LEFT(X408,255),LEFT('Disaggregation Data'!J$315:$J$576,255),0))),"")</f>
        <v/>
      </c>
      <c r="F408" s="387" t="str">
        <f t="array" ref="F408">IFERROR(IF(INDEX('Disaggregation Data'!$L$315:$L$576,MATCH(LEFT(X408,255),LEFT('Disaggregation Data'!$J$315:$J$576,255),0))=0,"",INDEX('Disaggregation Data'!$L$315:$L$576,MATCH(LEFT(X408,255),LEFT('Disaggregation Data'!J$315:$J$576,255),0))),"")</f>
        <v/>
      </c>
      <c r="G408" s="442" t="str">
        <f t="array" ref="G408">IFERROR(IF(INDEX('Disaggregation Data'!$M$315:$M$576,MATCH(LEFT(X408,255),LEFT('Disaggregation Data'!$J$315:$J$576,255),0))=0,(E408/F408)*100,INDEX('Disaggregation Data'!$M$315:$M$576,MATCH(LEFT(X408,255),LEFT('Disaggregation Data'!J$315:$J$576,255),0))),"")</f>
        <v/>
      </c>
      <c r="H408" s="390" t="str">
        <f t="array" ref="H408">IFERROR(IF(INDEX('Disaggregation Data'!$N$315:$N$576,MATCH(LEFT(X408,255),LEFT('Disaggregation Data'!$J$315:$J$576,255),0))=0,"",INDEX('Disaggregation Data'!$N$315:$N$576,MATCH(LEFT(X408,255),LEFT('Disaggregation Data'!J$315:$J$576,255),0))),"")</f>
        <v/>
      </c>
      <c r="I408" s="471"/>
      <c r="J408" s="471"/>
      <c r="K408" s="471"/>
      <c r="L408" s="471"/>
      <c r="M408" s="471"/>
      <c r="N408" s="471"/>
      <c r="O408" s="471"/>
      <c r="P408" s="471"/>
      <c r="Q408" s="471"/>
      <c r="R408" s="471"/>
      <c r="S408" s="471"/>
      <c r="T408" s="471"/>
      <c r="U408" s="390" t="str">
        <f t="array" ref="U408">IFERROR(IF(INDEX('Disaggregation Data'!$O$315:$O$576,MATCH(LEFT(X408,255),LEFT('Disaggregation Data'!$J$315:$J$576,255),0))=0,"",INDEX('Disaggregation Data'!$O$315:$O$576,MATCH(LEFT(X408,255),LEFT('Disaggregation Data'!J$315:$J$576,255),0))),"")</f>
        <v/>
      </c>
      <c r="V408" s="402" t="str">
        <f t="array" ref="V408">IFERROR(IF(INDEX('Disaggregation Data'!$P$315:$P$576,MATCH(LEFT(X408,255),LEFT('Disaggregation Data'!$J$315:$J$576,255),0))=0,"",INDEX('Disaggregation Data'!$P$315:$P$576,MATCH(LEFT(X408,255),LEFT('Disaggregation Data'!J$315:$J$576,255),0))),"")</f>
        <v/>
      </c>
      <c r="W408" s="472"/>
      <c r="X408" s="472" t="str">
        <f t="shared" si="28"/>
        <v/>
      </c>
      <c r="Y408" s="472">
        <f t="shared" si="29"/>
        <v>21</v>
      </c>
      <c r="Z408" s="472" t="str">
        <f t="shared" si="30"/>
        <v/>
      </c>
      <c r="AA408" s="472" t="b">
        <f t="shared" si="31"/>
        <v>0</v>
      </c>
      <c r="AB408" s="472" t="s">
        <v>1958</v>
      </c>
      <c r="AC408" s="472" t="str">
        <f t="array" ref="AC408">IFERROR(IF(INDEX('Disaggregation Records'!$G$95:$G$183,MATCH(LEFT(Z408,255),LEFT('Disaggregation Records'!$D$95:$D$183,255),0))=0,"",INDEX('Disaggregation Records'!$G$95:$G$183,MATCH(LEFT(Z408,255),LEFT('Disaggregation Records'!$D$95:$D$183,255),0))),"")</f>
        <v/>
      </c>
      <c r="AD408" s="472" t="s">
        <v>803</v>
      </c>
      <c r="AE408" s="219"/>
      <c r="AF408" s="135"/>
      <c r="AG408" s="135"/>
    </row>
    <row r="409" spans="1:33" ht="37.5" customHeight="1" x14ac:dyDescent="0.35">
      <c r="A409" s="367">
        <v>9</v>
      </c>
      <c r="B409" s="384" t="str">
        <f>IFERROR(VLOOKUP(A409,'Coverage Indicators - Section D'!$A$10:$Y$38,25,FALSE),"")</f>
        <v/>
      </c>
      <c r="C409" s="467" t="str">
        <f t="array" ref="C409">IFERROR(IF(INDEX('Disaggregation Records'!$E$95:$E$183,MATCH(LEFT(Z409,255),LEFT('Disaggregation Records'!$D$95:$D$183,255),0))=0,"",INDEX('Disaggregation Records'!$E$95:$E$183,MATCH(LEFT(Z409,255),LEFT('Disaggregation Records'!$D$95:$D$183,255),0))),"")</f>
        <v/>
      </c>
      <c r="D409" s="467" t="str">
        <f t="array" ref="D409">IFERROR(IF(INDEX('Disaggregation Records'!$F$95:$F$183,MATCH(LEFT(Z409,255),LEFT('Disaggregation Records'!$D$95:$D$183,255),0))=0,"",INDEX('Disaggregation Records'!$F$95:$F$183,MATCH(LEFT(Z409,255),LEFT('Disaggregation Records'!$D$95:$D$183,255),0))),"")</f>
        <v/>
      </c>
      <c r="E409" s="386" t="str">
        <f t="array" ref="E409">IFERROR(IF(INDEX('Disaggregation Data'!$K$315:$K$576,MATCH(LEFT(X409,255),LEFT('Disaggregation Data'!$J$315:$J$576,255),0))=0,"",INDEX('Disaggregation Data'!$K$315:$K$576,MATCH(LEFT(X409,255),LEFT('Disaggregation Data'!J$315:$J$576,255),0))),"")</f>
        <v/>
      </c>
      <c r="F409" s="387" t="str">
        <f t="array" ref="F409">IFERROR(IF(INDEX('Disaggregation Data'!$L$315:$L$576,MATCH(LEFT(X409,255),LEFT('Disaggregation Data'!$J$315:$J$576,255),0))=0,"",INDEX('Disaggregation Data'!$L$315:$L$576,MATCH(LEFT(X409,255),LEFT('Disaggregation Data'!J$315:$J$576,255),0))),"")</f>
        <v/>
      </c>
      <c r="G409" s="442" t="str">
        <f t="array" ref="G409">IFERROR(IF(INDEX('Disaggregation Data'!$M$315:$M$576,MATCH(LEFT(X409,255),LEFT('Disaggregation Data'!$J$315:$J$576,255),0))=0,(E409/F409)*100,INDEX('Disaggregation Data'!$M$315:$M$576,MATCH(LEFT(X409,255),LEFT('Disaggregation Data'!J$315:$J$576,255),0))),"")</f>
        <v/>
      </c>
      <c r="H409" s="390" t="str">
        <f t="array" ref="H409">IFERROR(IF(INDEX('Disaggregation Data'!$N$315:$N$576,MATCH(LEFT(X409,255),LEFT('Disaggregation Data'!$J$315:$J$576,255),0))=0,"",INDEX('Disaggregation Data'!$N$315:$N$576,MATCH(LEFT(X409,255),LEFT('Disaggregation Data'!J$315:$J$576,255),0))),"")</f>
        <v/>
      </c>
      <c r="I409" s="471"/>
      <c r="J409" s="471"/>
      <c r="K409" s="471"/>
      <c r="L409" s="471"/>
      <c r="M409" s="471"/>
      <c r="N409" s="471"/>
      <c r="O409" s="471"/>
      <c r="P409" s="471"/>
      <c r="Q409" s="471"/>
      <c r="R409" s="471"/>
      <c r="S409" s="471"/>
      <c r="T409" s="471"/>
      <c r="U409" s="390" t="str">
        <f t="array" ref="U409">IFERROR(IF(INDEX('Disaggregation Data'!$O$315:$O$576,MATCH(LEFT(X409,255),LEFT('Disaggregation Data'!$J$315:$J$576,255),0))=0,"",INDEX('Disaggregation Data'!$O$315:$O$576,MATCH(LEFT(X409,255),LEFT('Disaggregation Data'!J$315:$J$576,255),0))),"")</f>
        <v/>
      </c>
      <c r="V409" s="402" t="str">
        <f t="array" ref="V409">IFERROR(IF(INDEX('Disaggregation Data'!$P$315:$P$576,MATCH(LEFT(X409,255),LEFT('Disaggregation Data'!$J$315:$J$576,255),0))=0,"",INDEX('Disaggregation Data'!$P$315:$P$576,MATCH(LEFT(X409,255),LEFT('Disaggregation Data'!J$315:$J$576,255),0))),"")</f>
        <v/>
      </c>
      <c r="W409" s="472"/>
      <c r="X409" s="472" t="str">
        <f t="shared" si="28"/>
        <v/>
      </c>
      <c r="Y409" s="472">
        <f t="shared" si="29"/>
        <v>22</v>
      </c>
      <c r="Z409" s="472" t="str">
        <f t="shared" si="30"/>
        <v/>
      </c>
      <c r="AA409" s="472" t="b">
        <f t="shared" si="31"/>
        <v>0</v>
      </c>
      <c r="AB409" s="472" t="s">
        <v>1959</v>
      </c>
      <c r="AC409" s="472" t="str">
        <f t="array" ref="AC409">IFERROR(IF(INDEX('Disaggregation Records'!$G$95:$G$183,MATCH(LEFT(Z409,255),LEFT('Disaggregation Records'!$D$95:$D$183,255),0))=0,"",INDEX('Disaggregation Records'!$G$95:$G$183,MATCH(LEFT(Z409,255),LEFT('Disaggregation Records'!$D$95:$D$183,255),0))),"")</f>
        <v/>
      </c>
      <c r="AD409" s="472" t="s">
        <v>803</v>
      </c>
      <c r="AE409" s="219"/>
      <c r="AF409" s="135"/>
      <c r="AG409" s="135"/>
    </row>
    <row r="410" spans="1:33" ht="37.5" customHeight="1" x14ac:dyDescent="0.35">
      <c r="A410" s="367">
        <v>9</v>
      </c>
      <c r="B410" s="384" t="str">
        <f>IFERROR(VLOOKUP(A410,'Coverage Indicators - Section D'!$A$10:$Y$38,25,FALSE),"")</f>
        <v/>
      </c>
      <c r="C410" s="467" t="str">
        <f t="array" ref="C410">IFERROR(IF(INDEX('Disaggregation Records'!$E$95:$E$183,MATCH(LEFT(Z410,255),LEFT('Disaggregation Records'!$D$95:$D$183,255),0))=0,"",INDEX('Disaggregation Records'!$E$95:$E$183,MATCH(LEFT(Z410,255),LEFT('Disaggregation Records'!$D$95:$D$183,255),0))),"")</f>
        <v/>
      </c>
      <c r="D410" s="467" t="str">
        <f t="array" ref="D410">IFERROR(IF(INDEX('Disaggregation Records'!$F$95:$F$183,MATCH(LEFT(Z410,255),LEFT('Disaggregation Records'!$D$95:$D$183,255),0))=0,"",INDEX('Disaggregation Records'!$F$95:$F$183,MATCH(LEFT(Z410,255),LEFT('Disaggregation Records'!$D$95:$D$183,255),0))),"")</f>
        <v/>
      </c>
      <c r="E410" s="386" t="str">
        <f t="array" ref="E410">IFERROR(IF(INDEX('Disaggregation Data'!$K$315:$K$576,MATCH(LEFT(X410,255),LEFT('Disaggregation Data'!$J$315:$J$576,255),0))=0,"",INDEX('Disaggregation Data'!$K$315:$K$576,MATCH(LEFT(X410,255),LEFT('Disaggregation Data'!J$315:$J$576,255),0))),"")</f>
        <v/>
      </c>
      <c r="F410" s="387" t="str">
        <f t="array" ref="F410">IFERROR(IF(INDEX('Disaggregation Data'!$L$315:$L$576,MATCH(LEFT(X410,255),LEFT('Disaggregation Data'!$J$315:$J$576,255),0))=0,"",INDEX('Disaggregation Data'!$L$315:$L$576,MATCH(LEFT(X410,255),LEFT('Disaggregation Data'!J$315:$J$576,255),0))),"")</f>
        <v/>
      </c>
      <c r="G410" s="442" t="str">
        <f t="array" ref="G410">IFERROR(IF(INDEX('Disaggregation Data'!$M$315:$M$576,MATCH(LEFT(X410,255),LEFT('Disaggregation Data'!$J$315:$J$576,255),0))=0,(E410/F410)*100,INDEX('Disaggregation Data'!$M$315:$M$576,MATCH(LEFT(X410,255),LEFT('Disaggregation Data'!J$315:$J$576,255),0))),"")</f>
        <v/>
      </c>
      <c r="H410" s="390" t="str">
        <f t="array" ref="H410">IFERROR(IF(INDEX('Disaggregation Data'!$N$315:$N$576,MATCH(LEFT(X410,255),LEFT('Disaggregation Data'!$J$315:$J$576,255),0))=0,"",INDEX('Disaggregation Data'!$N$315:$N$576,MATCH(LEFT(X410,255),LEFT('Disaggregation Data'!J$315:$J$576,255),0))),"")</f>
        <v/>
      </c>
      <c r="I410" s="471"/>
      <c r="J410" s="471"/>
      <c r="K410" s="471"/>
      <c r="L410" s="471"/>
      <c r="M410" s="471"/>
      <c r="N410" s="471"/>
      <c r="O410" s="471"/>
      <c r="P410" s="471"/>
      <c r="Q410" s="471"/>
      <c r="R410" s="471"/>
      <c r="S410" s="471"/>
      <c r="T410" s="471"/>
      <c r="U410" s="390" t="str">
        <f t="array" ref="U410">IFERROR(IF(INDEX('Disaggregation Data'!$O$315:$O$576,MATCH(LEFT(X410,255),LEFT('Disaggregation Data'!$J$315:$J$576,255),0))=0,"",INDEX('Disaggregation Data'!$O$315:$O$576,MATCH(LEFT(X410,255),LEFT('Disaggregation Data'!J$315:$J$576,255),0))),"")</f>
        <v/>
      </c>
      <c r="V410" s="402" t="str">
        <f t="array" ref="V410">IFERROR(IF(INDEX('Disaggregation Data'!$P$315:$P$576,MATCH(LEFT(X410,255),LEFT('Disaggregation Data'!$J$315:$J$576,255),0))=0,"",INDEX('Disaggregation Data'!$P$315:$P$576,MATCH(LEFT(X410,255),LEFT('Disaggregation Data'!J$315:$J$576,255),0))),"")</f>
        <v/>
      </c>
      <c r="W410" s="472"/>
      <c r="X410" s="472" t="str">
        <f t="shared" si="28"/>
        <v/>
      </c>
      <c r="Y410" s="472">
        <f t="shared" si="29"/>
        <v>23</v>
      </c>
      <c r="Z410" s="472" t="str">
        <f t="shared" si="30"/>
        <v/>
      </c>
      <c r="AA410" s="472" t="b">
        <f t="shared" si="31"/>
        <v>0</v>
      </c>
      <c r="AB410" s="472" t="s">
        <v>1960</v>
      </c>
      <c r="AC410" s="472" t="str">
        <f t="array" ref="AC410">IFERROR(IF(INDEX('Disaggregation Records'!$G$95:$G$183,MATCH(LEFT(Z410,255),LEFT('Disaggregation Records'!$D$95:$D$183,255),0))=0,"",INDEX('Disaggregation Records'!$G$95:$G$183,MATCH(LEFT(Z410,255),LEFT('Disaggregation Records'!$D$95:$D$183,255),0))),"")</f>
        <v/>
      </c>
      <c r="AD410" s="472" t="s">
        <v>803</v>
      </c>
      <c r="AE410" s="219"/>
      <c r="AF410" s="135"/>
      <c r="AG410" s="135"/>
    </row>
    <row r="411" spans="1:33" ht="37.5" customHeight="1" x14ac:dyDescent="0.35">
      <c r="A411" s="367">
        <v>9</v>
      </c>
      <c r="B411" s="384" t="str">
        <f>IFERROR(VLOOKUP(A411,'Coverage Indicators - Section D'!$A$10:$Y$38,25,FALSE),"")</f>
        <v/>
      </c>
      <c r="C411" s="467" t="str">
        <f t="array" ref="C411">IFERROR(IF(INDEX('Disaggregation Records'!$E$95:$E$183,MATCH(LEFT(Z411,255),LEFT('Disaggregation Records'!$D$95:$D$183,255),0))=0,"",INDEX('Disaggregation Records'!$E$95:$E$183,MATCH(LEFT(Z411,255),LEFT('Disaggregation Records'!$D$95:$D$183,255),0))),"")</f>
        <v/>
      </c>
      <c r="D411" s="467" t="str">
        <f t="array" ref="D411">IFERROR(IF(INDEX('Disaggregation Records'!$F$95:$F$183,MATCH(LEFT(Z411,255),LEFT('Disaggregation Records'!$D$95:$D$183,255),0))=0,"",INDEX('Disaggregation Records'!$F$95:$F$183,MATCH(LEFT(Z411,255),LEFT('Disaggregation Records'!$D$95:$D$183,255),0))),"")</f>
        <v/>
      </c>
      <c r="E411" s="386" t="str">
        <f t="array" ref="E411">IFERROR(IF(INDEX('Disaggregation Data'!$K$315:$K$576,MATCH(LEFT(X411,255),LEFT('Disaggregation Data'!$J$315:$J$576,255),0))=0,"",INDEX('Disaggregation Data'!$K$315:$K$576,MATCH(LEFT(X411,255),LEFT('Disaggregation Data'!J$315:$J$576,255),0))),"")</f>
        <v/>
      </c>
      <c r="F411" s="387" t="str">
        <f t="array" ref="F411">IFERROR(IF(INDEX('Disaggregation Data'!$L$315:$L$576,MATCH(LEFT(X411,255),LEFT('Disaggregation Data'!$J$315:$J$576,255),0))=0,"",INDEX('Disaggregation Data'!$L$315:$L$576,MATCH(LEFT(X411,255),LEFT('Disaggregation Data'!J$315:$J$576,255),0))),"")</f>
        <v/>
      </c>
      <c r="G411" s="442" t="str">
        <f t="array" ref="G411">IFERROR(IF(INDEX('Disaggregation Data'!$M$315:$M$576,MATCH(LEFT(X411,255),LEFT('Disaggregation Data'!$J$315:$J$576,255),0))=0,(E411/F411)*100,INDEX('Disaggregation Data'!$M$315:$M$576,MATCH(LEFT(X411,255),LEFT('Disaggregation Data'!J$315:$J$576,255),0))),"")</f>
        <v/>
      </c>
      <c r="H411" s="390" t="str">
        <f t="array" ref="H411">IFERROR(IF(INDEX('Disaggregation Data'!$N$315:$N$576,MATCH(LEFT(X411,255),LEFT('Disaggregation Data'!$J$315:$J$576,255),0))=0,"",INDEX('Disaggregation Data'!$N$315:$N$576,MATCH(LEFT(X411,255),LEFT('Disaggregation Data'!J$315:$J$576,255),0))),"")</f>
        <v/>
      </c>
      <c r="I411" s="471"/>
      <c r="J411" s="471"/>
      <c r="K411" s="471"/>
      <c r="L411" s="471"/>
      <c r="M411" s="471"/>
      <c r="N411" s="471"/>
      <c r="O411" s="471"/>
      <c r="P411" s="471"/>
      <c r="Q411" s="471"/>
      <c r="R411" s="471"/>
      <c r="S411" s="471"/>
      <c r="T411" s="471"/>
      <c r="U411" s="390" t="str">
        <f t="array" ref="U411">IFERROR(IF(INDEX('Disaggregation Data'!$O$315:$O$576,MATCH(LEFT(X411,255),LEFT('Disaggregation Data'!$J$315:$J$576,255),0))=0,"",INDEX('Disaggregation Data'!$O$315:$O$576,MATCH(LEFT(X411,255),LEFT('Disaggregation Data'!J$315:$J$576,255),0))),"")</f>
        <v/>
      </c>
      <c r="V411" s="402" t="str">
        <f t="array" ref="V411">IFERROR(IF(INDEX('Disaggregation Data'!$P$315:$P$576,MATCH(LEFT(X411,255),LEFT('Disaggregation Data'!$J$315:$J$576,255),0))=0,"",INDEX('Disaggregation Data'!$P$315:$P$576,MATCH(LEFT(X411,255),LEFT('Disaggregation Data'!J$315:$J$576,255),0))),"")</f>
        <v/>
      </c>
      <c r="W411" s="472"/>
      <c r="X411" s="472" t="str">
        <f t="shared" si="28"/>
        <v/>
      </c>
      <c r="Y411" s="472">
        <f t="shared" si="29"/>
        <v>24</v>
      </c>
      <c r="Z411" s="472" t="str">
        <f t="shared" si="30"/>
        <v/>
      </c>
      <c r="AA411" s="472" t="b">
        <f t="shared" si="31"/>
        <v>0</v>
      </c>
      <c r="AB411" s="472" t="s">
        <v>1961</v>
      </c>
      <c r="AC411" s="472" t="str">
        <f t="array" ref="AC411">IFERROR(IF(INDEX('Disaggregation Records'!$G$95:$G$183,MATCH(LEFT(Z411,255),LEFT('Disaggregation Records'!$D$95:$D$183,255),0))=0,"",INDEX('Disaggregation Records'!$G$95:$G$183,MATCH(LEFT(Z411,255),LEFT('Disaggregation Records'!$D$95:$D$183,255),0))),"")</f>
        <v/>
      </c>
      <c r="AD411" s="472" t="s">
        <v>803</v>
      </c>
      <c r="AE411" s="219"/>
      <c r="AF411" s="135"/>
      <c r="AG411" s="135"/>
    </row>
    <row r="412" spans="1:33" ht="37.5" customHeight="1" x14ac:dyDescent="0.35">
      <c r="A412" s="367">
        <v>9</v>
      </c>
      <c r="B412" s="384" t="str">
        <f>IFERROR(VLOOKUP(A412,'Coverage Indicators - Section D'!$A$10:$Y$38,25,FALSE),"")</f>
        <v/>
      </c>
      <c r="C412" s="467" t="str">
        <f t="array" ref="C412">IFERROR(IF(INDEX('Disaggregation Records'!$E$95:$E$183,MATCH(LEFT(Z412,255),LEFT('Disaggregation Records'!$D$95:$D$183,255),0))=0,"",INDEX('Disaggregation Records'!$E$95:$E$183,MATCH(LEFT(Z412,255),LEFT('Disaggregation Records'!$D$95:$D$183,255),0))),"")</f>
        <v/>
      </c>
      <c r="D412" s="467" t="str">
        <f t="array" ref="D412">IFERROR(IF(INDEX('Disaggregation Records'!$F$95:$F$183,MATCH(LEFT(Z412,255),LEFT('Disaggregation Records'!$D$95:$D$183,255),0))=0,"",INDEX('Disaggregation Records'!$F$95:$F$183,MATCH(LEFT(Z412,255),LEFT('Disaggregation Records'!$D$95:$D$183,255),0))),"")</f>
        <v/>
      </c>
      <c r="E412" s="386" t="str">
        <f t="array" ref="E412">IFERROR(IF(INDEX('Disaggregation Data'!$K$315:$K$576,MATCH(LEFT(X412,255),LEFT('Disaggregation Data'!$J$315:$J$576,255),0))=0,"",INDEX('Disaggregation Data'!$K$315:$K$576,MATCH(LEFT(X412,255),LEFT('Disaggregation Data'!J$315:$J$576,255),0))),"")</f>
        <v/>
      </c>
      <c r="F412" s="387" t="str">
        <f t="array" ref="F412">IFERROR(IF(INDEX('Disaggregation Data'!$L$315:$L$576,MATCH(LEFT(X412,255),LEFT('Disaggregation Data'!$J$315:$J$576,255),0))=0,"",INDEX('Disaggregation Data'!$L$315:$L$576,MATCH(LEFT(X412,255),LEFT('Disaggregation Data'!J$315:$J$576,255),0))),"")</f>
        <v/>
      </c>
      <c r="G412" s="442" t="str">
        <f t="array" ref="G412">IFERROR(IF(INDEX('Disaggregation Data'!$M$315:$M$576,MATCH(LEFT(X412,255),LEFT('Disaggregation Data'!$J$315:$J$576,255),0))=0,(E412/F412)*100,INDEX('Disaggregation Data'!$M$315:$M$576,MATCH(LEFT(X412,255),LEFT('Disaggregation Data'!J$315:$J$576,255),0))),"")</f>
        <v/>
      </c>
      <c r="H412" s="390" t="str">
        <f t="array" ref="H412">IFERROR(IF(INDEX('Disaggregation Data'!$N$315:$N$576,MATCH(LEFT(X412,255),LEFT('Disaggregation Data'!$J$315:$J$576,255),0))=0,"",INDEX('Disaggregation Data'!$N$315:$N$576,MATCH(LEFT(X412,255),LEFT('Disaggregation Data'!J$315:$J$576,255),0))),"")</f>
        <v/>
      </c>
      <c r="I412" s="471"/>
      <c r="J412" s="471"/>
      <c r="K412" s="471"/>
      <c r="L412" s="471"/>
      <c r="M412" s="471"/>
      <c r="N412" s="471"/>
      <c r="O412" s="471"/>
      <c r="P412" s="471"/>
      <c r="Q412" s="471"/>
      <c r="R412" s="471"/>
      <c r="S412" s="471"/>
      <c r="T412" s="471"/>
      <c r="U412" s="390" t="str">
        <f t="array" ref="U412">IFERROR(IF(INDEX('Disaggregation Data'!$O$315:$O$576,MATCH(LEFT(X412,255),LEFT('Disaggregation Data'!$J$315:$J$576,255),0))=0,"",INDEX('Disaggregation Data'!$O$315:$O$576,MATCH(LEFT(X412,255),LEFT('Disaggregation Data'!J$315:$J$576,255),0))),"")</f>
        <v/>
      </c>
      <c r="V412" s="402" t="str">
        <f t="array" ref="V412">IFERROR(IF(INDEX('Disaggregation Data'!$P$315:$P$576,MATCH(LEFT(X412,255),LEFT('Disaggregation Data'!$J$315:$J$576,255),0))=0,"",INDEX('Disaggregation Data'!$P$315:$P$576,MATCH(LEFT(X412,255),LEFT('Disaggregation Data'!J$315:$J$576,255),0))),"")</f>
        <v/>
      </c>
      <c r="W412" s="472"/>
      <c r="X412" s="472" t="str">
        <f t="shared" si="28"/>
        <v/>
      </c>
      <c r="Y412" s="472">
        <f t="shared" si="29"/>
        <v>25</v>
      </c>
      <c r="Z412" s="472" t="str">
        <f t="shared" si="30"/>
        <v/>
      </c>
      <c r="AA412" s="472" t="b">
        <f t="shared" si="31"/>
        <v>0</v>
      </c>
      <c r="AB412" s="472" t="s">
        <v>1962</v>
      </c>
      <c r="AC412" s="472" t="str">
        <f t="array" ref="AC412">IFERROR(IF(INDEX('Disaggregation Records'!$G$95:$G$183,MATCH(LEFT(Z412,255),LEFT('Disaggregation Records'!$D$95:$D$183,255),0))=0,"",INDEX('Disaggregation Records'!$G$95:$G$183,MATCH(LEFT(Z412,255),LEFT('Disaggregation Records'!$D$95:$D$183,255),0))),"")</f>
        <v/>
      </c>
      <c r="AD412" s="472" t="s">
        <v>803</v>
      </c>
      <c r="AE412" s="219"/>
      <c r="AF412" s="135"/>
      <c r="AG412" s="135"/>
    </row>
    <row r="413" spans="1:33" ht="37.5" customHeight="1" x14ac:dyDescent="0.35">
      <c r="A413" s="367">
        <v>9</v>
      </c>
      <c r="B413" s="384" t="str">
        <f>IFERROR(VLOOKUP(A413,'Coverage Indicators - Section D'!$A$10:$Y$38,25,FALSE),"")</f>
        <v/>
      </c>
      <c r="C413" s="467" t="str">
        <f t="array" ref="C413">IFERROR(IF(INDEX('Disaggregation Records'!$E$95:$E$183,MATCH(LEFT(Z413,255),LEFT('Disaggregation Records'!$D$95:$D$183,255),0))=0,"",INDEX('Disaggregation Records'!$E$95:$E$183,MATCH(LEFT(Z413,255),LEFT('Disaggregation Records'!$D$95:$D$183,255),0))),"")</f>
        <v/>
      </c>
      <c r="D413" s="467" t="str">
        <f t="array" ref="D413">IFERROR(IF(INDEX('Disaggregation Records'!$F$95:$F$183,MATCH(LEFT(Z413,255),LEFT('Disaggregation Records'!$D$95:$D$183,255),0))=0,"",INDEX('Disaggregation Records'!$F$95:$F$183,MATCH(LEFT(Z413,255),LEFT('Disaggregation Records'!$D$95:$D$183,255),0))),"")</f>
        <v/>
      </c>
      <c r="E413" s="386" t="str">
        <f t="array" ref="E413">IFERROR(IF(INDEX('Disaggregation Data'!$K$315:$K$576,MATCH(LEFT(X413,255),LEFT('Disaggregation Data'!$J$315:$J$576,255),0))=0,"",INDEX('Disaggregation Data'!$K$315:$K$576,MATCH(LEFT(X413,255),LEFT('Disaggregation Data'!J$315:$J$576,255),0))),"")</f>
        <v/>
      </c>
      <c r="F413" s="387" t="str">
        <f t="array" ref="F413">IFERROR(IF(INDEX('Disaggregation Data'!$L$315:$L$576,MATCH(LEFT(X413,255),LEFT('Disaggregation Data'!$J$315:$J$576,255),0))=0,"",INDEX('Disaggregation Data'!$L$315:$L$576,MATCH(LEFT(X413,255),LEFT('Disaggregation Data'!J$315:$J$576,255),0))),"")</f>
        <v/>
      </c>
      <c r="G413" s="442" t="str">
        <f t="array" ref="G413">IFERROR(IF(INDEX('Disaggregation Data'!$M$315:$M$576,MATCH(LEFT(X413,255),LEFT('Disaggregation Data'!$J$315:$J$576,255),0))=0,(E413/F413)*100,INDEX('Disaggregation Data'!$M$315:$M$576,MATCH(LEFT(X413,255),LEFT('Disaggregation Data'!J$315:$J$576,255),0))),"")</f>
        <v/>
      </c>
      <c r="H413" s="390" t="str">
        <f t="array" ref="H413">IFERROR(IF(INDEX('Disaggregation Data'!$N$315:$N$576,MATCH(LEFT(X413,255),LEFT('Disaggregation Data'!$J$315:$J$576,255),0))=0,"",INDEX('Disaggregation Data'!$N$315:$N$576,MATCH(LEFT(X413,255),LEFT('Disaggregation Data'!J$315:$J$576,255),0))),"")</f>
        <v/>
      </c>
      <c r="I413" s="471"/>
      <c r="J413" s="471"/>
      <c r="K413" s="471"/>
      <c r="L413" s="471"/>
      <c r="M413" s="471"/>
      <c r="N413" s="471"/>
      <c r="O413" s="471"/>
      <c r="P413" s="471"/>
      <c r="Q413" s="471"/>
      <c r="R413" s="471"/>
      <c r="S413" s="471"/>
      <c r="T413" s="471"/>
      <c r="U413" s="390" t="str">
        <f t="array" ref="U413">IFERROR(IF(INDEX('Disaggregation Data'!$O$315:$O$576,MATCH(LEFT(X413,255),LEFT('Disaggregation Data'!$J$315:$J$576,255),0))=0,"",INDEX('Disaggregation Data'!$O$315:$O$576,MATCH(LEFT(X413,255),LEFT('Disaggregation Data'!J$315:$J$576,255),0))),"")</f>
        <v/>
      </c>
      <c r="V413" s="402" t="str">
        <f t="array" ref="V413">IFERROR(IF(INDEX('Disaggregation Data'!$P$315:$P$576,MATCH(LEFT(X413,255),LEFT('Disaggregation Data'!$J$315:$J$576,255),0))=0,"",INDEX('Disaggregation Data'!$P$315:$P$576,MATCH(LEFT(X413,255),LEFT('Disaggregation Data'!J$315:$J$576,255),0))),"")</f>
        <v/>
      </c>
      <c r="W413" s="472"/>
      <c r="X413" s="472" t="str">
        <f t="shared" si="28"/>
        <v/>
      </c>
      <c r="Y413" s="472">
        <f t="shared" si="29"/>
        <v>26</v>
      </c>
      <c r="Z413" s="472" t="str">
        <f t="shared" si="30"/>
        <v/>
      </c>
      <c r="AA413" s="472" t="b">
        <f t="shared" si="31"/>
        <v>0</v>
      </c>
      <c r="AB413" s="472" t="s">
        <v>1963</v>
      </c>
      <c r="AC413" s="472" t="str">
        <f t="array" ref="AC413">IFERROR(IF(INDEX('Disaggregation Records'!$G$95:$G$183,MATCH(LEFT(Z413,255),LEFT('Disaggregation Records'!$D$95:$D$183,255),0))=0,"",INDEX('Disaggregation Records'!$G$95:$G$183,MATCH(LEFT(Z413,255),LEFT('Disaggregation Records'!$D$95:$D$183,255),0))),"")</f>
        <v/>
      </c>
      <c r="AD413" s="472" t="s">
        <v>803</v>
      </c>
      <c r="AE413" s="219"/>
      <c r="AF413" s="135"/>
      <c r="AG413" s="135"/>
    </row>
    <row r="414" spans="1:33" ht="37.5" customHeight="1" x14ac:dyDescent="0.35">
      <c r="A414" s="367">
        <v>9</v>
      </c>
      <c r="B414" s="384" t="str">
        <f>IFERROR(VLOOKUP(A414,'Coverage Indicators - Section D'!$A$10:$Y$38,25,FALSE),"")</f>
        <v/>
      </c>
      <c r="C414" s="467" t="str">
        <f t="array" ref="C414">IFERROR(IF(INDEX('Disaggregation Records'!$E$95:$E$183,MATCH(LEFT(Z414,255),LEFT('Disaggregation Records'!$D$95:$D$183,255),0))=0,"",INDEX('Disaggregation Records'!$E$95:$E$183,MATCH(LEFT(Z414,255),LEFT('Disaggregation Records'!$D$95:$D$183,255),0))),"")</f>
        <v/>
      </c>
      <c r="D414" s="467" t="str">
        <f t="array" ref="D414">IFERROR(IF(INDEX('Disaggregation Records'!$F$95:$F$183,MATCH(LEFT(Z414,255),LEFT('Disaggregation Records'!$D$95:$D$183,255),0))=0,"",INDEX('Disaggregation Records'!$F$95:$F$183,MATCH(LEFT(Z414,255),LEFT('Disaggregation Records'!$D$95:$D$183,255),0))),"")</f>
        <v/>
      </c>
      <c r="E414" s="386" t="str">
        <f t="array" ref="E414">IFERROR(IF(INDEX('Disaggregation Data'!$K$315:$K$576,MATCH(LEFT(X414,255),LEFT('Disaggregation Data'!$J$315:$J$576,255),0))=0,"",INDEX('Disaggregation Data'!$K$315:$K$576,MATCH(LEFT(X414,255),LEFT('Disaggregation Data'!J$315:$J$576,255),0))),"")</f>
        <v/>
      </c>
      <c r="F414" s="387" t="str">
        <f t="array" ref="F414">IFERROR(IF(INDEX('Disaggregation Data'!$L$315:$L$576,MATCH(LEFT(X414,255),LEFT('Disaggregation Data'!$J$315:$J$576,255),0))=0,"",INDEX('Disaggregation Data'!$L$315:$L$576,MATCH(LEFT(X414,255),LEFT('Disaggregation Data'!J$315:$J$576,255),0))),"")</f>
        <v/>
      </c>
      <c r="G414" s="442" t="str">
        <f t="array" ref="G414">IFERROR(IF(INDEX('Disaggregation Data'!$M$315:$M$576,MATCH(LEFT(X414,255),LEFT('Disaggregation Data'!$J$315:$J$576,255),0))=0,(E414/F414)*100,INDEX('Disaggregation Data'!$M$315:$M$576,MATCH(LEFT(X414,255),LEFT('Disaggregation Data'!J$315:$J$576,255),0))),"")</f>
        <v/>
      </c>
      <c r="H414" s="390" t="str">
        <f t="array" ref="H414">IFERROR(IF(INDEX('Disaggregation Data'!$N$315:$N$576,MATCH(LEFT(X414,255),LEFT('Disaggregation Data'!$J$315:$J$576,255),0))=0,"",INDEX('Disaggregation Data'!$N$315:$N$576,MATCH(LEFT(X414,255),LEFT('Disaggregation Data'!J$315:$J$576,255),0))),"")</f>
        <v/>
      </c>
      <c r="I414" s="471"/>
      <c r="J414" s="471"/>
      <c r="K414" s="471"/>
      <c r="L414" s="471"/>
      <c r="M414" s="471"/>
      <c r="N414" s="471"/>
      <c r="O414" s="471"/>
      <c r="P414" s="471"/>
      <c r="Q414" s="471"/>
      <c r="R414" s="471"/>
      <c r="S414" s="471"/>
      <c r="T414" s="471"/>
      <c r="U414" s="390" t="str">
        <f t="array" ref="U414">IFERROR(IF(INDEX('Disaggregation Data'!$O$315:$O$576,MATCH(LEFT(X414,255),LEFT('Disaggregation Data'!$J$315:$J$576,255),0))=0,"",INDEX('Disaggregation Data'!$O$315:$O$576,MATCH(LEFT(X414,255),LEFT('Disaggregation Data'!J$315:$J$576,255),0))),"")</f>
        <v/>
      </c>
      <c r="V414" s="402" t="str">
        <f t="array" ref="V414">IFERROR(IF(INDEX('Disaggregation Data'!$P$315:$P$576,MATCH(LEFT(X414,255),LEFT('Disaggregation Data'!$J$315:$J$576,255),0))=0,"",INDEX('Disaggregation Data'!$P$315:$P$576,MATCH(LEFT(X414,255),LEFT('Disaggregation Data'!J$315:$J$576,255),0))),"")</f>
        <v/>
      </c>
      <c r="W414" s="472"/>
      <c r="X414" s="472" t="str">
        <f t="shared" si="28"/>
        <v/>
      </c>
      <c r="Y414" s="472">
        <f t="shared" si="29"/>
        <v>27</v>
      </c>
      <c r="Z414" s="472" t="str">
        <f t="shared" si="30"/>
        <v/>
      </c>
      <c r="AA414" s="472" t="b">
        <f t="shared" si="31"/>
        <v>0</v>
      </c>
      <c r="AB414" s="472" t="s">
        <v>1964</v>
      </c>
      <c r="AC414" s="472" t="str">
        <f t="array" ref="AC414">IFERROR(IF(INDEX('Disaggregation Records'!$G$95:$G$183,MATCH(LEFT(Z414,255),LEFT('Disaggregation Records'!$D$95:$D$183,255),0))=0,"",INDEX('Disaggregation Records'!$G$95:$G$183,MATCH(LEFT(Z414,255),LEFT('Disaggregation Records'!$D$95:$D$183,255),0))),"")</f>
        <v/>
      </c>
      <c r="AD414" s="472" t="s">
        <v>803</v>
      </c>
      <c r="AE414" s="219"/>
      <c r="AF414" s="135"/>
      <c r="AG414" s="135"/>
    </row>
    <row r="415" spans="1:33" ht="37.5" customHeight="1" x14ac:dyDescent="0.35">
      <c r="A415" s="367">
        <v>9</v>
      </c>
      <c r="B415" s="384" t="str">
        <f>IFERROR(VLOOKUP(A415,'Coverage Indicators - Section D'!$A$10:$Y$38,25,FALSE),"")</f>
        <v/>
      </c>
      <c r="C415" s="467" t="str">
        <f t="array" ref="C415">IFERROR(IF(INDEX('Disaggregation Records'!$E$95:$E$183,MATCH(LEFT(Z415,255),LEFT('Disaggregation Records'!$D$95:$D$183,255),0))=0,"",INDEX('Disaggregation Records'!$E$95:$E$183,MATCH(LEFT(Z415,255),LEFT('Disaggregation Records'!$D$95:$D$183,255),0))),"")</f>
        <v/>
      </c>
      <c r="D415" s="467" t="str">
        <f t="array" ref="D415">IFERROR(IF(INDEX('Disaggregation Records'!$F$95:$F$183,MATCH(LEFT(Z415,255),LEFT('Disaggregation Records'!$D$95:$D$183,255),0))=0,"",INDEX('Disaggregation Records'!$F$95:$F$183,MATCH(LEFT(Z415,255),LEFT('Disaggregation Records'!$D$95:$D$183,255),0))),"")</f>
        <v/>
      </c>
      <c r="E415" s="386" t="str">
        <f t="array" ref="E415">IFERROR(IF(INDEX('Disaggregation Data'!$K$315:$K$576,MATCH(LEFT(X415,255),LEFT('Disaggregation Data'!$J$315:$J$576,255),0))=0,"",INDEX('Disaggregation Data'!$K$315:$K$576,MATCH(LEFT(X415,255),LEFT('Disaggregation Data'!J$315:$J$576,255),0))),"")</f>
        <v/>
      </c>
      <c r="F415" s="387" t="str">
        <f t="array" ref="F415">IFERROR(IF(INDEX('Disaggregation Data'!$L$315:$L$576,MATCH(LEFT(X415,255),LEFT('Disaggregation Data'!$J$315:$J$576,255),0))=0,"",INDEX('Disaggregation Data'!$L$315:$L$576,MATCH(LEFT(X415,255),LEFT('Disaggregation Data'!J$315:$J$576,255),0))),"")</f>
        <v/>
      </c>
      <c r="G415" s="442" t="str">
        <f t="array" ref="G415">IFERROR(IF(INDEX('Disaggregation Data'!$M$315:$M$576,MATCH(LEFT(X415,255),LEFT('Disaggregation Data'!$J$315:$J$576,255),0))=0,(E415/F415)*100,INDEX('Disaggregation Data'!$M$315:$M$576,MATCH(LEFT(X415,255),LEFT('Disaggregation Data'!J$315:$J$576,255),0))),"")</f>
        <v/>
      </c>
      <c r="H415" s="390" t="str">
        <f t="array" ref="H415">IFERROR(IF(INDEX('Disaggregation Data'!$N$315:$N$576,MATCH(LEFT(X415,255),LEFT('Disaggregation Data'!$J$315:$J$576,255),0))=0,"",INDEX('Disaggregation Data'!$N$315:$N$576,MATCH(LEFT(X415,255),LEFT('Disaggregation Data'!J$315:$J$576,255),0))),"")</f>
        <v/>
      </c>
      <c r="I415" s="471"/>
      <c r="J415" s="471"/>
      <c r="K415" s="471"/>
      <c r="L415" s="471"/>
      <c r="M415" s="471"/>
      <c r="N415" s="471"/>
      <c r="O415" s="471"/>
      <c r="P415" s="471"/>
      <c r="Q415" s="471"/>
      <c r="R415" s="471"/>
      <c r="S415" s="471"/>
      <c r="T415" s="471"/>
      <c r="U415" s="390" t="str">
        <f t="array" ref="U415">IFERROR(IF(INDEX('Disaggregation Data'!$O$315:$O$576,MATCH(LEFT(X415,255),LEFT('Disaggregation Data'!$J$315:$J$576,255),0))=0,"",INDEX('Disaggregation Data'!$O$315:$O$576,MATCH(LEFT(X415,255),LEFT('Disaggregation Data'!J$315:$J$576,255),0))),"")</f>
        <v/>
      </c>
      <c r="V415" s="402" t="str">
        <f t="array" ref="V415">IFERROR(IF(INDEX('Disaggregation Data'!$P$315:$P$576,MATCH(LEFT(X415,255),LEFT('Disaggregation Data'!$J$315:$J$576,255),0))=0,"",INDEX('Disaggregation Data'!$P$315:$P$576,MATCH(LEFT(X415,255),LEFT('Disaggregation Data'!J$315:$J$576,255),0))),"")</f>
        <v/>
      </c>
      <c r="W415" s="472"/>
      <c r="X415" s="472" t="str">
        <f t="shared" si="28"/>
        <v/>
      </c>
      <c r="Y415" s="472">
        <f t="shared" si="29"/>
        <v>28</v>
      </c>
      <c r="Z415" s="472" t="str">
        <f t="shared" si="30"/>
        <v/>
      </c>
      <c r="AA415" s="472" t="b">
        <f t="shared" si="31"/>
        <v>0</v>
      </c>
      <c r="AB415" s="472" t="s">
        <v>1965</v>
      </c>
      <c r="AC415" s="472" t="str">
        <f t="array" ref="AC415">IFERROR(IF(INDEX('Disaggregation Records'!$G$95:$G$183,MATCH(LEFT(Z415,255),LEFT('Disaggregation Records'!$D$95:$D$183,255),0))=0,"",INDEX('Disaggregation Records'!$G$95:$G$183,MATCH(LEFT(Z415,255),LEFT('Disaggregation Records'!$D$95:$D$183,255),0))),"")</f>
        <v/>
      </c>
      <c r="AD415" s="472" t="s">
        <v>803</v>
      </c>
      <c r="AE415" s="219"/>
      <c r="AF415" s="135"/>
      <c r="AG415" s="135"/>
    </row>
    <row r="416" spans="1:33" ht="37.5" customHeight="1" x14ac:dyDescent="0.35">
      <c r="A416" s="367">
        <v>9</v>
      </c>
      <c r="B416" s="384" t="str">
        <f>IFERROR(VLOOKUP(A416,'Coverage Indicators - Section D'!$A$10:$Y$38,25,FALSE),"")</f>
        <v/>
      </c>
      <c r="C416" s="467" t="str">
        <f t="array" ref="C416">IFERROR(IF(INDEX('Disaggregation Records'!$E$95:$E$183,MATCH(LEFT(Z416,255),LEFT('Disaggregation Records'!$D$95:$D$183,255),0))=0,"",INDEX('Disaggregation Records'!$E$95:$E$183,MATCH(LEFT(Z416,255),LEFT('Disaggregation Records'!$D$95:$D$183,255),0))),"")</f>
        <v/>
      </c>
      <c r="D416" s="467" t="str">
        <f t="array" ref="D416">IFERROR(IF(INDEX('Disaggregation Records'!$F$95:$F$183,MATCH(LEFT(Z416,255),LEFT('Disaggregation Records'!$D$95:$D$183,255),0))=0,"",INDEX('Disaggregation Records'!$F$95:$F$183,MATCH(LEFT(Z416,255),LEFT('Disaggregation Records'!$D$95:$D$183,255),0))),"")</f>
        <v/>
      </c>
      <c r="E416" s="386" t="str">
        <f t="array" ref="E416">IFERROR(IF(INDEX('Disaggregation Data'!$K$315:$K$576,MATCH(LEFT(X416,255),LEFT('Disaggregation Data'!$J$315:$J$576,255),0))=0,"",INDEX('Disaggregation Data'!$K$315:$K$576,MATCH(LEFT(X416,255),LEFT('Disaggregation Data'!J$315:$J$576,255),0))),"")</f>
        <v/>
      </c>
      <c r="F416" s="387" t="str">
        <f t="array" ref="F416">IFERROR(IF(INDEX('Disaggregation Data'!$L$315:$L$576,MATCH(LEFT(X416,255),LEFT('Disaggregation Data'!$J$315:$J$576,255),0))=0,"",INDEX('Disaggregation Data'!$L$315:$L$576,MATCH(LEFT(X416,255),LEFT('Disaggregation Data'!J$315:$J$576,255),0))),"")</f>
        <v/>
      </c>
      <c r="G416" s="442" t="str">
        <f t="array" ref="G416">IFERROR(IF(INDEX('Disaggregation Data'!$M$315:$M$576,MATCH(LEFT(X416,255),LEFT('Disaggregation Data'!$J$315:$J$576,255),0))=0,(E416/F416)*100,INDEX('Disaggregation Data'!$M$315:$M$576,MATCH(LEFT(X416,255),LEFT('Disaggregation Data'!J$315:$J$576,255),0))),"")</f>
        <v/>
      </c>
      <c r="H416" s="390" t="str">
        <f t="array" ref="H416">IFERROR(IF(INDEX('Disaggregation Data'!$N$315:$N$576,MATCH(LEFT(X416,255),LEFT('Disaggregation Data'!$J$315:$J$576,255),0))=0,"",INDEX('Disaggregation Data'!$N$315:$N$576,MATCH(LEFT(X416,255),LEFT('Disaggregation Data'!J$315:$J$576,255),0))),"")</f>
        <v/>
      </c>
      <c r="I416" s="471"/>
      <c r="J416" s="471"/>
      <c r="K416" s="471"/>
      <c r="L416" s="471"/>
      <c r="M416" s="471"/>
      <c r="N416" s="471"/>
      <c r="O416" s="471"/>
      <c r="P416" s="471"/>
      <c r="Q416" s="471"/>
      <c r="R416" s="471"/>
      <c r="S416" s="471"/>
      <c r="T416" s="471"/>
      <c r="U416" s="390" t="str">
        <f t="array" ref="U416">IFERROR(IF(INDEX('Disaggregation Data'!$O$315:$O$576,MATCH(LEFT(X416,255),LEFT('Disaggregation Data'!$J$315:$J$576,255),0))=0,"",INDEX('Disaggregation Data'!$O$315:$O$576,MATCH(LEFT(X416,255),LEFT('Disaggregation Data'!J$315:$J$576,255),0))),"")</f>
        <v/>
      </c>
      <c r="V416" s="402" t="str">
        <f t="array" ref="V416">IFERROR(IF(INDEX('Disaggregation Data'!$P$315:$P$576,MATCH(LEFT(X416,255),LEFT('Disaggregation Data'!$J$315:$J$576,255),0))=0,"",INDEX('Disaggregation Data'!$P$315:$P$576,MATCH(LEFT(X416,255),LEFT('Disaggregation Data'!J$315:$J$576,255),0))),"")</f>
        <v/>
      </c>
      <c r="W416" s="472"/>
      <c r="X416" s="472" t="str">
        <f t="shared" si="28"/>
        <v/>
      </c>
      <c r="Y416" s="472">
        <f t="shared" si="29"/>
        <v>29</v>
      </c>
      <c r="Z416" s="472" t="str">
        <f t="shared" si="30"/>
        <v/>
      </c>
      <c r="AA416" s="472" t="b">
        <f t="shared" si="31"/>
        <v>0</v>
      </c>
      <c r="AB416" s="472" t="s">
        <v>1966</v>
      </c>
      <c r="AC416" s="472" t="str">
        <f t="array" ref="AC416">IFERROR(IF(INDEX('Disaggregation Records'!$G$95:$G$183,MATCH(LEFT(Z416,255),LEFT('Disaggregation Records'!$D$95:$D$183,255),0))=0,"",INDEX('Disaggregation Records'!$G$95:$G$183,MATCH(LEFT(Z416,255),LEFT('Disaggregation Records'!$D$95:$D$183,255),0))),"")</f>
        <v/>
      </c>
      <c r="AD416" s="472" t="s">
        <v>803</v>
      </c>
      <c r="AE416" s="219"/>
      <c r="AF416" s="135"/>
      <c r="AG416" s="135"/>
    </row>
    <row r="417" spans="1:33" ht="37.5" customHeight="1" x14ac:dyDescent="0.35">
      <c r="A417" s="367">
        <v>10</v>
      </c>
      <c r="B417" s="384" t="str">
        <f>IFERROR(VLOOKUP(A417,'Coverage Indicators - Section D'!$A$10:$Y$38,25,FALSE),"")</f>
        <v/>
      </c>
      <c r="C417" s="467" t="str">
        <f t="array" ref="C417">IFERROR(IF(INDEX('Disaggregation Records'!$E$95:$E$183,MATCH(LEFT(Z417,255),LEFT('Disaggregation Records'!$D$95:$D$183,255),0))=0,"",INDEX('Disaggregation Records'!$E$95:$E$183,MATCH(LEFT(Z417,255),LEFT('Disaggregation Records'!$D$95:$D$183,255),0))),"")</f>
        <v/>
      </c>
      <c r="D417" s="467" t="str">
        <f t="array" ref="D417">IFERROR(IF(INDEX('Disaggregation Records'!$F$95:$F$183,MATCH(LEFT(Z417,255),LEFT('Disaggregation Records'!$D$95:$D$183,255),0))=0,"",INDEX('Disaggregation Records'!$F$95:$F$183,MATCH(LEFT(Z417,255),LEFT('Disaggregation Records'!$D$95:$D$183,255),0))),"")</f>
        <v/>
      </c>
      <c r="E417" s="386" t="str">
        <f t="array" ref="E417">IFERROR(IF(INDEX('Disaggregation Data'!$K$315:$K$576,MATCH(LEFT(X417,255),LEFT('Disaggregation Data'!$J$315:$J$576,255),0))=0,"",INDEX('Disaggregation Data'!$K$315:$K$576,MATCH(LEFT(X417,255),LEFT('Disaggregation Data'!J$315:$J$576,255),0))),"")</f>
        <v/>
      </c>
      <c r="F417" s="387" t="str">
        <f t="array" ref="F417">IFERROR(IF(INDEX('Disaggregation Data'!$L$315:$L$576,MATCH(LEFT(X417,255),LEFT('Disaggregation Data'!$J$315:$J$576,255),0))=0,"",INDEX('Disaggregation Data'!$L$315:$L$576,MATCH(LEFT(X417,255),LEFT('Disaggregation Data'!J$315:$J$576,255),0))),"")</f>
        <v/>
      </c>
      <c r="G417" s="442" t="str">
        <f t="array" ref="G417">IFERROR(IF(INDEX('Disaggregation Data'!$M$315:$M$576,MATCH(LEFT(X417,255),LEFT('Disaggregation Data'!$J$315:$J$576,255),0))=0,(E417/F417)*100,INDEX('Disaggregation Data'!$M$315:$M$576,MATCH(LEFT(X417,255),LEFT('Disaggregation Data'!J$315:$J$576,255),0))),"")</f>
        <v/>
      </c>
      <c r="H417" s="390" t="str">
        <f t="array" ref="H417">IFERROR(IF(INDEX('Disaggregation Data'!$N$315:$N$576,MATCH(LEFT(X417,255),LEFT('Disaggregation Data'!$J$315:$J$576,255),0))=0,"",INDEX('Disaggregation Data'!$N$315:$N$576,MATCH(LEFT(X417,255),LEFT('Disaggregation Data'!J$315:$J$576,255),0))),"")</f>
        <v/>
      </c>
      <c r="I417" s="471"/>
      <c r="J417" s="471"/>
      <c r="K417" s="471"/>
      <c r="L417" s="471"/>
      <c r="M417" s="471"/>
      <c r="N417" s="471"/>
      <c r="O417" s="471"/>
      <c r="P417" s="471"/>
      <c r="Q417" s="471"/>
      <c r="R417" s="471"/>
      <c r="S417" s="471"/>
      <c r="T417" s="471"/>
      <c r="U417" s="390" t="str">
        <f t="array" ref="U417">IFERROR(IF(INDEX('Disaggregation Data'!$O$315:$O$576,MATCH(LEFT(X417,255),LEFT('Disaggregation Data'!$J$315:$J$576,255),0))=0,"",INDEX('Disaggregation Data'!$O$315:$O$576,MATCH(LEFT(X417,255),LEFT('Disaggregation Data'!J$315:$J$576,255),0))),"")</f>
        <v/>
      </c>
      <c r="V417" s="402" t="str">
        <f t="array" ref="V417">IFERROR(IF(INDEX('Disaggregation Data'!$P$315:$P$576,MATCH(LEFT(X417,255),LEFT('Disaggregation Data'!$J$315:$J$576,255),0))=0,"",INDEX('Disaggregation Data'!$P$315:$P$576,MATCH(LEFT(X417,255),LEFT('Disaggregation Data'!J$315:$J$576,255),0))),"")</f>
        <v/>
      </c>
      <c r="W417" s="472"/>
      <c r="X417" s="472" t="str">
        <f t="shared" si="28"/>
        <v/>
      </c>
      <c r="Y417" s="472">
        <f t="shared" si="29"/>
        <v>30</v>
      </c>
      <c r="Z417" s="472" t="str">
        <f t="shared" si="30"/>
        <v/>
      </c>
      <c r="AA417" s="472" t="b">
        <f t="shared" si="31"/>
        <v>0</v>
      </c>
      <c r="AB417" s="472" t="s">
        <v>1967</v>
      </c>
      <c r="AC417" s="472" t="str">
        <f t="array" ref="AC417">IFERROR(IF(INDEX('Disaggregation Records'!$G$95:$G$183,MATCH(LEFT(Z417,255),LEFT('Disaggregation Records'!$D$95:$D$183,255),0))=0,"",INDEX('Disaggregation Records'!$G$95:$G$183,MATCH(LEFT(Z417,255),LEFT('Disaggregation Records'!$D$95:$D$183,255),0))),"")</f>
        <v/>
      </c>
      <c r="AD417" s="472" t="s">
        <v>806</v>
      </c>
      <c r="AE417" s="219"/>
      <c r="AF417" s="135"/>
      <c r="AG417" s="135"/>
    </row>
    <row r="418" spans="1:33" ht="37.5" customHeight="1" x14ac:dyDescent="0.35">
      <c r="A418" s="367">
        <v>10</v>
      </c>
      <c r="B418" s="384" t="str">
        <f>IFERROR(VLOOKUP(A418,'Coverage Indicators - Section D'!$A$10:$Y$38,25,FALSE),"")</f>
        <v/>
      </c>
      <c r="C418" s="467" t="str">
        <f t="array" ref="C418">IFERROR(IF(INDEX('Disaggregation Records'!$E$95:$E$183,MATCH(LEFT(Z418,255),LEFT('Disaggregation Records'!$D$95:$D$183,255),0))=0,"",INDEX('Disaggregation Records'!$E$95:$E$183,MATCH(LEFT(Z418,255),LEFT('Disaggregation Records'!$D$95:$D$183,255),0))),"")</f>
        <v/>
      </c>
      <c r="D418" s="467" t="str">
        <f t="array" ref="D418">IFERROR(IF(INDEX('Disaggregation Records'!$F$95:$F$183,MATCH(LEFT(Z418,255),LEFT('Disaggregation Records'!$D$95:$D$183,255),0))=0,"",INDEX('Disaggregation Records'!$F$95:$F$183,MATCH(LEFT(Z418,255),LEFT('Disaggregation Records'!$D$95:$D$183,255),0))),"")</f>
        <v/>
      </c>
      <c r="E418" s="386" t="str">
        <f t="array" ref="E418">IFERROR(IF(INDEX('Disaggregation Data'!$K$315:$K$576,MATCH(LEFT(X418,255),LEFT('Disaggregation Data'!$J$315:$J$576,255),0))=0,"",INDEX('Disaggregation Data'!$K$315:$K$576,MATCH(LEFT(X418,255),LEFT('Disaggregation Data'!J$315:$J$576,255),0))),"")</f>
        <v/>
      </c>
      <c r="F418" s="387" t="str">
        <f t="array" ref="F418">IFERROR(IF(INDEX('Disaggregation Data'!$L$315:$L$576,MATCH(LEFT(X418,255),LEFT('Disaggregation Data'!$J$315:$J$576,255),0))=0,"",INDEX('Disaggregation Data'!$L$315:$L$576,MATCH(LEFT(X418,255),LEFT('Disaggregation Data'!J$315:$J$576,255),0))),"")</f>
        <v/>
      </c>
      <c r="G418" s="442" t="str">
        <f t="array" ref="G418">IFERROR(IF(INDEX('Disaggregation Data'!$M$315:$M$576,MATCH(LEFT(X418,255),LEFT('Disaggregation Data'!$J$315:$J$576,255),0))=0,(E418/F418)*100,INDEX('Disaggregation Data'!$M$315:$M$576,MATCH(LEFT(X418,255),LEFT('Disaggregation Data'!J$315:$J$576,255),0))),"")</f>
        <v/>
      </c>
      <c r="H418" s="390" t="str">
        <f t="array" ref="H418">IFERROR(IF(INDEX('Disaggregation Data'!$N$315:$N$576,MATCH(LEFT(X418,255),LEFT('Disaggregation Data'!$J$315:$J$576,255),0))=0,"",INDEX('Disaggregation Data'!$N$315:$N$576,MATCH(LEFT(X418,255),LEFT('Disaggregation Data'!J$315:$J$576,255),0))),"")</f>
        <v/>
      </c>
      <c r="I418" s="471"/>
      <c r="J418" s="471"/>
      <c r="K418" s="471"/>
      <c r="L418" s="471"/>
      <c r="M418" s="471"/>
      <c r="N418" s="471"/>
      <c r="O418" s="471"/>
      <c r="P418" s="471"/>
      <c r="Q418" s="471"/>
      <c r="R418" s="471"/>
      <c r="S418" s="471"/>
      <c r="T418" s="471"/>
      <c r="U418" s="390" t="str">
        <f t="array" ref="U418">IFERROR(IF(INDEX('Disaggregation Data'!$O$315:$O$576,MATCH(LEFT(X418,255),LEFT('Disaggregation Data'!$J$315:$J$576,255),0))=0,"",INDEX('Disaggregation Data'!$O$315:$O$576,MATCH(LEFT(X418,255),LEFT('Disaggregation Data'!J$315:$J$576,255),0))),"")</f>
        <v/>
      </c>
      <c r="V418" s="402" t="str">
        <f t="array" ref="V418">IFERROR(IF(INDEX('Disaggregation Data'!$P$315:$P$576,MATCH(LEFT(X418,255),LEFT('Disaggregation Data'!$J$315:$J$576,255),0))=0,"",INDEX('Disaggregation Data'!$P$315:$P$576,MATCH(LEFT(X418,255),LEFT('Disaggregation Data'!J$315:$J$576,255),0))),"")</f>
        <v/>
      </c>
      <c r="W418" s="472"/>
      <c r="X418" s="472" t="str">
        <f t="shared" si="28"/>
        <v/>
      </c>
      <c r="Y418" s="472">
        <f t="shared" si="29"/>
        <v>31</v>
      </c>
      <c r="Z418" s="472" t="str">
        <f t="shared" si="30"/>
        <v/>
      </c>
      <c r="AA418" s="472" t="b">
        <f t="shared" si="31"/>
        <v>0</v>
      </c>
      <c r="AB418" s="472" t="s">
        <v>1968</v>
      </c>
      <c r="AC418" s="472" t="str">
        <f t="array" ref="AC418">IFERROR(IF(INDEX('Disaggregation Records'!$G$95:$G$183,MATCH(LEFT(Z418,255),LEFT('Disaggregation Records'!$D$95:$D$183,255),0))=0,"",INDEX('Disaggregation Records'!$G$95:$G$183,MATCH(LEFT(Z418,255),LEFT('Disaggregation Records'!$D$95:$D$183,255),0))),"")</f>
        <v/>
      </c>
      <c r="AD418" s="472" t="s">
        <v>806</v>
      </c>
      <c r="AE418" s="219"/>
      <c r="AF418" s="135"/>
      <c r="AG418" s="135"/>
    </row>
    <row r="419" spans="1:33" ht="37.5" customHeight="1" x14ac:dyDescent="0.35">
      <c r="A419" s="367">
        <v>10</v>
      </c>
      <c r="B419" s="384" t="str">
        <f>IFERROR(VLOOKUP(A419,'Coverage Indicators - Section D'!$A$10:$Y$38,25,FALSE),"")</f>
        <v/>
      </c>
      <c r="C419" s="467" t="str">
        <f t="array" ref="C419">IFERROR(IF(INDEX('Disaggregation Records'!$E$95:$E$183,MATCH(LEFT(Z419,255),LEFT('Disaggregation Records'!$D$95:$D$183,255),0))=0,"",INDEX('Disaggregation Records'!$E$95:$E$183,MATCH(LEFT(Z419,255),LEFT('Disaggregation Records'!$D$95:$D$183,255),0))),"")</f>
        <v/>
      </c>
      <c r="D419" s="467" t="str">
        <f t="array" ref="D419">IFERROR(IF(INDEX('Disaggregation Records'!$F$95:$F$183,MATCH(LEFT(Z419,255),LEFT('Disaggregation Records'!$D$95:$D$183,255),0))=0,"",INDEX('Disaggregation Records'!$F$95:$F$183,MATCH(LEFT(Z419,255),LEFT('Disaggregation Records'!$D$95:$D$183,255),0))),"")</f>
        <v/>
      </c>
      <c r="E419" s="386" t="str">
        <f t="array" ref="E419">IFERROR(IF(INDEX('Disaggregation Data'!$K$315:$K$576,MATCH(LEFT(X419,255),LEFT('Disaggregation Data'!$J$315:$J$576,255),0))=0,"",INDEX('Disaggregation Data'!$K$315:$K$576,MATCH(LEFT(X419,255),LEFT('Disaggregation Data'!J$315:$J$576,255),0))),"")</f>
        <v/>
      </c>
      <c r="F419" s="387" t="str">
        <f t="array" ref="F419">IFERROR(IF(INDEX('Disaggregation Data'!$L$315:$L$576,MATCH(LEFT(X419,255),LEFT('Disaggregation Data'!$J$315:$J$576,255),0))=0,"",INDEX('Disaggregation Data'!$L$315:$L$576,MATCH(LEFT(X419,255),LEFT('Disaggregation Data'!J$315:$J$576,255),0))),"")</f>
        <v/>
      </c>
      <c r="G419" s="442" t="str">
        <f t="array" ref="G419">IFERROR(IF(INDEX('Disaggregation Data'!$M$315:$M$576,MATCH(LEFT(X419,255),LEFT('Disaggregation Data'!$J$315:$J$576,255),0))=0,(E419/F419)*100,INDEX('Disaggregation Data'!$M$315:$M$576,MATCH(LEFT(X419,255),LEFT('Disaggregation Data'!J$315:$J$576,255),0))),"")</f>
        <v/>
      </c>
      <c r="H419" s="390" t="str">
        <f t="array" ref="H419">IFERROR(IF(INDEX('Disaggregation Data'!$N$315:$N$576,MATCH(LEFT(X419,255),LEFT('Disaggregation Data'!$J$315:$J$576,255),0))=0,"",INDEX('Disaggregation Data'!$N$315:$N$576,MATCH(LEFT(X419,255),LEFT('Disaggregation Data'!J$315:$J$576,255),0))),"")</f>
        <v/>
      </c>
      <c r="I419" s="471"/>
      <c r="J419" s="471"/>
      <c r="K419" s="471"/>
      <c r="L419" s="471"/>
      <c r="M419" s="471"/>
      <c r="N419" s="471"/>
      <c r="O419" s="471"/>
      <c r="P419" s="471"/>
      <c r="Q419" s="471"/>
      <c r="R419" s="471"/>
      <c r="S419" s="471"/>
      <c r="T419" s="471"/>
      <c r="U419" s="390" t="str">
        <f t="array" ref="U419">IFERROR(IF(INDEX('Disaggregation Data'!$O$315:$O$576,MATCH(LEFT(X419,255),LEFT('Disaggregation Data'!$J$315:$J$576,255),0))=0,"",INDEX('Disaggregation Data'!$O$315:$O$576,MATCH(LEFT(X419,255),LEFT('Disaggregation Data'!J$315:$J$576,255),0))),"")</f>
        <v/>
      </c>
      <c r="V419" s="402" t="str">
        <f t="array" ref="V419">IFERROR(IF(INDEX('Disaggregation Data'!$P$315:$P$576,MATCH(LEFT(X419,255),LEFT('Disaggregation Data'!$J$315:$J$576,255),0))=0,"",INDEX('Disaggregation Data'!$P$315:$P$576,MATCH(LEFT(X419,255),LEFT('Disaggregation Data'!J$315:$J$576,255),0))),"")</f>
        <v/>
      </c>
      <c r="W419" s="472"/>
      <c r="X419" s="472" t="str">
        <f t="shared" si="28"/>
        <v/>
      </c>
      <c r="Y419" s="472">
        <f t="shared" si="29"/>
        <v>32</v>
      </c>
      <c r="Z419" s="472" t="str">
        <f t="shared" si="30"/>
        <v/>
      </c>
      <c r="AA419" s="472" t="b">
        <f t="shared" si="31"/>
        <v>0</v>
      </c>
      <c r="AB419" s="472" t="s">
        <v>1969</v>
      </c>
      <c r="AC419" s="472" t="str">
        <f t="array" ref="AC419">IFERROR(IF(INDEX('Disaggregation Records'!$G$95:$G$183,MATCH(LEFT(Z419,255),LEFT('Disaggregation Records'!$D$95:$D$183,255),0))=0,"",INDEX('Disaggregation Records'!$G$95:$G$183,MATCH(LEFT(Z419,255),LEFT('Disaggregation Records'!$D$95:$D$183,255),0))),"")</f>
        <v/>
      </c>
      <c r="AD419" s="472" t="s">
        <v>806</v>
      </c>
      <c r="AE419" s="219"/>
      <c r="AF419" s="135"/>
      <c r="AG419" s="135"/>
    </row>
    <row r="420" spans="1:33" ht="37.5" customHeight="1" x14ac:dyDescent="0.35">
      <c r="A420" s="367">
        <v>10</v>
      </c>
      <c r="B420" s="384" t="str">
        <f>IFERROR(VLOOKUP(A420,'Coverage Indicators - Section D'!$A$10:$Y$38,25,FALSE),"")</f>
        <v/>
      </c>
      <c r="C420" s="467" t="str">
        <f t="array" ref="C420">IFERROR(IF(INDEX('Disaggregation Records'!$E$95:$E$183,MATCH(LEFT(Z420,255),LEFT('Disaggregation Records'!$D$95:$D$183,255),0))=0,"",INDEX('Disaggregation Records'!$E$95:$E$183,MATCH(LEFT(Z420,255),LEFT('Disaggregation Records'!$D$95:$D$183,255),0))),"")</f>
        <v/>
      </c>
      <c r="D420" s="467" t="str">
        <f t="array" ref="D420">IFERROR(IF(INDEX('Disaggregation Records'!$F$95:$F$183,MATCH(LEFT(Z420,255),LEFT('Disaggregation Records'!$D$95:$D$183,255),0))=0,"",INDEX('Disaggregation Records'!$F$95:$F$183,MATCH(LEFT(Z420,255),LEFT('Disaggregation Records'!$D$95:$D$183,255),0))),"")</f>
        <v/>
      </c>
      <c r="E420" s="386" t="str">
        <f t="array" ref="E420">IFERROR(IF(INDEX('Disaggregation Data'!$K$315:$K$576,MATCH(LEFT(X420,255),LEFT('Disaggregation Data'!$J$315:$J$576,255),0))=0,"",INDEX('Disaggregation Data'!$K$315:$K$576,MATCH(LEFT(X420,255),LEFT('Disaggregation Data'!J$315:$J$576,255),0))),"")</f>
        <v/>
      </c>
      <c r="F420" s="387" t="str">
        <f t="array" ref="F420">IFERROR(IF(INDEX('Disaggregation Data'!$L$315:$L$576,MATCH(LEFT(X420,255),LEFT('Disaggregation Data'!$J$315:$J$576,255),0))=0,"",INDEX('Disaggregation Data'!$L$315:$L$576,MATCH(LEFT(X420,255),LEFT('Disaggregation Data'!J$315:$J$576,255),0))),"")</f>
        <v/>
      </c>
      <c r="G420" s="442" t="str">
        <f t="array" ref="G420">IFERROR(IF(INDEX('Disaggregation Data'!$M$315:$M$576,MATCH(LEFT(X420,255),LEFT('Disaggregation Data'!$J$315:$J$576,255),0))=0,(E420/F420)*100,INDEX('Disaggregation Data'!$M$315:$M$576,MATCH(LEFT(X420,255),LEFT('Disaggregation Data'!J$315:$J$576,255),0))),"")</f>
        <v/>
      </c>
      <c r="H420" s="390" t="str">
        <f t="array" ref="H420">IFERROR(IF(INDEX('Disaggregation Data'!$N$315:$N$576,MATCH(LEFT(X420,255),LEFT('Disaggregation Data'!$J$315:$J$576,255),0))=0,"",INDEX('Disaggregation Data'!$N$315:$N$576,MATCH(LEFT(X420,255),LEFT('Disaggregation Data'!J$315:$J$576,255),0))),"")</f>
        <v/>
      </c>
      <c r="I420" s="471"/>
      <c r="J420" s="471"/>
      <c r="K420" s="471"/>
      <c r="L420" s="471"/>
      <c r="M420" s="471"/>
      <c r="N420" s="471"/>
      <c r="O420" s="471"/>
      <c r="P420" s="471"/>
      <c r="Q420" s="471"/>
      <c r="R420" s="471"/>
      <c r="S420" s="471"/>
      <c r="T420" s="471"/>
      <c r="U420" s="390" t="str">
        <f t="array" ref="U420">IFERROR(IF(INDEX('Disaggregation Data'!$O$315:$O$576,MATCH(LEFT(X420,255),LEFT('Disaggregation Data'!$J$315:$J$576,255),0))=0,"",INDEX('Disaggregation Data'!$O$315:$O$576,MATCH(LEFT(X420,255),LEFT('Disaggregation Data'!J$315:$J$576,255),0))),"")</f>
        <v/>
      </c>
      <c r="V420" s="402" t="str">
        <f t="array" ref="V420">IFERROR(IF(INDEX('Disaggregation Data'!$P$315:$P$576,MATCH(LEFT(X420,255),LEFT('Disaggregation Data'!$J$315:$J$576,255),0))=0,"",INDEX('Disaggregation Data'!$P$315:$P$576,MATCH(LEFT(X420,255),LEFT('Disaggregation Data'!J$315:$J$576,255),0))),"")</f>
        <v/>
      </c>
      <c r="W420" s="472"/>
      <c r="X420" s="472" t="str">
        <f t="shared" si="28"/>
        <v/>
      </c>
      <c r="Y420" s="472">
        <f t="shared" si="29"/>
        <v>33</v>
      </c>
      <c r="Z420" s="472" t="str">
        <f t="shared" si="30"/>
        <v/>
      </c>
      <c r="AA420" s="472" t="b">
        <f t="shared" si="31"/>
        <v>0</v>
      </c>
      <c r="AB420" s="472" t="s">
        <v>1970</v>
      </c>
      <c r="AC420" s="472" t="str">
        <f t="array" ref="AC420">IFERROR(IF(INDEX('Disaggregation Records'!$G$95:$G$183,MATCH(LEFT(Z420,255),LEFT('Disaggregation Records'!$D$95:$D$183,255),0))=0,"",INDEX('Disaggregation Records'!$G$95:$G$183,MATCH(LEFT(Z420,255),LEFT('Disaggregation Records'!$D$95:$D$183,255),0))),"")</f>
        <v/>
      </c>
      <c r="AD420" s="472" t="s">
        <v>806</v>
      </c>
      <c r="AE420" s="219"/>
      <c r="AF420" s="135"/>
      <c r="AG420" s="135"/>
    </row>
    <row r="421" spans="1:33" ht="37.5" customHeight="1" x14ac:dyDescent="0.35">
      <c r="A421" s="367">
        <v>10</v>
      </c>
      <c r="B421" s="384" t="str">
        <f>IFERROR(VLOOKUP(A421,'Coverage Indicators - Section D'!$A$10:$Y$38,25,FALSE),"")</f>
        <v/>
      </c>
      <c r="C421" s="467" t="str">
        <f t="array" ref="C421">IFERROR(IF(INDEX('Disaggregation Records'!$E$95:$E$183,MATCH(LEFT(Z421,255),LEFT('Disaggregation Records'!$D$95:$D$183,255),0))=0,"",INDEX('Disaggregation Records'!$E$95:$E$183,MATCH(LEFT(Z421,255),LEFT('Disaggregation Records'!$D$95:$D$183,255),0))),"")</f>
        <v/>
      </c>
      <c r="D421" s="467" t="str">
        <f t="array" ref="D421">IFERROR(IF(INDEX('Disaggregation Records'!$F$95:$F$183,MATCH(LEFT(Z421,255),LEFT('Disaggregation Records'!$D$95:$D$183,255),0))=0,"",INDEX('Disaggregation Records'!$F$95:$F$183,MATCH(LEFT(Z421,255),LEFT('Disaggregation Records'!$D$95:$D$183,255),0))),"")</f>
        <v/>
      </c>
      <c r="E421" s="386" t="str">
        <f t="array" ref="E421">IFERROR(IF(INDEX('Disaggregation Data'!$K$315:$K$576,MATCH(LEFT(X421,255),LEFT('Disaggregation Data'!$J$315:$J$576,255),0))=0,"",INDEX('Disaggregation Data'!$K$315:$K$576,MATCH(LEFT(X421,255),LEFT('Disaggregation Data'!J$315:$J$576,255),0))),"")</f>
        <v/>
      </c>
      <c r="F421" s="387" t="str">
        <f t="array" ref="F421">IFERROR(IF(INDEX('Disaggregation Data'!$L$315:$L$576,MATCH(LEFT(X421,255),LEFT('Disaggregation Data'!$J$315:$J$576,255),0))=0,"",INDEX('Disaggregation Data'!$L$315:$L$576,MATCH(LEFT(X421,255),LEFT('Disaggregation Data'!J$315:$J$576,255),0))),"")</f>
        <v/>
      </c>
      <c r="G421" s="442" t="str">
        <f t="array" ref="G421">IFERROR(IF(INDEX('Disaggregation Data'!$M$315:$M$576,MATCH(LEFT(X421,255),LEFT('Disaggregation Data'!$J$315:$J$576,255),0))=0,(E421/F421)*100,INDEX('Disaggregation Data'!$M$315:$M$576,MATCH(LEFT(X421,255),LEFT('Disaggregation Data'!J$315:$J$576,255),0))),"")</f>
        <v/>
      </c>
      <c r="H421" s="390" t="str">
        <f t="array" ref="H421">IFERROR(IF(INDEX('Disaggregation Data'!$N$315:$N$576,MATCH(LEFT(X421,255),LEFT('Disaggregation Data'!$J$315:$J$576,255),0))=0,"",INDEX('Disaggregation Data'!$N$315:$N$576,MATCH(LEFT(X421,255),LEFT('Disaggregation Data'!J$315:$J$576,255),0))),"")</f>
        <v/>
      </c>
      <c r="I421" s="471"/>
      <c r="J421" s="471"/>
      <c r="K421" s="471"/>
      <c r="L421" s="471"/>
      <c r="M421" s="471"/>
      <c r="N421" s="471"/>
      <c r="O421" s="471"/>
      <c r="P421" s="471"/>
      <c r="Q421" s="471"/>
      <c r="R421" s="471"/>
      <c r="S421" s="471"/>
      <c r="T421" s="471"/>
      <c r="U421" s="390" t="str">
        <f t="array" ref="U421">IFERROR(IF(INDEX('Disaggregation Data'!$O$315:$O$576,MATCH(LEFT(X421,255),LEFT('Disaggregation Data'!$J$315:$J$576,255),0))=0,"",INDEX('Disaggregation Data'!$O$315:$O$576,MATCH(LEFT(X421,255),LEFT('Disaggregation Data'!J$315:$J$576,255),0))),"")</f>
        <v/>
      </c>
      <c r="V421" s="402" t="str">
        <f t="array" ref="V421">IFERROR(IF(INDEX('Disaggregation Data'!$P$315:$P$576,MATCH(LEFT(X421,255),LEFT('Disaggregation Data'!$J$315:$J$576,255),0))=0,"",INDEX('Disaggregation Data'!$P$315:$P$576,MATCH(LEFT(X421,255),LEFT('Disaggregation Data'!J$315:$J$576,255),0))),"")</f>
        <v/>
      </c>
      <c r="W421" s="472"/>
      <c r="X421" s="472" t="str">
        <f t="shared" si="28"/>
        <v/>
      </c>
      <c r="Y421" s="472">
        <f t="shared" si="29"/>
        <v>34</v>
      </c>
      <c r="Z421" s="472" t="str">
        <f t="shared" si="30"/>
        <v/>
      </c>
      <c r="AA421" s="472" t="b">
        <f t="shared" si="31"/>
        <v>0</v>
      </c>
      <c r="AB421" s="472" t="s">
        <v>1971</v>
      </c>
      <c r="AC421" s="472" t="str">
        <f t="array" ref="AC421">IFERROR(IF(INDEX('Disaggregation Records'!$G$95:$G$183,MATCH(LEFT(Z421,255),LEFT('Disaggregation Records'!$D$95:$D$183,255),0))=0,"",INDEX('Disaggregation Records'!$G$95:$G$183,MATCH(LEFT(Z421,255),LEFT('Disaggregation Records'!$D$95:$D$183,255),0))),"")</f>
        <v/>
      </c>
      <c r="AD421" s="472" t="s">
        <v>806</v>
      </c>
      <c r="AE421" s="219"/>
      <c r="AF421" s="135"/>
      <c r="AG421" s="135"/>
    </row>
    <row r="422" spans="1:33" ht="37.5" customHeight="1" x14ac:dyDescent="0.35">
      <c r="A422" s="367">
        <v>10</v>
      </c>
      <c r="B422" s="384" t="str">
        <f>IFERROR(VLOOKUP(A422,'Coverage Indicators - Section D'!$A$10:$Y$38,25,FALSE),"")</f>
        <v/>
      </c>
      <c r="C422" s="467" t="str">
        <f t="array" ref="C422">IFERROR(IF(INDEX('Disaggregation Records'!$E$95:$E$183,MATCH(LEFT(Z422,255),LEFT('Disaggregation Records'!$D$95:$D$183,255),0))=0,"",INDEX('Disaggregation Records'!$E$95:$E$183,MATCH(LEFT(Z422,255),LEFT('Disaggregation Records'!$D$95:$D$183,255),0))),"")</f>
        <v/>
      </c>
      <c r="D422" s="467" t="str">
        <f t="array" ref="D422">IFERROR(IF(INDEX('Disaggregation Records'!$F$95:$F$183,MATCH(LEFT(Z422,255),LEFT('Disaggregation Records'!$D$95:$D$183,255),0))=0,"",INDEX('Disaggregation Records'!$F$95:$F$183,MATCH(LEFT(Z422,255),LEFT('Disaggregation Records'!$D$95:$D$183,255),0))),"")</f>
        <v/>
      </c>
      <c r="E422" s="386" t="str">
        <f t="array" ref="E422">IFERROR(IF(INDEX('Disaggregation Data'!$K$315:$K$576,MATCH(LEFT(X422,255),LEFT('Disaggregation Data'!$J$315:$J$576,255),0))=0,"",INDEX('Disaggregation Data'!$K$315:$K$576,MATCH(LEFT(X422,255),LEFT('Disaggregation Data'!J$315:$J$576,255),0))),"")</f>
        <v/>
      </c>
      <c r="F422" s="387" t="str">
        <f t="array" ref="F422">IFERROR(IF(INDEX('Disaggregation Data'!$L$315:$L$576,MATCH(LEFT(X422,255),LEFT('Disaggregation Data'!$J$315:$J$576,255),0))=0,"",INDEX('Disaggregation Data'!$L$315:$L$576,MATCH(LEFT(X422,255),LEFT('Disaggregation Data'!J$315:$J$576,255),0))),"")</f>
        <v/>
      </c>
      <c r="G422" s="442" t="str">
        <f t="array" ref="G422">IFERROR(IF(INDEX('Disaggregation Data'!$M$315:$M$576,MATCH(LEFT(X422,255),LEFT('Disaggregation Data'!$J$315:$J$576,255),0))=0,(E422/F422)*100,INDEX('Disaggregation Data'!$M$315:$M$576,MATCH(LEFT(X422,255),LEFT('Disaggregation Data'!J$315:$J$576,255),0))),"")</f>
        <v/>
      </c>
      <c r="H422" s="390" t="str">
        <f t="array" ref="H422">IFERROR(IF(INDEX('Disaggregation Data'!$N$315:$N$576,MATCH(LEFT(X422,255),LEFT('Disaggregation Data'!$J$315:$J$576,255),0))=0,"",INDEX('Disaggregation Data'!$N$315:$N$576,MATCH(LEFT(X422,255),LEFT('Disaggregation Data'!J$315:$J$576,255),0))),"")</f>
        <v/>
      </c>
      <c r="I422" s="471"/>
      <c r="J422" s="471"/>
      <c r="K422" s="471"/>
      <c r="L422" s="471"/>
      <c r="M422" s="471"/>
      <c r="N422" s="471"/>
      <c r="O422" s="471"/>
      <c r="P422" s="471"/>
      <c r="Q422" s="471"/>
      <c r="R422" s="471"/>
      <c r="S422" s="471"/>
      <c r="T422" s="471"/>
      <c r="U422" s="390" t="str">
        <f t="array" ref="U422">IFERROR(IF(INDEX('Disaggregation Data'!$O$315:$O$576,MATCH(LEFT(X422,255),LEFT('Disaggregation Data'!$J$315:$J$576,255),0))=0,"",INDEX('Disaggregation Data'!$O$315:$O$576,MATCH(LEFT(X422,255),LEFT('Disaggregation Data'!J$315:$J$576,255),0))),"")</f>
        <v/>
      </c>
      <c r="V422" s="402" t="str">
        <f t="array" ref="V422">IFERROR(IF(INDEX('Disaggregation Data'!$P$315:$P$576,MATCH(LEFT(X422,255),LEFT('Disaggregation Data'!$J$315:$J$576,255),0))=0,"",INDEX('Disaggregation Data'!$P$315:$P$576,MATCH(LEFT(X422,255),LEFT('Disaggregation Data'!J$315:$J$576,255),0))),"")</f>
        <v/>
      </c>
      <c r="W422" s="472"/>
      <c r="X422" s="472" t="str">
        <f t="shared" si="28"/>
        <v/>
      </c>
      <c r="Y422" s="472">
        <f t="shared" si="29"/>
        <v>35</v>
      </c>
      <c r="Z422" s="472" t="str">
        <f t="shared" si="30"/>
        <v/>
      </c>
      <c r="AA422" s="472" t="b">
        <f t="shared" si="31"/>
        <v>0</v>
      </c>
      <c r="AB422" s="472" t="s">
        <v>1972</v>
      </c>
      <c r="AC422" s="472" t="str">
        <f t="array" ref="AC422">IFERROR(IF(INDEX('Disaggregation Records'!$G$95:$G$183,MATCH(LEFT(Z422,255),LEFT('Disaggregation Records'!$D$95:$D$183,255),0))=0,"",INDEX('Disaggregation Records'!$G$95:$G$183,MATCH(LEFT(Z422,255),LEFT('Disaggregation Records'!$D$95:$D$183,255),0))),"")</f>
        <v/>
      </c>
      <c r="AD422" s="472" t="s">
        <v>806</v>
      </c>
      <c r="AE422" s="219"/>
      <c r="AF422" s="135"/>
      <c r="AG422" s="135"/>
    </row>
    <row r="423" spans="1:33" ht="37.5" customHeight="1" x14ac:dyDescent="0.35">
      <c r="A423" s="367">
        <v>10</v>
      </c>
      <c r="B423" s="384" t="str">
        <f>IFERROR(VLOOKUP(A423,'Coverage Indicators - Section D'!$A$10:$Y$38,25,FALSE),"")</f>
        <v/>
      </c>
      <c r="C423" s="467" t="str">
        <f t="array" ref="C423">IFERROR(IF(INDEX('Disaggregation Records'!$E$95:$E$183,MATCH(LEFT(Z423,255),LEFT('Disaggregation Records'!$D$95:$D$183,255),0))=0,"",INDEX('Disaggregation Records'!$E$95:$E$183,MATCH(LEFT(Z423,255),LEFT('Disaggregation Records'!$D$95:$D$183,255),0))),"")</f>
        <v/>
      </c>
      <c r="D423" s="467" t="str">
        <f t="array" ref="D423">IFERROR(IF(INDEX('Disaggregation Records'!$F$95:$F$183,MATCH(LEFT(Z423,255),LEFT('Disaggregation Records'!$D$95:$D$183,255),0))=0,"",INDEX('Disaggregation Records'!$F$95:$F$183,MATCH(LEFT(Z423,255),LEFT('Disaggregation Records'!$D$95:$D$183,255),0))),"")</f>
        <v/>
      </c>
      <c r="E423" s="386" t="str">
        <f t="array" ref="E423">IFERROR(IF(INDEX('Disaggregation Data'!$K$315:$K$576,MATCH(LEFT(X423,255),LEFT('Disaggregation Data'!$J$315:$J$576,255),0))=0,"",INDEX('Disaggregation Data'!$K$315:$K$576,MATCH(LEFT(X423,255),LEFT('Disaggregation Data'!J$315:$J$576,255),0))),"")</f>
        <v/>
      </c>
      <c r="F423" s="387" t="str">
        <f t="array" ref="F423">IFERROR(IF(INDEX('Disaggregation Data'!$L$315:$L$576,MATCH(LEFT(X423,255),LEFT('Disaggregation Data'!$J$315:$J$576,255),0))=0,"",INDEX('Disaggregation Data'!$L$315:$L$576,MATCH(LEFT(X423,255),LEFT('Disaggregation Data'!J$315:$J$576,255),0))),"")</f>
        <v/>
      </c>
      <c r="G423" s="442" t="str">
        <f t="array" ref="G423">IFERROR(IF(INDEX('Disaggregation Data'!$M$315:$M$576,MATCH(LEFT(X423,255),LEFT('Disaggregation Data'!$J$315:$J$576,255),0))=0,(E423/F423)*100,INDEX('Disaggregation Data'!$M$315:$M$576,MATCH(LEFT(X423,255),LEFT('Disaggregation Data'!J$315:$J$576,255),0))),"")</f>
        <v/>
      </c>
      <c r="H423" s="390" t="str">
        <f t="array" ref="H423">IFERROR(IF(INDEX('Disaggregation Data'!$N$315:$N$576,MATCH(LEFT(X423,255),LEFT('Disaggregation Data'!$J$315:$J$576,255),0))=0,"",INDEX('Disaggregation Data'!$N$315:$N$576,MATCH(LEFT(X423,255),LEFT('Disaggregation Data'!J$315:$J$576,255),0))),"")</f>
        <v/>
      </c>
      <c r="I423" s="471"/>
      <c r="J423" s="471"/>
      <c r="K423" s="471"/>
      <c r="L423" s="471"/>
      <c r="M423" s="471"/>
      <c r="N423" s="471"/>
      <c r="O423" s="471"/>
      <c r="P423" s="471"/>
      <c r="Q423" s="471"/>
      <c r="R423" s="471"/>
      <c r="S423" s="471"/>
      <c r="T423" s="471"/>
      <c r="U423" s="390" t="str">
        <f t="array" ref="U423">IFERROR(IF(INDEX('Disaggregation Data'!$O$315:$O$576,MATCH(LEFT(X423,255),LEFT('Disaggregation Data'!$J$315:$J$576,255),0))=0,"",INDEX('Disaggregation Data'!$O$315:$O$576,MATCH(LEFT(X423,255),LEFT('Disaggregation Data'!J$315:$J$576,255),0))),"")</f>
        <v/>
      </c>
      <c r="V423" s="402" t="str">
        <f t="array" ref="V423">IFERROR(IF(INDEX('Disaggregation Data'!$P$315:$P$576,MATCH(LEFT(X423,255),LEFT('Disaggregation Data'!$J$315:$J$576,255),0))=0,"",INDEX('Disaggregation Data'!$P$315:$P$576,MATCH(LEFT(X423,255),LEFT('Disaggregation Data'!J$315:$J$576,255),0))),"")</f>
        <v/>
      </c>
      <c r="W423" s="472"/>
      <c r="X423" s="472" t="str">
        <f t="shared" si="28"/>
        <v/>
      </c>
      <c r="Y423" s="472">
        <f t="shared" si="29"/>
        <v>36</v>
      </c>
      <c r="Z423" s="472" t="str">
        <f t="shared" si="30"/>
        <v/>
      </c>
      <c r="AA423" s="472" t="b">
        <f t="shared" si="31"/>
        <v>0</v>
      </c>
      <c r="AB423" s="472" t="s">
        <v>1973</v>
      </c>
      <c r="AC423" s="472" t="str">
        <f t="array" ref="AC423">IFERROR(IF(INDEX('Disaggregation Records'!$G$95:$G$183,MATCH(LEFT(Z423,255),LEFT('Disaggregation Records'!$D$95:$D$183,255),0))=0,"",INDEX('Disaggregation Records'!$G$95:$G$183,MATCH(LEFT(Z423,255),LEFT('Disaggregation Records'!$D$95:$D$183,255),0))),"")</f>
        <v/>
      </c>
      <c r="AD423" s="472" t="s">
        <v>806</v>
      </c>
      <c r="AE423" s="219"/>
      <c r="AF423" s="135"/>
      <c r="AG423" s="135"/>
    </row>
    <row r="424" spans="1:33" ht="37.5" customHeight="1" x14ac:dyDescent="0.35">
      <c r="A424" s="367">
        <v>10</v>
      </c>
      <c r="B424" s="384" t="str">
        <f>IFERROR(VLOOKUP(A424,'Coverage Indicators - Section D'!$A$10:$Y$38,25,FALSE),"")</f>
        <v/>
      </c>
      <c r="C424" s="467" t="str">
        <f t="array" ref="C424">IFERROR(IF(INDEX('Disaggregation Records'!$E$95:$E$183,MATCH(LEFT(Z424,255),LEFT('Disaggregation Records'!$D$95:$D$183,255),0))=0,"",INDEX('Disaggregation Records'!$E$95:$E$183,MATCH(LEFT(Z424,255),LEFT('Disaggregation Records'!$D$95:$D$183,255),0))),"")</f>
        <v/>
      </c>
      <c r="D424" s="467" t="str">
        <f t="array" ref="D424">IFERROR(IF(INDEX('Disaggregation Records'!$F$95:$F$183,MATCH(LEFT(Z424,255),LEFT('Disaggregation Records'!$D$95:$D$183,255),0))=0,"",INDEX('Disaggregation Records'!$F$95:$F$183,MATCH(LEFT(Z424,255),LEFT('Disaggregation Records'!$D$95:$D$183,255),0))),"")</f>
        <v/>
      </c>
      <c r="E424" s="386" t="str">
        <f t="array" ref="E424">IFERROR(IF(INDEX('Disaggregation Data'!$K$315:$K$576,MATCH(LEFT(X424,255),LEFT('Disaggregation Data'!$J$315:$J$576,255),0))=0,"",INDEX('Disaggregation Data'!$K$315:$K$576,MATCH(LEFT(X424,255),LEFT('Disaggregation Data'!J$315:$J$576,255),0))),"")</f>
        <v/>
      </c>
      <c r="F424" s="387" t="str">
        <f t="array" ref="F424">IFERROR(IF(INDEX('Disaggregation Data'!$L$315:$L$576,MATCH(LEFT(X424,255),LEFT('Disaggregation Data'!$J$315:$J$576,255),0))=0,"",INDEX('Disaggregation Data'!$L$315:$L$576,MATCH(LEFT(X424,255),LEFT('Disaggregation Data'!J$315:$J$576,255),0))),"")</f>
        <v/>
      </c>
      <c r="G424" s="442" t="str">
        <f t="array" ref="G424">IFERROR(IF(INDEX('Disaggregation Data'!$M$315:$M$576,MATCH(LEFT(X424,255),LEFT('Disaggregation Data'!$J$315:$J$576,255),0))=0,(E424/F424)*100,INDEX('Disaggregation Data'!$M$315:$M$576,MATCH(LEFT(X424,255),LEFT('Disaggregation Data'!J$315:$J$576,255),0))),"")</f>
        <v/>
      </c>
      <c r="H424" s="390" t="str">
        <f t="array" ref="H424">IFERROR(IF(INDEX('Disaggregation Data'!$N$315:$N$576,MATCH(LEFT(X424,255),LEFT('Disaggregation Data'!$J$315:$J$576,255),0))=0,"",INDEX('Disaggregation Data'!$N$315:$N$576,MATCH(LEFT(X424,255),LEFT('Disaggregation Data'!J$315:$J$576,255),0))),"")</f>
        <v/>
      </c>
      <c r="I424" s="471"/>
      <c r="J424" s="471"/>
      <c r="K424" s="471"/>
      <c r="L424" s="471"/>
      <c r="M424" s="471"/>
      <c r="N424" s="471"/>
      <c r="O424" s="471"/>
      <c r="P424" s="471"/>
      <c r="Q424" s="471"/>
      <c r="R424" s="471"/>
      <c r="S424" s="471"/>
      <c r="T424" s="471"/>
      <c r="U424" s="390" t="str">
        <f t="array" ref="U424">IFERROR(IF(INDEX('Disaggregation Data'!$O$315:$O$576,MATCH(LEFT(X424,255),LEFT('Disaggregation Data'!$J$315:$J$576,255),0))=0,"",INDEX('Disaggregation Data'!$O$315:$O$576,MATCH(LEFT(X424,255),LEFT('Disaggregation Data'!J$315:$J$576,255),0))),"")</f>
        <v/>
      </c>
      <c r="V424" s="402" t="str">
        <f t="array" ref="V424">IFERROR(IF(INDEX('Disaggregation Data'!$P$315:$P$576,MATCH(LEFT(X424,255),LEFT('Disaggregation Data'!$J$315:$J$576,255),0))=0,"",INDEX('Disaggregation Data'!$P$315:$P$576,MATCH(LEFT(X424,255),LEFT('Disaggregation Data'!J$315:$J$576,255),0))),"")</f>
        <v/>
      </c>
      <c r="W424" s="472"/>
      <c r="X424" s="472" t="str">
        <f t="shared" si="28"/>
        <v/>
      </c>
      <c r="Y424" s="472">
        <f t="shared" si="29"/>
        <v>37</v>
      </c>
      <c r="Z424" s="472" t="str">
        <f t="shared" si="30"/>
        <v/>
      </c>
      <c r="AA424" s="472" t="b">
        <f t="shared" si="31"/>
        <v>0</v>
      </c>
      <c r="AB424" s="472" t="s">
        <v>1974</v>
      </c>
      <c r="AC424" s="472" t="str">
        <f t="array" ref="AC424">IFERROR(IF(INDEX('Disaggregation Records'!$G$95:$G$183,MATCH(LEFT(Z424,255),LEFT('Disaggregation Records'!$D$95:$D$183,255),0))=0,"",INDEX('Disaggregation Records'!$G$95:$G$183,MATCH(LEFT(Z424,255),LEFT('Disaggregation Records'!$D$95:$D$183,255),0))),"")</f>
        <v/>
      </c>
      <c r="AD424" s="472" t="s">
        <v>806</v>
      </c>
      <c r="AE424" s="219"/>
      <c r="AF424" s="135"/>
      <c r="AG424" s="135"/>
    </row>
    <row r="425" spans="1:33" ht="37.5" customHeight="1" x14ac:dyDescent="0.35">
      <c r="A425" s="367">
        <v>10</v>
      </c>
      <c r="B425" s="384" t="str">
        <f>IFERROR(VLOOKUP(A425,'Coverage Indicators - Section D'!$A$10:$Y$38,25,FALSE),"")</f>
        <v/>
      </c>
      <c r="C425" s="467" t="str">
        <f t="array" ref="C425">IFERROR(IF(INDEX('Disaggregation Records'!$E$95:$E$183,MATCH(LEFT(Z425,255),LEFT('Disaggregation Records'!$D$95:$D$183,255),0))=0,"",INDEX('Disaggregation Records'!$E$95:$E$183,MATCH(LEFT(Z425,255),LEFT('Disaggregation Records'!$D$95:$D$183,255),0))),"")</f>
        <v/>
      </c>
      <c r="D425" s="467" t="str">
        <f t="array" ref="D425">IFERROR(IF(INDEX('Disaggregation Records'!$F$95:$F$183,MATCH(LEFT(Z425,255),LEFT('Disaggregation Records'!$D$95:$D$183,255),0))=0,"",INDEX('Disaggregation Records'!$F$95:$F$183,MATCH(LEFT(Z425,255),LEFT('Disaggregation Records'!$D$95:$D$183,255),0))),"")</f>
        <v/>
      </c>
      <c r="E425" s="386" t="str">
        <f t="array" ref="E425">IFERROR(IF(INDEX('Disaggregation Data'!$K$315:$K$576,MATCH(LEFT(X425,255),LEFT('Disaggregation Data'!$J$315:$J$576,255),0))=0,"",INDEX('Disaggregation Data'!$K$315:$K$576,MATCH(LEFT(X425,255),LEFT('Disaggregation Data'!J$315:$J$576,255),0))),"")</f>
        <v/>
      </c>
      <c r="F425" s="387" t="str">
        <f t="array" ref="F425">IFERROR(IF(INDEX('Disaggregation Data'!$L$315:$L$576,MATCH(LEFT(X425,255),LEFT('Disaggregation Data'!$J$315:$J$576,255),0))=0,"",INDEX('Disaggregation Data'!$L$315:$L$576,MATCH(LEFT(X425,255),LEFT('Disaggregation Data'!J$315:$J$576,255),0))),"")</f>
        <v/>
      </c>
      <c r="G425" s="442" t="str">
        <f t="array" ref="G425">IFERROR(IF(INDEX('Disaggregation Data'!$M$315:$M$576,MATCH(LEFT(X425,255),LEFT('Disaggregation Data'!$J$315:$J$576,255),0))=0,(E425/F425)*100,INDEX('Disaggregation Data'!$M$315:$M$576,MATCH(LEFT(X425,255),LEFT('Disaggregation Data'!J$315:$J$576,255),0))),"")</f>
        <v/>
      </c>
      <c r="H425" s="390" t="str">
        <f t="array" ref="H425">IFERROR(IF(INDEX('Disaggregation Data'!$N$315:$N$576,MATCH(LEFT(X425,255),LEFT('Disaggregation Data'!$J$315:$J$576,255),0))=0,"",INDEX('Disaggregation Data'!$N$315:$N$576,MATCH(LEFT(X425,255),LEFT('Disaggregation Data'!J$315:$J$576,255),0))),"")</f>
        <v/>
      </c>
      <c r="I425" s="471"/>
      <c r="J425" s="471"/>
      <c r="K425" s="471"/>
      <c r="L425" s="471"/>
      <c r="M425" s="471"/>
      <c r="N425" s="471"/>
      <c r="O425" s="471"/>
      <c r="P425" s="471"/>
      <c r="Q425" s="471"/>
      <c r="R425" s="471"/>
      <c r="S425" s="471"/>
      <c r="T425" s="471"/>
      <c r="U425" s="390" t="str">
        <f t="array" ref="U425">IFERROR(IF(INDEX('Disaggregation Data'!$O$315:$O$576,MATCH(LEFT(X425,255),LEFT('Disaggregation Data'!$J$315:$J$576,255),0))=0,"",INDEX('Disaggregation Data'!$O$315:$O$576,MATCH(LEFT(X425,255),LEFT('Disaggregation Data'!J$315:$J$576,255),0))),"")</f>
        <v/>
      </c>
      <c r="V425" s="402" t="str">
        <f t="array" ref="V425">IFERROR(IF(INDEX('Disaggregation Data'!$P$315:$P$576,MATCH(LEFT(X425,255),LEFT('Disaggregation Data'!$J$315:$J$576,255),0))=0,"",INDEX('Disaggregation Data'!$P$315:$P$576,MATCH(LEFT(X425,255),LEFT('Disaggregation Data'!J$315:$J$576,255),0))),"")</f>
        <v/>
      </c>
      <c r="W425" s="472"/>
      <c r="X425" s="472" t="str">
        <f t="shared" si="28"/>
        <v/>
      </c>
      <c r="Y425" s="472">
        <f t="shared" si="29"/>
        <v>38</v>
      </c>
      <c r="Z425" s="472" t="str">
        <f t="shared" si="30"/>
        <v/>
      </c>
      <c r="AA425" s="472" t="b">
        <f t="shared" si="31"/>
        <v>0</v>
      </c>
      <c r="AB425" s="472" t="s">
        <v>1975</v>
      </c>
      <c r="AC425" s="472" t="str">
        <f t="array" ref="AC425">IFERROR(IF(INDEX('Disaggregation Records'!$G$95:$G$183,MATCH(LEFT(Z425,255),LEFT('Disaggregation Records'!$D$95:$D$183,255),0))=0,"",INDEX('Disaggregation Records'!$G$95:$G$183,MATCH(LEFT(Z425,255),LEFT('Disaggregation Records'!$D$95:$D$183,255),0))),"")</f>
        <v/>
      </c>
      <c r="AD425" s="472" t="s">
        <v>806</v>
      </c>
      <c r="AE425" s="219"/>
      <c r="AF425" s="135"/>
      <c r="AG425" s="135"/>
    </row>
    <row r="426" spans="1:33" ht="37.5" customHeight="1" x14ac:dyDescent="0.35">
      <c r="A426" s="367">
        <v>10</v>
      </c>
      <c r="B426" s="384" t="str">
        <f>IFERROR(VLOOKUP(A426,'Coverage Indicators - Section D'!$A$10:$Y$38,25,FALSE),"")</f>
        <v/>
      </c>
      <c r="C426" s="467" t="str">
        <f t="array" ref="C426">IFERROR(IF(INDEX('Disaggregation Records'!$E$95:$E$183,MATCH(LEFT(Z426,255),LEFT('Disaggregation Records'!$D$95:$D$183,255),0))=0,"",INDEX('Disaggregation Records'!$E$95:$E$183,MATCH(LEFT(Z426,255),LEFT('Disaggregation Records'!$D$95:$D$183,255),0))),"")</f>
        <v/>
      </c>
      <c r="D426" s="467" t="str">
        <f t="array" ref="D426">IFERROR(IF(INDEX('Disaggregation Records'!$F$95:$F$183,MATCH(LEFT(Z426,255),LEFT('Disaggregation Records'!$D$95:$D$183,255),0))=0,"",INDEX('Disaggregation Records'!$F$95:$F$183,MATCH(LEFT(Z426,255),LEFT('Disaggregation Records'!$D$95:$D$183,255),0))),"")</f>
        <v/>
      </c>
      <c r="E426" s="386" t="str">
        <f t="array" ref="E426">IFERROR(IF(INDEX('Disaggregation Data'!$K$315:$K$576,MATCH(LEFT(X426,255),LEFT('Disaggregation Data'!$J$315:$J$576,255),0))=0,"",INDEX('Disaggregation Data'!$K$315:$K$576,MATCH(LEFT(X426,255),LEFT('Disaggregation Data'!J$315:$J$576,255),0))),"")</f>
        <v/>
      </c>
      <c r="F426" s="387" t="str">
        <f t="array" ref="F426">IFERROR(IF(INDEX('Disaggregation Data'!$L$315:$L$576,MATCH(LEFT(X426,255),LEFT('Disaggregation Data'!$J$315:$J$576,255),0))=0,"",INDEX('Disaggregation Data'!$L$315:$L$576,MATCH(LEFT(X426,255),LEFT('Disaggregation Data'!J$315:$J$576,255),0))),"")</f>
        <v/>
      </c>
      <c r="G426" s="442" t="str">
        <f t="array" ref="G426">IFERROR(IF(INDEX('Disaggregation Data'!$M$315:$M$576,MATCH(LEFT(X426,255),LEFT('Disaggregation Data'!$J$315:$J$576,255),0))=0,(E426/F426)*100,INDEX('Disaggregation Data'!$M$315:$M$576,MATCH(LEFT(X426,255),LEFT('Disaggregation Data'!J$315:$J$576,255),0))),"")</f>
        <v/>
      </c>
      <c r="H426" s="390" t="str">
        <f t="array" ref="H426">IFERROR(IF(INDEX('Disaggregation Data'!$N$315:$N$576,MATCH(LEFT(X426,255),LEFT('Disaggregation Data'!$J$315:$J$576,255),0))=0,"",INDEX('Disaggregation Data'!$N$315:$N$576,MATCH(LEFT(X426,255),LEFT('Disaggregation Data'!J$315:$J$576,255),0))),"")</f>
        <v/>
      </c>
      <c r="I426" s="471"/>
      <c r="J426" s="471"/>
      <c r="K426" s="471"/>
      <c r="L426" s="471"/>
      <c r="M426" s="471"/>
      <c r="N426" s="471"/>
      <c r="O426" s="471"/>
      <c r="P426" s="471"/>
      <c r="Q426" s="471"/>
      <c r="R426" s="471"/>
      <c r="S426" s="471"/>
      <c r="T426" s="471"/>
      <c r="U426" s="390" t="str">
        <f t="array" ref="U426">IFERROR(IF(INDEX('Disaggregation Data'!$O$315:$O$576,MATCH(LEFT(X426,255),LEFT('Disaggregation Data'!$J$315:$J$576,255),0))=0,"",INDEX('Disaggregation Data'!$O$315:$O$576,MATCH(LEFT(X426,255),LEFT('Disaggregation Data'!J$315:$J$576,255),0))),"")</f>
        <v/>
      </c>
      <c r="V426" s="402" t="str">
        <f t="array" ref="V426">IFERROR(IF(INDEX('Disaggregation Data'!$P$315:$P$576,MATCH(LEFT(X426,255),LEFT('Disaggregation Data'!$J$315:$J$576,255),0))=0,"",INDEX('Disaggregation Data'!$P$315:$P$576,MATCH(LEFT(X426,255),LEFT('Disaggregation Data'!J$315:$J$576,255),0))),"")</f>
        <v/>
      </c>
      <c r="W426" s="472"/>
      <c r="X426" s="472" t="str">
        <f t="shared" si="28"/>
        <v/>
      </c>
      <c r="Y426" s="472">
        <f t="shared" si="29"/>
        <v>39</v>
      </c>
      <c r="Z426" s="472" t="str">
        <f t="shared" si="30"/>
        <v/>
      </c>
      <c r="AA426" s="472" t="b">
        <f t="shared" si="31"/>
        <v>0</v>
      </c>
      <c r="AB426" s="472" t="s">
        <v>1976</v>
      </c>
      <c r="AC426" s="472" t="str">
        <f t="array" ref="AC426">IFERROR(IF(INDEX('Disaggregation Records'!$G$95:$G$183,MATCH(LEFT(Z426,255),LEFT('Disaggregation Records'!$D$95:$D$183,255),0))=0,"",INDEX('Disaggregation Records'!$G$95:$G$183,MATCH(LEFT(Z426,255),LEFT('Disaggregation Records'!$D$95:$D$183,255),0))),"")</f>
        <v/>
      </c>
      <c r="AD426" s="472" t="s">
        <v>806</v>
      </c>
      <c r="AE426" s="219"/>
      <c r="AF426" s="135"/>
      <c r="AG426" s="135"/>
    </row>
    <row r="427" spans="1:33" ht="37.5" customHeight="1" x14ac:dyDescent="0.35">
      <c r="A427" s="367">
        <v>11</v>
      </c>
      <c r="B427" s="384" t="str">
        <f>IFERROR(VLOOKUP(A427,'Coverage Indicators - Section D'!$A$10:$Y$38,25,FALSE),"")</f>
        <v/>
      </c>
      <c r="C427" s="467" t="str">
        <f t="array" ref="C427">IFERROR(IF(INDEX('Disaggregation Records'!$E$95:$E$183,MATCH(LEFT(Z427,255),LEFT('Disaggregation Records'!$D$95:$D$183,255),0))=0,"",INDEX('Disaggregation Records'!$E$95:$E$183,MATCH(LEFT(Z427,255),LEFT('Disaggregation Records'!$D$95:$D$183,255),0))),"")</f>
        <v/>
      </c>
      <c r="D427" s="467" t="str">
        <f t="array" ref="D427">IFERROR(IF(INDEX('Disaggregation Records'!$F$95:$F$183,MATCH(LEFT(Z427,255),LEFT('Disaggregation Records'!$D$95:$D$183,255),0))=0,"",INDEX('Disaggregation Records'!$F$95:$F$183,MATCH(LEFT(Z427,255),LEFT('Disaggregation Records'!$D$95:$D$183,255),0))),"")</f>
        <v/>
      </c>
      <c r="E427" s="386" t="str">
        <f t="array" ref="E427">IFERROR(IF(INDEX('Disaggregation Data'!$K$315:$K$576,MATCH(LEFT(X427,255),LEFT('Disaggregation Data'!$J$315:$J$576,255),0))=0,"",INDEX('Disaggregation Data'!$K$315:$K$576,MATCH(LEFT(X427,255),LEFT('Disaggregation Data'!J$315:$J$576,255),0))),"")</f>
        <v/>
      </c>
      <c r="F427" s="387" t="str">
        <f t="array" ref="F427">IFERROR(IF(INDEX('Disaggregation Data'!$L$315:$L$576,MATCH(LEFT(X427,255),LEFT('Disaggregation Data'!$J$315:$J$576,255),0))=0,"",INDEX('Disaggregation Data'!$L$315:$L$576,MATCH(LEFT(X427,255),LEFT('Disaggregation Data'!J$315:$J$576,255),0))),"")</f>
        <v/>
      </c>
      <c r="G427" s="442" t="str">
        <f t="array" ref="G427">IFERROR(IF(INDEX('Disaggregation Data'!$M$315:$M$576,MATCH(LEFT(X427,255),LEFT('Disaggregation Data'!$J$315:$J$576,255),0))=0,(E427/F427)*100,INDEX('Disaggregation Data'!$M$315:$M$576,MATCH(LEFT(X427,255),LEFT('Disaggregation Data'!J$315:$J$576,255),0))),"")</f>
        <v/>
      </c>
      <c r="H427" s="390" t="str">
        <f t="array" ref="H427">IFERROR(IF(INDEX('Disaggregation Data'!$N$315:$N$576,MATCH(LEFT(X427,255),LEFT('Disaggregation Data'!$J$315:$J$576,255),0))=0,"",INDEX('Disaggregation Data'!$N$315:$N$576,MATCH(LEFT(X427,255),LEFT('Disaggregation Data'!J$315:$J$576,255),0))),"")</f>
        <v/>
      </c>
      <c r="I427" s="471"/>
      <c r="J427" s="471"/>
      <c r="K427" s="471"/>
      <c r="L427" s="471"/>
      <c r="M427" s="471"/>
      <c r="N427" s="471"/>
      <c r="O427" s="471"/>
      <c r="P427" s="471"/>
      <c r="Q427" s="471"/>
      <c r="R427" s="471"/>
      <c r="S427" s="471"/>
      <c r="T427" s="471"/>
      <c r="U427" s="390" t="str">
        <f t="array" ref="U427">IFERROR(IF(INDEX('Disaggregation Data'!$O$315:$O$576,MATCH(LEFT(X427,255),LEFT('Disaggregation Data'!$J$315:$J$576,255),0))=0,"",INDEX('Disaggregation Data'!$O$315:$O$576,MATCH(LEFT(X427,255),LEFT('Disaggregation Data'!J$315:$J$576,255),0))),"")</f>
        <v/>
      </c>
      <c r="V427" s="402" t="str">
        <f t="array" ref="V427">IFERROR(IF(INDEX('Disaggregation Data'!$P$315:$P$576,MATCH(LEFT(X427,255),LEFT('Disaggregation Data'!$J$315:$J$576,255),0))=0,"",INDEX('Disaggregation Data'!$P$315:$P$576,MATCH(LEFT(X427,255),LEFT('Disaggregation Data'!J$315:$J$576,255),0))),"")</f>
        <v/>
      </c>
      <c r="W427" s="472"/>
      <c r="X427" s="472" t="str">
        <f t="shared" si="28"/>
        <v/>
      </c>
      <c r="Y427" s="472">
        <f t="shared" si="29"/>
        <v>40</v>
      </c>
      <c r="Z427" s="472" t="str">
        <f t="shared" si="30"/>
        <v/>
      </c>
      <c r="AA427" s="472" t="b">
        <f t="shared" si="31"/>
        <v>0</v>
      </c>
      <c r="AB427" s="472" t="s">
        <v>1977</v>
      </c>
      <c r="AC427" s="472" t="str">
        <f t="array" ref="AC427">IFERROR(IF(INDEX('Disaggregation Records'!$G$95:$G$183,MATCH(LEFT(Z427,255),LEFT('Disaggregation Records'!$D$95:$D$183,255),0))=0,"",INDEX('Disaggregation Records'!$G$95:$G$183,MATCH(LEFT(Z427,255),LEFT('Disaggregation Records'!$D$95:$D$183,255),0))),"")</f>
        <v/>
      </c>
      <c r="AD427" s="472" t="s">
        <v>809</v>
      </c>
      <c r="AE427" s="219"/>
      <c r="AF427" s="135"/>
      <c r="AG427" s="135"/>
    </row>
    <row r="428" spans="1:33" ht="37.5" customHeight="1" x14ac:dyDescent="0.35">
      <c r="A428" s="367">
        <v>11</v>
      </c>
      <c r="B428" s="384" t="str">
        <f>IFERROR(VLOOKUP(A428,'Coverage Indicators - Section D'!$A$10:$Y$38,25,FALSE),"")</f>
        <v/>
      </c>
      <c r="C428" s="467" t="str">
        <f t="array" ref="C428">IFERROR(IF(INDEX('Disaggregation Records'!$E$95:$E$183,MATCH(LEFT(Z428,255),LEFT('Disaggregation Records'!$D$95:$D$183,255),0))=0,"",INDEX('Disaggregation Records'!$E$95:$E$183,MATCH(LEFT(Z428,255),LEFT('Disaggregation Records'!$D$95:$D$183,255),0))),"")</f>
        <v/>
      </c>
      <c r="D428" s="467" t="str">
        <f t="array" ref="D428">IFERROR(IF(INDEX('Disaggregation Records'!$F$95:$F$183,MATCH(LEFT(Z428,255),LEFT('Disaggregation Records'!$D$95:$D$183,255),0))=0,"",INDEX('Disaggregation Records'!$F$95:$F$183,MATCH(LEFT(Z428,255),LEFT('Disaggregation Records'!$D$95:$D$183,255),0))),"")</f>
        <v/>
      </c>
      <c r="E428" s="386" t="str">
        <f t="array" ref="E428">IFERROR(IF(INDEX('Disaggregation Data'!$K$315:$K$576,MATCH(LEFT(X428,255),LEFT('Disaggregation Data'!$J$315:$J$576,255),0))=0,"",INDEX('Disaggregation Data'!$K$315:$K$576,MATCH(LEFT(X428,255),LEFT('Disaggregation Data'!J$315:$J$576,255),0))),"")</f>
        <v/>
      </c>
      <c r="F428" s="387" t="str">
        <f t="array" ref="F428">IFERROR(IF(INDEX('Disaggregation Data'!$L$315:$L$576,MATCH(LEFT(X428,255),LEFT('Disaggregation Data'!$J$315:$J$576,255),0))=0,"",INDEX('Disaggregation Data'!$L$315:$L$576,MATCH(LEFT(X428,255),LEFT('Disaggregation Data'!J$315:$J$576,255),0))),"")</f>
        <v/>
      </c>
      <c r="G428" s="442" t="str">
        <f t="array" ref="G428">IFERROR(IF(INDEX('Disaggregation Data'!$M$315:$M$576,MATCH(LEFT(X428,255),LEFT('Disaggregation Data'!$J$315:$J$576,255),0))=0,(E428/F428)*100,INDEX('Disaggregation Data'!$M$315:$M$576,MATCH(LEFT(X428,255),LEFT('Disaggregation Data'!J$315:$J$576,255),0))),"")</f>
        <v/>
      </c>
      <c r="H428" s="390" t="str">
        <f t="array" ref="H428">IFERROR(IF(INDEX('Disaggregation Data'!$N$315:$N$576,MATCH(LEFT(X428,255),LEFT('Disaggregation Data'!$J$315:$J$576,255),0))=0,"",INDEX('Disaggregation Data'!$N$315:$N$576,MATCH(LEFT(X428,255),LEFT('Disaggregation Data'!J$315:$J$576,255),0))),"")</f>
        <v/>
      </c>
      <c r="I428" s="471"/>
      <c r="J428" s="471"/>
      <c r="K428" s="471"/>
      <c r="L428" s="471"/>
      <c r="M428" s="471"/>
      <c r="N428" s="471"/>
      <c r="O428" s="471"/>
      <c r="P428" s="471"/>
      <c r="Q428" s="471"/>
      <c r="R428" s="471"/>
      <c r="S428" s="471"/>
      <c r="T428" s="471"/>
      <c r="U428" s="390" t="str">
        <f t="array" ref="U428">IFERROR(IF(INDEX('Disaggregation Data'!$O$315:$O$576,MATCH(LEFT(X428,255),LEFT('Disaggregation Data'!$J$315:$J$576,255),0))=0,"",INDEX('Disaggregation Data'!$O$315:$O$576,MATCH(LEFT(X428,255),LEFT('Disaggregation Data'!J$315:$J$576,255),0))),"")</f>
        <v/>
      </c>
      <c r="V428" s="402" t="str">
        <f t="array" ref="V428">IFERROR(IF(INDEX('Disaggregation Data'!$P$315:$P$576,MATCH(LEFT(X428,255),LEFT('Disaggregation Data'!$J$315:$J$576,255),0))=0,"",INDEX('Disaggregation Data'!$P$315:$P$576,MATCH(LEFT(X428,255),LEFT('Disaggregation Data'!J$315:$J$576,255),0))),"")</f>
        <v/>
      </c>
      <c r="W428" s="472"/>
      <c r="X428" s="472" t="str">
        <f t="shared" si="28"/>
        <v/>
      </c>
      <c r="Y428" s="472">
        <f t="shared" si="29"/>
        <v>41</v>
      </c>
      <c r="Z428" s="472" t="str">
        <f t="shared" si="30"/>
        <v/>
      </c>
      <c r="AA428" s="472" t="b">
        <f t="shared" si="31"/>
        <v>0</v>
      </c>
      <c r="AB428" s="472" t="s">
        <v>1978</v>
      </c>
      <c r="AC428" s="472" t="str">
        <f t="array" ref="AC428">IFERROR(IF(INDEX('Disaggregation Records'!$G$95:$G$183,MATCH(LEFT(Z428,255),LEFT('Disaggregation Records'!$D$95:$D$183,255),0))=0,"",INDEX('Disaggregation Records'!$G$95:$G$183,MATCH(LEFT(Z428,255),LEFT('Disaggregation Records'!$D$95:$D$183,255),0))),"")</f>
        <v/>
      </c>
      <c r="AD428" s="472" t="s">
        <v>809</v>
      </c>
      <c r="AE428" s="219"/>
      <c r="AF428" s="135"/>
      <c r="AG428" s="135"/>
    </row>
    <row r="429" spans="1:33" ht="37.5" customHeight="1" x14ac:dyDescent="0.35">
      <c r="A429" s="367">
        <v>11</v>
      </c>
      <c r="B429" s="384" t="str">
        <f>IFERROR(VLOOKUP(A429,'Coverage Indicators - Section D'!$A$10:$Y$38,25,FALSE),"")</f>
        <v/>
      </c>
      <c r="C429" s="467" t="str">
        <f t="array" ref="C429">IFERROR(IF(INDEX('Disaggregation Records'!$E$95:$E$183,MATCH(LEFT(Z429,255),LEFT('Disaggregation Records'!$D$95:$D$183,255),0))=0,"",INDEX('Disaggregation Records'!$E$95:$E$183,MATCH(LEFT(Z429,255),LEFT('Disaggregation Records'!$D$95:$D$183,255),0))),"")</f>
        <v/>
      </c>
      <c r="D429" s="467" t="str">
        <f t="array" ref="D429">IFERROR(IF(INDEX('Disaggregation Records'!$F$95:$F$183,MATCH(LEFT(Z429,255),LEFT('Disaggregation Records'!$D$95:$D$183,255),0))=0,"",INDEX('Disaggregation Records'!$F$95:$F$183,MATCH(LEFT(Z429,255),LEFT('Disaggregation Records'!$D$95:$D$183,255),0))),"")</f>
        <v/>
      </c>
      <c r="E429" s="386" t="str">
        <f t="array" ref="E429">IFERROR(IF(INDEX('Disaggregation Data'!$K$315:$K$576,MATCH(LEFT(X429,255),LEFT('Disaggregation Data'!$J$315:$J$576,255),0))=0,"",INDEX('Disaggregation Data'!$K$315:$K$576,MATCH(LEFT(X429,255),LEFT('Disaggregation Data'!J$315:$J$576,255),0))),"")</f>
        <v/>
      </c>
      <c r="F429" s="387" t="str">
        <f t="array" ref="F429">IFERROR(IF(INDEX('Disaggregation Data'!$L$315:$L$576,MATCH(LEFT(X429,255),LEFT('Disaggregation Data'!$J$315:$J$576,255),0))=0,"",INDEX('Disaggregation Data'!$L$315:$L$576,MATCH(LEFT(X429,255),LEFT('Disaggregation Data'!J$315:$J$576,255),0))),"")</f>
        <v/>
      </c>
      <c r="G429" s="442" t="str">
        <f t="array" ref="G429">IFERROR(IF(INDEX('Disaggregation Data'!$M$315:$M$576,MATCH(LEFT(X429,255),LEFT('Disaggregation Data'!$J$315:$J$576,255),0))=0,(E429/F429)*100,INDEX('Disaggregation Data'!$M$315:$M$576,MATCH(LEFT(X429,255),LEFT('Disaggregation Data'!J$315:$J$576,255),0))),"")</f>
        <v/>
      </c>
      <c r="H429" s="390" t="str">
        <f t="array" ref="H429">IFERROR(IF(INDEX('Disaggregation Data'!$N$315:$N$576,MATCH(LEFT(X429,255),LEFT('Disaggregation Data'!$J$315:$J$576,255),0))=0,"",INDEX('Disaggregation Data'!$N$315:$N$576,MATCH(LEFT(X429,255),LEFT('Disaggregation Data'!J$315:$J$576,255),0))),"")</f>
        <v/>
      </c>
      <c r="I429" s="471"/>
      <c r="J429" s="471"/>
      <c r="K429" s="471"/>
      <c r="L429" s="471"/>
      <c r="M429" s="471"/>
      <c r="N429" s="471"/>
      <c r="O429" s="471"/>
      <c r="P429" s="471"/>
      <c r="Q429" s="471"/>
      <c r="R429" s="471"/>
      <c r="S429" s="471"/>
      <c r="T429" s="471"/>
      <c r="U429" s="390" t="str">
        <f t="array" ref="U429">IFERROR(IF(INDEX('Disaggregation Data'!$O$315:$O$576,MATCH(LEFT(X429,255),LEFT('Disaggregation Data'!$J$315:$J$576,255),0))=0,"",INDEX('Disaggregation Data'!$O$315:$O$576,MATCH(LEFT(X429,255),LEFT('Disaggregation Data'!J$315:$J$576,255),0))),"")</f>
        <v/>
      </c>
      <c r="V429" s="402" t="str">
        <f t="array" ref="V429">IFERROR(IF(INDEX('Disaggregation Data'!$P$315:$P$576,MATCH(LEFT(X429,255),LEFT('Disaggregation Data'!$J$315:$J$576,255),0))=0,"",INDEX('Disaggregation Data'!$P$315:$P$576,MATCH(LEFT(X429,255),LEFT('Disaggregation Data'!J$315:$J$576,255),0))),"")</f>
        <v/>
      </c>
      <c r="W429" s="472"/>
      <c r="X429" s="472" t="str">
        <f t="shared" si="28"/>
        <v/>
      </c>
      <c r="Y429" s="472">
        <f t="shared" si="29"/>
        <v>42</v>
      </c>
      <c r="Z429" s="472" t="str">
        <f t="shared" si="30"/>
        <v/>
      </c>
      <c r="AA429" s="472" t="b">
        <f t="shared" si="31"/>
        <v>0</v>
      </c>
      <c r="AB429" s="472" t="s">
        <v>1979</v>
      </c>
      <c r="AC429" s="472" t="str">
        <f t="array" ref="AC429">IFERROR(IF(INDEX('Disaggregation Records'!$G$95:$G$183,MATCH(LEFT(Z429,255),LEFT('Disaggregation Records'!$D$95:$D$183,255),0))=0,"",INDEX('Disaggregation Records'!$G$95:$G$183,MATCH(LEFT(Z429,255),LEFT('Disaggregation Records'!$D$95:$D$183,255),0))),"")</f>
        <v/>
      </c>
      <c r="AD429" s="472" t="s">
        <v>809</v>
      </c>
      <c r="AE429" s="219"/>
      <c r="AF429" s="135"/>
      <c r="AG429" s="135"/>
    </row>
    <row r="430" spans="1:33" ht="37.5" customHeight="1" x14ac:dyDescent="0.35">
      <c r="A430" s="367">
        <v>11</v>
      </c>
      <c r="B430" s="384" t="str">
        <f>IFERROR(VLOOKUP(A430,'Coverage Indicators - Section D'!$A$10:$Y$38,25,FALSE),"")</f>
        <v/>
      </c>
      <c r="C430" s="467" t="str">
        <f t="array" ref="C430">IFERROR(IF(INDEX('Disaggregation Records'!$E$95:$E$183,MATCH(LEFT(Z430,255),LEFT('Disaggregation Records'!$D$95:$D$183,255),0))=0,"",INDEX('Disaggregation Records'!$E$95:$E$183,MATCH(LEFT(Z430,255),LEFT('Disaggregation Records'!$D$95:$D$183,255),0))),"")</f>
        <v/>
      </c>
      <c r="D430" s="467" t="str">
        <f t="array" ref="D430">IFERROR(IF(INDEX('Disaggregation Records'!$F$95:$F$183,MATCH(LEFT(Z430,255),LEFT('Disaggregation Records'!$D$95:$D$183,255),0))=0,"",INDEX('Disaggregation Records'!$F$95:$F$183,MATCH(LEFT(Z430,255),LEFT('Disaggregation Records'!$D$95:$D$183,255),0))),"")</f>
        <v/>
      </c>
      <c r="E430" s="386" t="str">
        <f t="array" ref="E430">IFERROR(IF(INDEX('Disaggregation Data'!$K$315:$K$576,MATCH(LEFT(X430,255),LEFT('Disaggregation Data'!$J$315:$J$576,255),0))=0,"",INDEX('Disaggregation Data'!$K$315:$K$576,MATCH(LEFT(X430,255),LEFT('Disaggregation Data'!J$315:$J$576,255),0))),"")</f>
        <v/>
      </c>
      <c r="F430" s="387" t="str">
        <f t="array" ref="F430">IFERROR(IF(INDEX('Disaggregation Data'!$L$315:$L$576,MATCH(LEFT(X430,255),LEFT('Disaggregation Data'!$J$315:$J$576,255),0))=0,"",INDEX('Disaggregation Data'!$L$315:$L$576,MATCH(LEFT(X430,255),LEFT('Disaggregation Data'!J$315:$J$576,255),0))),"")</f>
        <v/>
      </c>
      <c r="G430" s="442" t="str">
        <f t="array" ref="G430">IFERROR(IF(INDEX('Disaggregation Data'!$M$315:$M$576,MATCH(LEFT(X430,255),LEFT('Disaggregation Data'!$J$315:$J$576,255),0))=0,(E430/F430)*100,INDEX('Disaggregation Data'!$M$315:$M$576,MATCH(LEFT(X430,255),LEFT('Disaggregation Data'!J$315:$J$576,255),0))),"")</f>
        <v/>
      </c>
      <c r="H430" s="390" t="str">
        <f t="array" ref="H430">IFERROR(IF(INDEX('Disaggregation Data'!$N$315:$N$576,MATCH(LEFT(X430,255),LEFT('Disaggregation Data'!$J$315:$J$576,255),0))=0,"",INDEX('Disaggregation Data'!$N$315:$N$576,MATCH(LEFT(X430,255),LEFT('Disaggregation Data'!J$315:$J$576,255),0))),"")</f>
        <v/>
      </c>
      <c r="I430" s="471"/>
      <c r="J430" s="471"/>
      <c r="K430" s="471"/>
      <c r="L430" s="471"/>
      <c r="M430" s="471"/>
      <c r="N430" s="471"/>
      <c r="O430" s="471"/>
      <c r="P430" s="471"/>
      <c r="Q430" s="471"/>
      <c r="R430" s="471"/>
      <c r="S430" s="471"/>
      <c r="T430" s="471"/>
      <c r="U430" s="390" t="str">
        <f t="array" ref="U430">IFERROR(IF(INDEX('Disaggregation Data'!$O$315:$O$576,MATCH(LEFT(X430,255),LEFT('Disaggregation Data'!$J$315:$J$576,255),0))=0,"",INDEX('Disaggregation Data'!$O$315:$O$576,MATCH(LEFT(X430,255),LEFT('Disaggregation Data'!J$315:$J$576,255),0))),"")</f>
        <v/>
      </c>
      <c r="V430" s="402" t="str">
        <f t="array" ref="V430">IFERROR(IF(INDEX('Disaggregation Data'!$P$315:$P$576,MATCH(LEFT(X430,255),LEFT('Disaggregation Data'!$J$315:$J$576,255),0))=0,"",INDEX('Disaggregation Data'!$P$315:$P$576,MATCH(LEFT(X430,255),LEFT('Disaggregation Data'!J$315:$J$576,255),0))),"")</f>
        <v/>
      </c>
      <c r="W430" s="472"/>
      <c r="X430" s="472" t="str">
        <f t="shared" si="28"/>
        <v/>
      </c>
      <c r="Y430" s="472">
        <f t="shared" si="29"/>
        <v>43</v>
      </c>
      <c r="Z430" s="472" t="str">
        <f t="shared" si="30"/>
        <v/>
      </c>
      <c r="AA430" s="472" t="b">
        <f t="shared" si="31"/>
        <v>0</v>
      </c>
      <c r="AB430" s="472" t="s">
        <v>1980</v>
      </c>
      <c r="AC430" s="472" t="str">
        <f t="array" ref="AC430">IFERROR(IF(INDEX('Disaggregation Records'!$G$95:$G$183,MATCH(LEFT(Z430,255),LEFT('Disaggregation Records'!$D$95:$D$183,255),0))=0,"",INDEX('Disaggregation Records'!$G$95:$G$183,MATCH(LEFT(Z430,255),LEFT('Disaggregation Records'!$D$95:$D$183,255),0))),"")</f>
        <v/>
      </c>
      <c r="AD430" s="472" t="s">
        <v>809</v>
      </c>
      <c r="AE430" s="219"/>
      <c r="AF430" s="135"/>
      <c r="AG430" s="135"/>
    </row>
    <row r="431" spans="1:33" ht="37.5" customHeight="1" x14ac:dyDescent="0.35">
      <c r="A431" s="367">
        <v>11</v>
      </c>
      <c r="B431" s="384" t="str">
        <f>IFERROR(VLOOKUP(A431,'Coverage Indicators - Section D'!$A$10:$Y$38,25,FALSE),"")</f>
        <v/>
      </c>
      <c r="C431" s="467" t="str">
        <f t="array" ref="C431">IFERROR(IF(INDEX('Disaggregation Records'!$E$95:$E$183,MATCH(LEFT(Z431,255),LEFT('Disaggregation Records'!$D$95:$D$183,255),0))=0,"",INDEX('Disaggregation Records'!$E$95:$E$183,MATCH(LEFT(Z431,255),LEFT('Disaggregation Records'!$D$95:$D$183,255),0))),"")</f>
        <v/>
      </c>
      <c r="D431" s="467" t="str">
        <f t="array" ref="D431">IFERROR(IF(INDEX('Disaggregation Records'!$F$95:$F$183,MATCH(LEFT(Z431,255),LEFT('Disaggregation Records'!$D$95:$D$183,255),0))=0,"",INDEX('Disaggregation Records'!$F$95:$F$183,MATCH(LEFT(Z431,255),LEFT('Disaggregation Records'!$D$95:$D$183,255),0))),"")</f>
        <v/>
      </c>
      <c r="E431" s="386" t="str">
        <f t="array" ref="E431">IFERROR(IF(INDEX('Disaggregation Data'!$K$315:$K$576,MATCH(LEFT(X431,255),LEFT('Disaggregation Data'!$J$315:$J$576,255),0))=0,"",INDEX('Disaggregation Data'!$K$315:$K$576,MATCH(LEFT(X431,255),LEFT('Disaggregation Data'!J$315:$J$576,255),0))),"")</f>
        <v/>
      </c>
      <c r="F431" s="387" t="str">
        <f t="array" ref="F431">IFERROR(IF(INDEX('Disaggregation Data'!$L$315:$L$576,MATCH(LEFT(X431,255),LEFT('Disaggregation Data'!$J$315:$J$576,255),0))=0,"",INDEX('Disaggregation Data'!$L$315:$L$576,MATCH(LEFT(X431,255),LEFT('Disaggregation Data'!J$315:$J$576,255),0))),"")</f>
        <v/>
      </c>
      <c r="G431" s="442" t="str">
        <f t="array" ref="G431">IFERROR(IF(INDEX('Disaggregation Data'!$M$315:$M$576,MATCH(LEFT(X431,255),LEFT('Disaggregation Data'!$J$315:$J$576,255),0))=0,(E431/F431)*100,INDEX('Disaggregation Data'!$M$315:$M$576,MATCH(LEFT(X431,255),LEFT('Disaggregation Data'!J$315:$J$576,255),0))),"")</f>
        <v/>
      </c>
      <c r="H431" s="390" t="str">
        <f t="array" ref="H431">IFERROR(IF(INDEX('Disaggregation Data'!$N$315:$N$576,MATCH(LEFT(X431,255),LEFT('Disaggregation Data'!$J$315:$J$576,255),0))=0,"",INDEX('Disaggregation Data'!$N$315:$N$576,MATCH(LEFT(X431,255),LEFT('Disaggregation Data'!J$315:$J$576,255),0))),"")</f>
        <v/>
      </c>
      <c r="I431" s="471"/>
      <c r="J431" s="471"/>
      <c r="K431" s="471"/>
      <c r="L431" s="471"/>
      <c r="M431" s="471"/>
      <c r="N431" s="471"/>
      <c r="O431" s="471"/>
      <c r="P431" s="471"/>
      <c r="Q431" s="471"/>
      <c r="R431" s="471"/>
      <c r="S431" s="471"/>
      <c r="T431" s="471"/>
      <c r="U431" s="390" t="str">
        <f t="array" ref="U431">IFERROR(IF(INDEX('Disaggregation Data'!$O$315:$O$576,MATCH(LEFT(X431,255),LEFT('Disaggregation Data'!$J$315:$J$576,255),0))=0,"",INDEX('Disaggregation Data'!$O$315:$O$576,MATCH(LEFT(X431,255),LEFT('Disaggregation Data'!J$315:$J$576,255),0))),"")</f>
        <v/>
      </c>
      <c r="V431" s="402" t="str">
        <f t="array" ref="V431">IFERROR(IF(INDEX('Disaggregation Data'!$P$315:$P$576,MATCH(LEFT(X431,255),LEFT('Disaggregation Data'!$J$315:$J$576,255),0))=0,"",INDEX('Disaggregation Data'!$P$315:$P$576,MATCH(LEFT(X431,255),LEFT('Disaggregation Data'!J$315:$J$576,255),0))),"")</f>
        <v/>
      </c>
      <c r="W431" s="472"/>
      <c r="X431" s="472" t="str">
        <f t="shared" si="28"/>
        <v/>
      </c>
      <c r="Y431" s="472">
        <f t="shared" si="29"/>
        <v>44</v>
      </c>
      <c r="Z431" s="472" t="str">
        <f t="shared" si="30"/>
        <v/>
      </c>
      <c r="AA431" s="472" t="b">
        <f t="shared" si="31"/>
        <v>0</v>
      </c>
      <c r="AB431" s="472" t="s">
        <v>1981</v>
      </c>
      <c r="AC431" s="472" t="str">
        <f t="array" ref="AC431">IFERROR(IF(INDEX('Disaggregation Records'!$G$95:$G$183,MATCH(LEFT(Z431,255),LEFT('Disaggregation Records'!$D$95:$D$183,255),0))=0,"",INDEX('Disaggregation Records'!$G$95:$G$183,MATCH(LEFT(Z431,255),LEFT('Disaggregation Records'!$D$95:$D$183,255),0))),"")</f>
        <v/>
      </c>
      <c r="AD431" s="472" t="s">
        <v>809</v>
      </c>
      <c r="AE431" s="219"/>
      <c r="AF431" s="135"/>
      <c r="AG431" s="135"/>
    </row>
    <row r="432" spans="1:33" ht="37.5" customHeight="1" x14ac:dyDescent="0.35">
      <c r="A432" s="367">
        <v>11</v>
      </c>
      <c r="B432" s="384" t="str">
        <f>IFERROR(VLOOKUP(A432,'Coverage Indicators - Section D'!$A$10:$Y$38,25,FALSE),"")</f>
        <v/>
      </c>
      <c r="C432" s="467" t="str">
        <f t="array" ref="C432">IFERROR(IF(INDEX('Disaggregation Records'!$E$95:$E$183,MATCH(LEFT(Z432,255),LEFT('Disaggregation Records'!$D$95:$D$183,255),0))=0,"",INDEX('Disaggregation Records'!$E$95:$E$183,MATCH(LEFT(Z432,255),LEFT('Disaggregation Records'!$D$95:$D$183,255),0))),"")</f>
        <v/>
      </c>
      <c r="D432" s="467" t="str">
        <f t="array" ref="D432">IFERROR(IF(INDEX('Disaggregation Records'!$F$95:$F$183,MATCH(LEFT(Z432,255),LEFT('Disaggregation Records'!$D$95:$D$183,255),0))=0,"",INDEX('Disaggregation Records'!$F$95:$F$183,MATCH(LEFT(Z432,255),LEFT('Disaggregation Records'!$D$95:$D$183,255),0))),"")</f>
        <v/>
      </c>
      <c r="E432" s="386" t="str">
        <f t="array" ref="E432">IFERROR(IF(INDEX('Disaggregation Data'!$K$315:$K$576,MATCH(LEFT(X432,255),LEFT('Disaggregation Data'!$J$315:$J$576,255),0))=0,"",INDEX('Disaggregation Data'!$K$315:$K$576,MATCH(LEFT(X432,255),LEFT('Disaggregation Data'!J$315:$J$576,255),0))),"")</f>
        <v/>
      </c>
      <c r="F432" s="387" t="str">
        <f t="array" ref="F432">IFERROR(IF(INDEX('Disaggregation Data'!$L$315:$L$576,MATCH(LEFT(X432,255),LEFT('Disaggregation Data'!$J$315:$J$576,255),0))=0,"",INDEX('Disaggregation Data'!$L$315:$L$576,MATCH(LEFT(X432,255),LEFT('Disaggregation Data'!J$315:$J$576,255),0))),"")</f>
        <v/>
      </c>
      <c r="G432" s="442" t="str">
        <f t="array" ref="G432">IFERROR(IF(INDEX('Disaggregation Data'!$M$315:$M$576,MATCH(LEFT(X432,255),LEFT('Disaggregation Data'!$J$315:$J$576,255),0))=0,(E432/F432)*100,INDEX('Disaggregation Data'!$M$315:$M$576,MATCH(LEFT(X432,255),LEFT('Disaggregation Data'!J$315:$J$576,255),0))),"")</f>
        <v/>
      </c>
      <c r="H432" s="390" t="str">
        <f t="array" ref="H432">IFERROR(IF(INDEX('Disaggregation Data'!$N$315:$N$576,MATCH(LEFT(X432,255),LEFT('Disaggregation Data'!$J$315:$J$576,255),0))=0,"",INDEX('Disaggregation Data'!$N$315:$N$576,MATCH(LEFT(X432,255),LEFT('Disaggregation Data'!J$315:$J$576,255),0))),"")</f>
        <v/>
      </c>
      <c r="I432" s="471"/>
      <c r="J432" s="471"/>
      <c r="K432" s="471"/>
      <c r="L432" s="471"/>
      <c r="M432" s="471"/>
      <c r="N432" s="471"/>
      <c r="O432" s="471"/>
      <c r="P432" s="471"/>
      <c r="Q432" s="471"/>
      <c r="R432" s="471"/>
      <c r="S432" s="471"/>
      <c r="T432" s="471"/>
      <c r="U432" s="390" t="str">
        <f t="array" ref="U432">IFERROR(IF(INDEX('Disaggregation Data'!$O$315:$O$576,MATCH(LEFT(X432,255),LEFT('Disaggregation Data'!$J$315:$J$576,255),0))=0,"",INDEX('Disaggregation Data'!$O$315:$O$576,MATCH(LEFT(X432,255),LEFT('Disaggregation Data'!J$315:$J$576,255),0))),"")</f>
        <v/>
      </c>
      <c r="V432" s="402" t="str">
        <f t="array" ref="V432">IFERROR(IF(INDEX('Disaggregation Data'!$P$315:$P$576,MATCH(LEFT(X432,255),LEFT('Disaggregation Data'!$J$315:$J$576,255),0))=0,"",INDEX('Disaggregation Data'!$P$315:$P$576,MATCH(LEFT(X432,255),LEFT('Disaggregation Data'!J$315:$J$576,255),0))),"")</f>
        <v/>
      </c>
      <c r="W432" s="472"/>
      <c r="X432" s="472" t="str">
        <f t="shared" si="28"/>
        <v/>
      </c>
      <c r="Y432" s="472">
        <f t="shared" si="29"/>
        <v>45</v>
      </c>
      <c r="Z432" s="472" t="str">
        <f t="shared" si="30"/>
        <v/>
      </c>
      <c r="AA432" s="472" t="b">
        <f t="shared" si="31"/>
        <v>0</v>
      </c>
      <c r="AB432" s="472" t="s">
        <v>1982</v>
      </c>
      <c r="AC432" s="472" t="str">
        <f t="array" ref="AC432">IFERROR(IF(INDEX('Disaggregation Records'!$G$95:$G$183,MATCH(LEFT(Z432,255),LEFT('Disaggregation Records'!$D$95:$D$183,255),0))=0,"",INDEX('Disaggregation Records'!$G$95:$G$183,MATCH(LEFT(Z432,255),LEFT('Disaggregation Records'!$D$95:$D$183,255),0))),"")</f>
        <v/>
      </c>
      <c r="AD432" s="472" t="s">
        <v>809</v>
      </c>
      <c r="AE432" s="219"/>
      <c r="AF432" s="135"/>
      <c r="AG432" s="135"/>
    </row>
    <row r="433" spans="1:33" ht="37.5" customHeight="1" x14ac:dyDescent="0.35">
      <c r="A433" s="367">
        <v>11</v>
      </c>
      <c r="B433" s="384" t="str">
        <f>IFERROR(VLOOKUP(A433,'Coverage Indicators - Section D'!$A$10:$Y$38,25,FALSE),"")</f>
        <v/>
      </c>
      <c r="C433" s="467" t="str">
        <f t="array" ref="C433">IFERROR(IF(INDEX('Disaggregation Records'!$E$95:$E$183,MATCH(LEFT(Z433,255),LEFT('Disaggregation Records'!$D$95:$D$183,255),0))=0,"",INDEX('Disaggregation Records'!$E$95:$E$183,MATCH(LEFT(Z433,255),LEFT('Disaggregation Records'!$D$95:$D$183,255),0))),"")</f>
        <v/>
      </c>
      <c r="D433" s="467" t="str">
        <f t="array" ref="D433">IFERROR(IF(INDEX('Disaggregation Records'!$F$95:$F$183,MATCH(LEFT(Z433,255),LEFT('Disaggregation Records'!$D$95:$D$183,255),0))=0,"",INDEX('Disaggregation Records'!$F$95:$F$183,MATCH(LEFT(Z433,255),LEFT('Disaggregation Records'!$D$95:$D$183,255),0))),"")</f>
        <v/>
      </c>
      <c r="E433" s="386" t="str">
        <f t="array" ref="E433">IFERROR(IF(INDEX('Disaggregation Data'!$K$315:$K$576,MATCH(LEFT(X433,255),LEFT('Disaggregation Data'!$J$315:$J$576,255),0))=0,"",INDEX('Disaggregation Data'!$K$315:$K$576,MATCH(LEFT(X433,255),LEFT('Disaggregation Data'!J$315:$J$576,255),0))),"")</f>
        <v/>
      </c>
      <c r="F433" s="387" t="str">
        <f t="array" ref="F433">IFERROR(IF(INDEX('Disaggregation Data'!$L$315:$L$576,MATCH(LEFT(X433,255),LEFT('Disaggregation Data'!$J$315:$J$576,255),0))=0,"",INDEX('Disaggregation Data'!$L$315:$L$576,MATCH(LEFT(X433,255),LEFT('Disaggregation Data'!J$315:$J$576,255),0))),"")</f>
        <v/>
      </c>
      <c r="G433" s="442" t="str">
        <f t="array" ref="G433">IFERROR(IF(INDEX('Disaggregation Data'!$M$315:$M$576,MATCH(LEFT(X433,255),LEFT('Disaggregation Data'!$J$315:$J$576,255),0))=0,(E433/F433)*100,INDEX('Disaggregation Data'!$M$315:$M$576,MATCH(LEFT(X433,255),LEFT('Disaggregation Data'!J$315:$J$576,255),0))),"")</f>
        <v/>
      </c>
      <c r="H433" s="390" t="str">
        <f t="array" ref="H433">IFERROR(IF(INDEX('Disaggregation Data'!$N$315:$N$576,MATCH(LEFT(X433,255),LEFT('Disaggregation Data'!$J$315:$J$576,255),0))=0,"",INDEX('Disaggregation Data'!$N$315:$N$576,MATCH(LEFT(X433,255),LEFT('Disaggregation Data'!J$315:$J$576,255),0))),"")</f>
        <v/>
      </c>
      <c r="I433" s="471"/>
      <c r="J433" s="471"/>
      <c r="K433" s="471"/>
      <c r="L433" s="471"/>
      <c r="M433" s="471"/>
      <c r="N433" s="471"/>
      <c r="O433" s="471"/>
      <c r="P433" s="471"/>
      <c r="Q433" s="471"/>
      <c r="R433" s="471"/>
      <c r="S433" s="471"/>
      <c r="T433" s="471"/>
      <c r="U433" s="390" t="str">
        <f t="array" ref="U433">IFERROR(IF(INDEX('Disaggregation Data'!$O$315:$O$576,MATCH(LEFT(X433,255),LEFT('Disaggregation Data'!$J$315:$J$576,255),0))=0,"",INDEX('Disaggregation Data'!$O$315:$O$576,MATCH(LEFT(X433,255),LEFT('Disaggregation Data'!J$315:$J$576,255),0))),"")</f>
        <v/>
      </c>
      <c r="V433" s="402" t="str">
        <f t="array" ref="V433">IFERROR(IF(INDEX('Disaggregation Data'!$P$315:$P$576,MATCH(LEFT(X433,255),LEFT('Disaggregation Data'!$J$315:$J$576,255),0))=0,"",INDEX('Disaggregation Data'!$P$315:$P$576,MATCH(LEFT(X433,255),LEFT('Disaggregation Data'!J$315:$J$576,255),0))),"")</f>
        <v/>
      </c>
      <c r="W433" s="472"/>
      <c r="X433" s="472" t="str">
        <f t="shared" si="28"/>
        <v/>
      </c>
      <c r="Y433" s="472">
        <f t="shared" si="29"/>
        <v>46</v>
      </c>
      <c r="Z433" s="472" t="str">
        <f t="shared" si="30"/>
        <v/>
      </c>
      <c r="AA433" s="472" t="b">
        <f t="shared" si="31"/>
        <v>0</v>
      </c>
      <c r="AB433" s="472" t="s">
        <v>1983</v>
      </c>
      <c r="AC433" s="472" t="str">
        <f t="array" ref="AC433">IFERROR(IF(INDEX('Disaggregation Records'!$G$95:$G$183,MATCH(LEFT(Z433,255),LEFT('Disaggregation Records'!$D$95:$D$183,255),0))=0,"",INDEX('Disaggregation Records'!$G$95:$G$183,MATCH(LEFT(Z433,255),LEFT('Disaggregation Records'!$D$95:$D$183,255),0))),"")</f>
        <v/>
      </c>
      <c r="AD433" s="472" t="s">
        <v>809</v>
      </c>
      <c r="AE433" s="219"/>
      <c r="AF433" s="135"/>
      <c r="AG433" s="135"/>
    </row>
    <row r="434" spans="1:33" ht="37.5" customHeight="1" x14ac:dyDescent="0.35">
      <c r="A434" s="367">
        <v>11</v>
      </c>
      <c r="B434" s="384" t="str">
        <f>IFERROR(VLOOKUP(A434,'Coverage Indicators - Section D'!$A$10:$Y$38,25,FALSE),"")</f>
        <v/>
      </c>
      <c r="C434" s="467" t="str">
        <f t="array" ref="C434">IFERROR(IF(INDEX('Disaggregation Records'!$E$95:$E$183,MATCH(LEFT(Z434,255),LEFT('Disaggregation Records'!$D$95:$D$183,255),0))=0,"",INDEX('Disaggregation Records'!$E$95:$E$183,MATCH(LEFT(Z434,255),LEFT('Disaggregation Records'!$D$95:$D$183,255),0))),"")</f>
        <v/>
      </c>
      <c r="D434" s="467" t="str">
        <f t="array" ref="D434">IFERROR(IF(INDEX('Disaggregation Records'!$F$95:$F$183,MATCH(LEFT(Z434,255),LEFT('Disaggregation Records'!$D$95:$D$183,255),0))=0,"",INDEX('Disaggregation Records'!$F$95:$F$183,MATCH(LEFT(Z434,255),LEFT('Disaggregation Records'!$D$95:$D$183,255),0))),"")</f>
        <v/>
      </c>
      <c r="E434" s="386" t="str">
        <f t="array" ref="E434">IFERROR(IF(INDEX('Disaggregation Data'!$K$315:$K$576,MATCH(LEFT(X434,255),LEFT('Disaggregation Data'!$J$315:$J$576,255),0))=0,"",INDEX('Disaggregation Data'!$K$315:$K$576,MATCH(LEFT(X434,255),LEFT('Disaggregation Data'!J$315:$J$576,255),0))),"")</f>
        <v/>
      </c>
      <c r="F434" s="387" t="str">
        <f t="array" ref="F434">IFERROR(IF(INDEX('Disaggregation Data'!$L$315:$L$576,MATCH(LEFT(X434,255),LEFT('Disaggregation Data'!$J$315:$J$576,255),0))=0,"",INDEX('Disaggregation Data'!$L$315:$L$576,MATCH(LEFT(X434,255),LEFT('Disaggregation Data'!J$315:$J$576,255),0))),"")</f>
        <v/>
      </c>
      <c r="G434" s="442" t="str">
        <f t="array" ref="G434">IFERROR(IF(INDEX('Disaggregation Data'!$M$315:$M$576,MATCH(LEFT(X434,255),LEFT('Disaggregation Data'!$J$315:$J$576,255),0))=0,(E434/F434)*100,INDEX('Disaggregation Data'!$M$315:$M$576,MATCH(LEFT(X434,255),LEFT('Disaggregation Data'!J$315:$J$576,255),0))),"")</f>
        <v/>
      </c>
      <c r="H434" s="390" t="str">
        <f t="array" ref="H434">IFERROR(IF(INDEX('Disaggregation Data'!$N$315:$N$576,MATCH(LEFT(X434,255),LEFT('Disaggregation Data'!$J$315:$J$576,255),0))=0,"",INDEX('Disaggregation Data'!$N$315:$N$576,MATCH(LEFT(X434,255),LEFT('Disaggregation Data'!J$315:$J$576,255),0))),"")</f>
        <v/>
      </c>
      <c r="I434" s="471"/>
      <c r="J434" s="471"/>
      <c r="K434" s="471"/>
      <c r="L434" s="471"/>
      <c r="M434" s="471"/>
      <c r="N434" s="471"/>
      <c r="O434" s="471"/>
      <c r="P434" s="471"/>
      <c r="Q434" s="471"/>
      <c r="R434" s="471"/>
      <c r="S434" s="471"/>
      <c r="T434" s="471"/>
      <c r="U434" s="390" t="str">
        <f t="array" ref="U434">IFERROR(IF(INDEX('Disaggregation Data'!$O$315:$O$576,MATCH(LEFT(X434,255),LEFT('Disaggregation Data'!$J$315:$J$576,255),0))=0,"",INDEX('Disaggregation Data'!$O$315:$O$576,MATCH(LEFT(X434,255),LEFT('Disaggregation Data'!J$315:$J$576,255),0))),"")</f>
        <v/>
      </c>
      <c r="V434" s="402" t="str">
        <f t="array" ref="V434">IFERROR(IF(INDEX('Disaggregation Data'!$P$315:$P$576,MATCH(LEFT(X434,255),LEFT('Disaggregation Data'!$J$315:$J$576,255),0))=0,"",INDEX('Disaggregation Data'!$P$315:$P$576,MATCH(LEFT(X434,255),LEFT('Disaggregation Data'!J$315:$J$576,255),0))),"")</f>
        <v/>
      </c>
      <c r="W434" s="472"/>
      <c r="X434" s="472" t="str">
        <f t="shared" si="28"/>
        <v/>
      </c>
      <c r="Y434" s="472">
        <f t="shared" si="29"/>
        <v>47</v>
      </c>
      <c r="Z434" s="472" t="str">
        <f t="shared" si="30"/>
        <v/>
      </c>
      <c r="AA434" s="472" t="b">
        <f t="shared" si="31"/>
        <v>0</v>
      </c>
      <c r="AB434" s="472" t="s">
        <v>1984</v>
      </c>
      <c r="AC434" s="472" t="str">
        <f t="array" ref="AC434">IFERROR(IF(INDEX('Disaggregation Records'!$G$95:$G$183,MATCH(LEFT(Z434,255),LEFT('Disaggregation Records'!$D$95:$D$183,255),0))=0,"",INDEX('Disaggregation Records'!$G$95:$G$183,MATCH(LEFT(Z434,255),LEFT('Disaggregation Records'!$D$95:$D$183,255),0))),"")</f>
        <v/>
      </c>
      <c r="AD434" s="472" t="s">
        <v>809</v>
      </c>
      <c r="AE434" s="219"/>
      <c r="AF434" s="135"/>
      <c r="AG434" s="135"/>
    </row>
    <row r="435" spans="1:33" ht="37.5" customHeight="1" x14ac:dyDescent="0.35">
      <c r="A435" s="367">
        <v>11</v>
      </c>
      <c r="B435" s="384" t="str">
        <f>IFERROR(VLOOKUP(A435,'Coverage Indicators - Section D'!$A$10:$Y$38,25,FALSE),"")</f>
        <v/>
      </c>
      <c r="C435" s="467" t="str">
        <f t="array" ref="C435">IFERROR(IF(INDEX('Disaggregation Records'!$E$95:$E$183,MATCH(LEFT(Z435,255),LEFT('Disaggregation Records'!$D$95:$D$183,255),0))=0,"",INDEX('Disaggregation Records'!$E$95:$E$183,MATCH(LEFT(Z435,255),LEFT('Disaggregation Records'!$D$95:$D$183,255),0))),"")</f>
        <v/>
      </c>
      <c r="D435" s="467" t="str">
        <f t="array" ref="D435">IFERROR(IF(INDEX('Disaggregation Records'!$F$95:$F$183,MATCH(LEFT(Z435,255),LEFT('Disaggregation Records'!$D$95:$D$183,255),0))=0,"",INDEX('Disaggregation Records'!$F$95:$F$183,MATCH(LEFT(Z435,255),LEFT('Disaggregation Records'!$D$95:$D$183,255),0))),"")</f>
        <v/>
      </c>
      <c r="E435" s="386" t="str">
        <f t="array" ref="E435">IFERROR(IF(INDEX('Disaggregation Data'!$K$315:$K$576,MATCH(LEFT(X435,255),LEFT('Disaggregation Data'!$J$315:$J$576,255),0))=0,"",INDEX('Disaggregation Data'!$K$315:$K$576,MATCH(LEFT(X435,255),LEFT('Disaggregation Data'!J$315:$J$576,255),0))),"")</f>
        <v/>
      </c>
      <c r="F435" s="387" t="str">
        <f t="array" ref="F435">IFERROR(IF(INDEX('Disaggregation Data'!$L$315:$L$576,MATCH(LEFT(X435,255),LEFT('Disaggregation Data'!$J$315:$J$576,255),0))=0,"",INDEX('Disaggregation Data'!$L$315:$L$576,MATCH(LEFT(X435,255),LEFT('Disaggregation Data'!J$315:$J$576,255),0))),"")</f>
        <v/>
      </c>
      <c r="G435" s="442" t="str">
        <f t="array" ref="G435">IFERROR(IF(INDEX('Disaggregation Data'!$M$315:$M$576,MATCH(LEFT(X435,255),LEFT('Disaggregation Data'!$J$315:$J$576,255),0))=0,(E435/F435)*100,INDEX('Disaggregation Data'!$M$315:$M$576,MATCH(LEFT(X435,255),LEFT('Disaggregation Data'!J$315:$J$576,255),0))),"")</f>
        <v/>
      </c>
      <c r="H435" s="390" t="str">
        <f t="array" ref="H435">IFERROR(IF(INDEX('Disaggregation Data'!$N$315:$N$576,MATCH(LEFT(X435,255),LEFT('Disaggregation Data'!$J$315:$J$576,255),0))=0,"",INDEX('Disaggregation Data'!$N$315:$N$576,MATCH(LEFT(X435,255),LEFT('Disaggregation Data'!J$315:$J$576,255),0))),"")</f>
        <v/>
      </c>
      <c r="I435" s="471"/>
      <c r="J435" s="471"/>
      <c r="K435" s="471"/>
      <c r="L435" s="471"/>
      <c r="M435" s="471"/>
      <c r="N435" s="471"/>
      <c r="O435" s="471"/>
      <c r="P435" s="471"/>
      <c r="Q435" s="471"/>
      <c r="R435" s="471"/>
      <c r="S435" s="471"/>
      <c r="T435" s="471"/>
      <c r="U435" s="390" t="str">
        <f t="array" ref="U435">IFERROR(IF(INDEX('Disaggregation Data'!$O$315:$O$576,MATCH(LEFT(X435,255),LEFT('Disaggregation Data'!$J$315:$J$576,255),0))=0,"",INDEX('Disaggregation Data'!$O$315:$O$576,MATCH(LEFT(X435,255),LEFT('Disaggregation Data'!J$315:$J$576,255),0))),"")</f>
        <v/>
      </c>
      <c r="V435" s="402" t="str">
        <f t="array" ref="V435">IFERROR(IF(INDEX('Disaggregation Data'!$P$315:$P$576,MATCH(LEFT(X435,255),LEFT('Disaggregation Data'!$J$315:$J$576,255),0))=0,"",INDEX('Disaggregation Data'!$P$315:$P$576,MATCH(LEFT(X435,255),LEFT('Disaggregation Data'!J$315:$J$576,255),0))),"")</f>
        <v/>
      </c>
      <c r="W435" s="472"/>
      <c r="X435" s="472" t="str">
        <f t="shared" si="28"/>
        <v/>
      </c>
      <c r="Y435" s="472">
        <f t="shared" si="29"/>
        <v>48</v>
      </c>
      <c r="Z435" s="472" t="str">
        <f t="shared" si="30"/>
        <v/>
      </c>
      <c r="AA435" s="472" t="b">
        <f t="shared" si="31"/>
        <v>0</v>
      </c>
      <c r="AB435" s="472" t="s">
        <v>1985</v>
      </c>
      <c r="AC435" s="472" t="str">
        <f t="array" ref="AC435">IFERROR(IF(INDEX('Disaggregation Records'!$G$95:$G$183,MATCH(LEFT(Z435,255),LEFT('Disaggregation Records'!$D$95:$D$183,255),0))=0,"",INDEX('Disaggregation Records'!$G$95:$G$183,MATCH(LEFT(Z435,255),LEFT('Disaggregation Records'!$D$95:$D$183,255),0))),"")</f>
        <v/>
      </c>
      <c r="AD435" s="472" t="s">
        <v>809</v>
      </c>
      <c r="AE435" s="219"/>
      <c r="AF435" s="135"/>
      <c r="AG435" s="135"/>
    </row>
    <row r="436" spans="1:33" ht="37.5" customHeight="1" x14ac:dyDescent="0.35">
      <c r="A436" s="367">
        <v>11</v>
      </c>
      <c r="B436" s="384" t="str">
        <f>IFERROR(VLOOKUP(A436,'Coverage Indicators - Section D'!$A$10:$Y$38,25,FALSE),"")</f>
        <v/>
      </c>
      <c r="C436" s="467" t="str">
        <f t="array" ref="C436">IFERROR(IF(INDEX('Disaggregation Records'!$E$95:$E$183,MATCH(LEFT(Z436,255),LEFT('Disaggregation Records'!$D$95:$D$183,255),0))=0,"",INDEX('Disaggregation Records'!$E$95:$E$183,MATCH(LEFT(Z436,255),LEFT('Disaggregation Records'!$D$95:$D$183,255),0))),"")</f>
        <v/>
      </c>
      <c r="D436" s="467" t="str">
        <f t="array" ref="D436">IFERROR(IF(INDEX('Disaggregation Records'!$F$95:$F$183,MATCH(LEFT(Z436,255),LEFT('Disaggregation Records'!$D$95:$D$183,255),0))=0,"",INDEX('Disaggregation Records'!$F$95:$F$183,MATCH(LEFT(Z436,255),LEFT('Disaggregation Records'!$D$95:$D$183,255),0))),"")</f>
        <v/>
      </c>
      <c r="E436" s="386" t="str">
        <f t="array" ref="E436">IFERROR(IF(INDEX('Disaggregation Data'!$K$315:$K$576,MATCH(LEFT(X436,255),LEFT('Disaggregation Data'!$J$315:$J$576,255),0))=0,"",INDEX('Disaggregation Data'!$K$315:$K$576,MATCH(LEFT(X436,255),LEFT('Disaggregation Data'!J$315:$J$576,255),0))),"")</f>
        <v/>
      </c>
      <c r="F436" s="387" t="str">
        <f t="array" ref="F436">IFERROR(IF(INDEX('Disaggregation Data'!$L$315:$L$576,MATCH(LEFT(X436,255),LEFT('Disaggregation Data'!$J$315:$J$576,255),0))=0,"",INDEX('Disaggregation Data'!$L$315:$L$576,MATCH(LEFT(X436,255),LEFT('Disaggregation Data'!J$315:$J$576,255),0))),"")</f>
        <v/>
      </c>
      <c r="G436" s="442" t="str">
        <f t="array" ref="G436">IFERROR(IF(INDEX('Disaggregation Data'!$M$315:$M$576,MATCH(LEFT(X436,255),LEFT('Disaggregation Data'!$J$315:$J$576,255),0))=0,(E436/F436)*100,INDEX('Disaggregation Data'!$M$315:$M$576,MATCH(LEFT(X436,255),LEFT('Disaggregation Data'!J$315:$J$576,255),0))),"")</f>
        <v/>
      </c>
      <c r="H436" s="390" t="str">
        <f t="array" ref="H436">IFERROR(IF(INDEX('Disaggregation Data'!$N$315:$N$576,MATCH(LEFT(X436,255),LEFT('Disaggregation Data'!$J$315:$J$576,255),0))=0,"",INDEX('Disaggregation Data'!$N$315:$N$576,MATCH(LEFT(X436,255),LEFT('Disaggregation Data'!J$315:$J$576,255),0))),"")</f>
        <v/>
      </c>
      <c r="I436" s="471"/>
      <c r="J436" s="471"/>
      <c r="K436" s="471"/>
      <c r="L436" s="471"/>
      <c r="M436" s="471"/>
      <c r="N436" s="471"/>
      <c r="O436" s="471"/>
      <c r="P436" s="471"/>
      <c r="Q436" s="471"/>
      <c r="R436" s="471"/>
      <c r="S436" s="471"/>
      <c r="T436" s="471"/>
      <c r="U436" s="390" t="str">
        <f t="array" ref="U436">IFERROR(IF(INDEX('Disaggregation Data'!$O$315:$O$576,MATCH(LEFT(X436,255),LEFT('Disaggregation Data'!$J$315:$J$576,255),0))=0,"",INDEX('Disaggregation Data'!$O$315:$O$576,MATCH(LEFT(X436,255),LEFT('Disaggregation Data'!J$315:$J$576,255),0))),"")</f>
        <v/>
      </c>
      <c r="V436" s="402" t="str">
        <f t="array" ref="V436">IFERROR(IF(INDEX('Disaggregation Data'!$P$315:$P$576,MATCH(LEFT(X436,255),LEFT('Disaggregation Data'!$J$315:$J$576,255),0))=0,"",INDEX('Disaggregation Data'!$P$315:$P$576,MATCH(LEFT(X436,255),LEFT('Disaggregation Data'!J$315:$J$576,255),0))),"")</f>
        <v/>
      </c>
      <c r="W436" s="472"/>
      <c r="X436" s="472" t="str">
        <f t="shared" si="28"/>
        <v/>
      </c>
      <c r="Y436" s="472">
        <f t="shared" si="29"/>
        <v>49</v>
      </c>
      <c r="Z436" s="472" t="str">
        <f t="shared" si="30"/>
        <v/>
      </c>
      <c r="AA436" s="472" t="b">
        <f t="shared" si="31"/>
        <v>0</v>
      </c>
      <c r="AB436" s="472" t="s">
        <v>1986</v>
      </c>
      <c r="AC436" s="472" t="str">
        <f t="array" ref="AC436">IFERROR(IF(INDEX('Disaggregation Records'!$G$95:$G$183,MATCH(LEFT(Z436,255),LEFT('Disaggregation Records'!$D$95:$D$183,255),0))=0,"",INDEX('Disaggregation Records'!$G$95:$G$183,MATCH(LEFT(Z436,255),LEFT('Disaggregation Records'!$D$95:$D$183,255),0))),"")</f>
        <v/>
      </c>
      <c r="AD436" s="472" t="s">
        <v>809</v>
      </c>
      <c r="AE436" s="219"/>
      <c r="AF436" s="135"/>
      <c r="AG436" s="135"/>
    </row>
    <row r="437" spans="1:33" ht="37.5" customHeight="1" x14ac:dyDescent="0.35">
      <c r="A437" s="367">
        <v>12</v>
      </c>
      <c r="B437" s="384" t="str">
        <f>IFERROR(VLOOKUP(A437,'Coverage Indicators - Section D'!$A$10:$Y$38,25,FALSE),"")</f>
        <v/>
      </c>
      <c r="C437" s="467" t="str">
        <f t="array" ref="C437">IFERROR(IF(INDEX('Disaggregation Records'!$E$95:$E$183,MATCH(LEFT(Z437,255),LEFT('Disaggregation Records'!$D$95:$D$183,255),0))=0,"",INDEX('Disaggregation Records'!$E$95:$E$183,MATCH(LEFT(Z437,255),LEFT('Disaggregation Records'!$D$95:$D$183,255),0))),"")</f>
        <v/>
      </c>
      <c r="D437" s="467" t="str">
        <f t="array" ref="D437">IFERROR(IF(INDEX('Disaggregation Records'!$F$95:$F$183,MATCH(LEFT(Z437,255),LEFT('Disaggregation Records'!$D$95:$D$183,255),0))=0,"",INDEX('Disaggregation Records'!$F$95:$F$183,MATCH(LEFT(Z437,255),LEFT('Disaggregation Records'!$D$95:$D$183,255),0))),"")</f>
        <v/>
      </c>
      <c r="E437" s="386" t="str">
        <f t="array" ref="E437">IFERROR(IF(INDEX('Disaggregation Data'!$K$315:$K$576,MATCH(LEFT(X437,255),LEFT('Disaggregation Data'!$J$315:$J$576,255),0))=0,"",INDEX('Disaggregation Data'!$K$315:$K$576,MATCH(LEFT(X437,255),LEFT('Disaggregation Data'!J$315:$J$576,255),0))),"")</f>
        <v/>
      </c>
      <c r="F437" s="387" t="str">
        <f t="array" ref="F437">IFERROR(IF(INDEX('Disaggregation Data'!$L$315:$L$576,MATCH(LEFT(X437,255),LEFT('Disaggregation Data'!$J$315:$J$576,255),0))=0,"",INDEX('Disaggregation Data'!$L$315:$L$576,MATCH(LEFT(X437,255),LEFT('Disaggregation Data'!J$315:$J$576,255),0))),"")</f>
        <v/>
      </c>
      <c r="G437" s="442" t="str">
        <f t="array" ref="G437">IFERROR(IF(INDEX('Disaggregation Data'!$M$315:$M$576,MATCH(LEFT(X437,255),LEFT('Disaggregation Data'!$J$315:$J$576,255),0))=0,(E437/F437)*100,INDEX('Disaggregation Data'!$M$315:$M$576,MATCH(LEFT(X437,255),LEFT('Disaggregation Data'!J$315:$J$576,255),0))),"")</f>
        <v/>
      </c>
      <c r="H437" s="390" t="str">
        <f t="array" ref="H437">IFERROR(IF(INDEX('Disaggregation Data'!$N$315:$N$576,MATCH(LEFT(X437,255),LEFT('Disaggregation Data'!$J$315:$J$576,255),0))=0,"",INDEX('Disaggregation Data'!$N$315:$N$576,MATCH(LEFT(X437,255),LEFT('Disaggregation Data'!J$315:$J$576,255),0))),"")</f>
        <v/>
      </c>
      <c r="I437" s="471"/>
      <c r="J437" s="471"/>
      <c r="K437" s="471"/>
      <c r="L437" s="471"/>
      <c r="M437" s="471"/>
      <c r="N437" s="471"/>
      <c r="O437" s="471"/>
      <c r="P437" s="471"/>
      <c r="Q437" s="471"/>
      <c r="R437" s="471"/>
      <c r="S437" s="471"/>
      <c r="T437" s="471"/>
      <c r="U437" s="390" t="str">
        <f t="array" ref="U437">IFERROR(IF(INDEX('Disaggregation Data'!$O$315:$O$576,MATCH(LEFT(X437,255),LEFT('Disaggregation Data'!$J$315:$J$576,255),0))=0,"",INDEX('Disaggregation Data'!$O$315:$O$576,MATCH(LEFT(X437,255),LEFT('Disaggregation Data'!J$315:$J$576,255),0))),"")</f>
        <v/>
      </c>
      <c r="V437" s="402" t="str">
        <f t="array" ref="V437">IFERROR(IF(INDEX('Disaggregation Data'!$P$315:$P$576,MATCH(LEFT(X437,255),LEFT('Disaggregation Data'!$J$315:$J$576,255),0))=0,"",INDEX('Disaggregation Data'!$P$315:$P$576,MATCH(LEFT(X437,255),LEFT('Disaggregation Data'!J$315:$J$576,255),0))),"")</f>
        <v/>
      </c>
      <c r="W437" s="472"/>
      <c r="X437" s="472" t="str">
        <f t="shared" si="28"/>
        <v/>
      </c>
      <c r="Y437" s="472">
        <f t="shared" si="29"/>
        <v>50</v>
      </c>
      <c r="Z437" s="472" t="str">
        <f t="shared" si="30"/>
        <v/>
      </c>
      <c r="AA437" s="472" t="b">
        <f t="shared" si="31"/>
        <v>0</v>
      </c>
      <c r="AB437" s="472" t="s">
        <v>1987</v>
      </c>
      <c r="AC437" s="472" t="str">
        <f t="array" ref="AC437">IFERROR(IF(INDEX('Disaggregation Records'!$G$95:$G$183,MATCH(LEFT(Z437,255),LEFT('Disaggregation Records'!$D$95:$D$183,255),0))=0,"",INDEX('Disaggregation Records'!$G$95:$G$183,MATCH(LEFT(Z437,255),LEFT('Disaggregation Records'!$D$95:$D$183,255),0))),"")</f>
        <v/>
      </c>
      <c r="AD437" s="472" t="s">
        <v>812</v>
      </c>
      <c r="AE437" s="219"/>
      <c r="AF437" s="135"/>
      <c r="AG437" s="135"/>
    </row>
    <row r="438" spans="1:33" ht="37.5" customHeight="1" x14ac:dyDescent="0.35">
      <c r="A438" s="367">
        <v>12</v>
      </c>
      <c r="B438" s="384" t="str">
        <f>IFERROR(VLOOKUP(A438,'Coverage Indicators - Section D'!$A$10:$Y$38,25,FALSE),"")</f>
        <v/>
      </c>
      <c r="C438" s="467" t="str">
        <f t="array" ref="C438">IFERROR(IF(INDEX('Disaggregation Records'!$E$95:$E$183,MATCH(LEFT(Z438,255),LEFT('Disaggregation Records'!$D$95:$D$183,255),0))=0,"",INDEX('Disaggregation Records'!$E$95:$E$183,MATCH(LEFT(Z438,255),LEFT('Disaggregation Records'!$D$95:$D$183,255),0))),"")</f>
        <v/>
      </c>
      <c r="D438" s="467" t="str">
        <f t="array" ref="D438">IFERROR(IF(INDEX('Disaggregation Records'!$F$95:$F$183,MATCH(LEFT(Z438,255),LEFT('Disaggregation Records'!$D$95:$D$183,255),0))=0,"",INDEX('Disaggregation Records'!$F$95:$F$183,MATCH(LEFT(Z438,255),LEFT('Disaggregation Records'!$D$95:$D$183,255),0))),"")</f>
        <v/>
      </c>
      <c r="E438" s="386" t="str">
        <f t="array" ref="E438">IFERROR(IF(INDEX('Disaggregation Data'!$K$315:$K$576,MATCH(LEFT(X438,255),LEFT('Disaggregation Data'!$J$315:$J$576,255),0))=0,"",INDEX('Disaggregation Data'!$K$315:$K$576,MATCH(LEFT(X438,255),LEFT('Disaggregation Data'!J$315:$J$576,255),0))),"")</f>
        <v/>
      </c>
      <c r="F438" s="387" t="str">
        <f t="array" ref="F438">IFERROR(IF(INDEX('Disaggregation Data'!$L$315:$L$576,MATCH(LEFT(X438,255),LEFT('Disaggregation Data'!$J$315:$J$576,255),0))=0,"",INDEX('Disaggregation Data'!$L$315:$L$576,MATCH(LEFT(X438,255),LEFT('Disaggregation Data'!J$315:$J$576,255),0))),"")</f>
        <v/>
      </c>
      <c r="G438" s="442" t="str">
        <f t="array" ref="G438">IFERROR(IF(INDEX('Disaggregation Data'!$M$315:$M$576,MATCH(LEFT(X438,255),LEFT('Disaggregation Data'!$J$315:$J$576,255),0))=0,(E438/F438)*100,INDEX('Disaggregation Data'!$M$315:$M$576,MATCH(LEFT(X438,255),LEFT('Disaggregation Data'!J$315:$J$576,255),0))),"")</f>
        <v/>
      </c>
      <c r="H438" s="390" t="str">
        <f t="array" ref="H438">IFERROR(IF(INDEX('Disaggregation Data'!$N$315:$N$576,MATCH(LEFT(X438,255),LEFT('Disaggregation Data'!$J$315:$J$576,255),0))=0,"",INDEX('Disaggregation Data'!$N$315:$N$576,MATCH(LEFT(X438,255),LEFT('Disaggregation Data'!J$315:$J$576,255),0))),"")</f>
        <v/>
      </c>
      <c r="I438" s="471"/>
      <c r="J438" s="471"/>
      <c r="K438" s="471"/>
      <c r="L438" s="471"/>
      <c r="M438" s="471"/>
      <c r="N438" s="471"/>
      <c r="O438" s="471"/>
      <c r="P438" s="471"/>
      <c r="Q438" s="471"/>
      <c r="R438" s="471"/>
      <c r="S438" s="471"/>
      <c r="T438" s="471"/>
      <c r="U438" s="390" t="str">
        <f t="array" ref="U438">IFERROR(IF(INDEX('Disaggregation Data'!$O$315:$O$576,MATCH(LEFT(X438,255),LEFT('Disaggregation Data'!$J$315:$J$576,255),0))=0,"",INDEX('Disaggregation Data'!$O$315:$O$576,MATCH(LEFT(X438,255),LEFT('Disaggregation Data'!J$315:$J$576,255),0))),"")</f>
        <v/>
      </c>
      <c r="V438" s="402" t="str">
        <f t="array" ref="V438">IFERROR(IF(INDEX('Disaggregation Data'!$P$315:$P$576,MATCH(LEFT(X438,255),LEFT('Disaggregation Data'!$J$315:$J$576,255),0))=0,"",INDEX('Disaggregation Data'!$P$315:$P$576,MATCH(LEFT(X438,255),LEFT('Disaggregation Data'!J$315:$J$576,255),0))),"")</f>
        <v/>
      </c>
      <c r="W438" s="472"/>
      <c r="X438" s="472" t="str">
        <f t="shared" si="28"/>
        <v/>
      </c>
      <c r="Y438" s="472">
        <f t="shared" si="29"/>
        <v>51</v>
      </c>
      <c r="Z438" s="472" t="str">
        <f t="shared" si="30"/>
        <v/>
      </c>
      <c r="AA438" s="472" t="b">
        <f t="shared" si="31"/>
        <v>0</v>
      </c>
      <c r="AB438" s="472" t="s">
        <v>1988</v>
      </c>
      <c r="AC438" s="472" t="str">
        <f t="array" ref="AC438">IFERROR(IF(INDEX('Disaggregation Records'!$G$95:$G$183,MATCH(LEFT(Z438,255),LEFT('Disaggregation Records'!$D$95:$D$183,255),0))=0,"",INDEX('Disaggregation Records'!$G$95:$G$183,MATCH(LEFT(Z438,255),LEFT('Disaggregation Records'!$D$95:$D$183,255),0))),"")</f>
        <v/>
      </c>
      <c r="AD438" s="472" t="s">
        <v>812</v>
      </c>
      <c r="AE438" s="219"/>
      <c r="AF438" s="135"/>
      <c r="AG438" s="135"/>
    </row>
    <row r="439" spans="1:33" ht="37.5" customHeight="1" x14ac:dyDescent="0.35">
      <c r="A439" s="367">
        <v>12</v>
      </c>
      <c r="B439" s="384" t="str">
        <f>IFERROR(VLOOKUP(A439,'Coverage Indicators - Section D'!$A$10:$Y$38,25,FALSE),"")</f>
        <v/>
      </c>
      <c r="C439" s="467" t="str">
        <f t="array" ref="C439">IFERROR(IF(INDEX('Disaggregation Records'!$E$95:$E$183,MATCH(LEFT(Z439,255),LEFT('Disaggregation Records'!$D$95:$D$183,255),0))=0,"",INDEX('Disaggregation Records'!$E$95:$E$183,MATCH(LEFT(Z439,255),LEFT('Disaggregation Records'!$D$95:$D$183,255),0))),"")</f>
        <v/>
      </c>
      <c r="D439" s="467" t="str">
        <f t="array" ref="D439">IFERROR(IF(INDEX('Disaggregation Records'!$F$95:$F$183,MATCH(LEFT(Z439,255),LEFT('Disaggregation Records'!$D$95:$D$183,255),0))=0,"",INDEX('Disaggregation Records'!$F$95:$F$183,MATCH(LEFT(Z439,255),LEFT('Disaggregation Records'!$D$95:$D$183,255),0))),"")</f>
        <v/>
      </c>
      <c r="E439" s="386" t="str">
        <f t="array" ref="E439">IFERROR(IF(INDEX('Disaggregation Data'!$K$315:$K$576,MATCH(LEFT(X439,255),LEFT('Disaggregation Data'!$J$315:$J$576,255),0))=0,"",INDEX('Disaggregation Data'!$K$315:$K$576,MATCH(LEFT(X439,255),LEFT('Disaggregation Data'!J$315:$J$576,255),0))),"")</f>
        <v/>
      </c>
      <c r="F439" s="387" t="str">
        <f t="array" ref="F439">IFERROR(IF(INDEX('Disaggregation Data'!$L$315:$L$576,MATCH(LEFT(X439,255),LEFT('Disaggregation Data'!$J$315:$J$576,255),0))=0,"",INDEX('Disaggregation Data'!$L$315:$L$576,MATCH(LEFT(X439,255),LEFT('Disaggregation Data'!J$315:$J$576,255),0))),"")</f>
        <v/>
      </c>
      <c r="G439" s="442" t="str">
        <f t="array" ref="G439">IFERROR(IF(INDEX('Disaggregation Data'!$M$315:$M$576,MATCH(LEFT(X439,255),LEFT('Disaggregation Data'!$J$315:$J$576,255),0))=0,(E439/F439)*100,INDEX('Disaggregation Data'!$M$315:$M$576,MATCH(LEFT(X439,255),LEFT('Disaggregation Data'!J$315:$J$576,255),0))),"")</f>
        <v/>
      </c>
      <c r="H439" s="390" t="str">
        <f t="array" ref="H439">IFERROR(IF(INDEX('Disaggregation Data'!$N$315:$N$576,MATCH(LEFT(X439,255),LEFT('Disaggregation Data'!$J$315:$J$576,255),0))=0,"",INDEX('Disaggregation Data'!$N$315:$N$576,MATCH(LEFT(X439,255),LEFT('Disaggregation Data'!J$315:$J$576,255),0))),"")</f>
        <v/>
      </c>
      <c r="I439" s="471"/>
      <c r="J439" s="471"/>
      <c r="K439" s="471"/>
      <c r="L439" s="471"/>
      <c r="M439" s="471"/>
      <c r="N439" s="471"/>
      <c r="O439" s="471"/>
      <c r="P439" s="471"/>
      <c r="Q439" s="471"/>
      <c r="R439" s="471"/>
      <c r="S439" s="471"/>
      <c r="T439" s="471"/>
      <c r="U439" s="390" t="str">
        <f t="array" ref="U439">IFERROR(IF(INDEX('Disaggregation Data'!$O$315:$O$576,MATCH(LEFT(X439,255),LEFT('Disaggregation Data'!$J$315:$J$576,255),0))=0,"",INDEX('Disaggregation Data'!$O$315:$O$576,MATCH(LEFT(X439,255),LEFT('Disaggregation Data'!J$315:$J$576,255),0))),"")</f>
        <v/>
      </c>
      <c r="V439" s="402" t="str">
        <f t="array" ref="V439">IFERROR(IF(INDEX('Disaggregation Data'!$P$315:$P$576,MATCH(LEFT(X439,255),LEFT('Disaggregation Data'!$J$315:$J$576,255),0))=0,"",INDEX('Disaggregation Data'!$P$315:$P$576,MATCH(LEFT(X439,255),LEFT('Disaggregation Data'!J$315:$J$576,255),0))),"")</f>
        <v/>
      </c>
      <c r="W439" s="472"/>
      <c r="X439" s="472" t="str">
        <f t="shared" si="28"/>
        <v/>
      </c>
      <c r="Y439" s="472">
        <f t="shared" si="29"/>
        <v>52</v>
      </c>
      <c r="Z439" s="472" t="str">
        <f t="shared" si="30"/>
        <v/>
      </c>
      <c r="AA439" s="472" t="b">
        <f t="shared" si="31"/>
        <v>0</v>
      </c>
      <c r="AB439" s="472" t="s">
        <v>1989</v>
      </c>
      <c r="AC439" s="472" t="str">
        <f t="array" ref="AC439">IFERROR(IF(INDEX('Disaggregation Records'!$G$95:$G$183,MATCH(LEFT(Z439,255),LEFT('Disaggregation Records'!$D$95:$D$183,255),0))=0,"",INDEX('Disaggregation Records'!$G$95:$G$183,MATCH(LEFT(Z439,255),LEFT('Disaggregation Records'!$D$95:$D$183,255),0))),"")</f>
        <v/>
      </c>
      <c r="AD439" s="472" t="s">
        <v>812</v>
      </c>
      <c r="AE439" s="219"/>
      <c r="AF439" s="135"/>
      <c r="AG439" s="135"/>
    </row>
    <row r="440" spans="1:33" ht="37.5" customHeight="1" x14ac:dyDescent="0.35">
      <c r="A440" s="367">
        <v>12</v>
      </c>
      <c r="B440" s="384" t="str">
        <f>IFERROR(VLOOKUP(A440,'Coverage Indicators - Section D'!$A$10:$Y$38,25,FALSE),"")</f>
        <v/>
      </c>
      <c r="C440" s="467" t="str">
        <f t="array" ref="C440">IFERROR(IF(INDEX('Disaggregation Records'!$E$95:$E$183,MATCH(LEFT(Z440,255),LEFT('Disaggregation Records'!$D$95:$D$183,255),0))=0,"",INDEX('Disaggregation Records'!$E$95:$E$183,MATCH(LEFT(Z440,255),LEFT('Disaggregation Records'!$D$95:$D$183,255),0))),"")</f>
        <v/>
      </c>
      <c r="D440" s="467" t="str">
        <f t="array" ref="D440">IFERROR(IF(INDEX('Disaggregation Records'!$F$95:$F$183,MATCH(LEFT(Z440,255),LEFT('Disaggregation Records'!$D$95:$D$183,255),0))=0,"",INDEX('Disaggregation Records'!$F$95:$F$183,MATCH(LEFT(Z440,255),LEFT('Disaggregation Records'!$D$95:$D$183,255),0))),"")</f>
        <v/>
      </c>
      <c r="E440" s="386" t="str">
        <f t="array" ref="E440">IFERROR(IF(INDEX('Disaggregation Data'!$K$315:$K$576,MATCH(LEFT(X440,255),LEFT('Disaggregation Data'!$J$315:$J$576,255),0))=0,"",INDEX('Disaggregation Data'!$K$315:$K$576,MATCH(LEFT(X440,255),LEFT('Disaggregation Data'!J$315:$J$576,255),0))),"")</f>
        <v/>
      </c>
      <c r="F440" s="387" t="str">
        <f t="array" ref="F440">IFERROR(IF(INDEX('Disaggregation Data'!$L$315:$L$576,MATCH(LEFT(X440,255),LEFT('Disaggregation Data'!$J$315:$J$576,255),0))=0,"",INDEX('Disaggregation Data'!$L$315:$L$576,MATCH(LEFT(X440,255),LEFT('Disaggregation Data'!J$315:$J$576,255),0))),"")</f>
        <v/>
      </c>
      <c r="G440" s="442" t="str">
        <f t="array" ref="G440">IFERROR(IF(INDEX('Disaggregation Data'!$M$315:$M$576,MATCH(LEFT(X440,255),LEFT('Disaggregation Data'!$J$315:$J$576,255),0))=0,(E440/F440)*100,INDEX('Disaggregation Data'!$M$315:$M$576,MATCH(LEFT(X440,255),LEFT('Disaggregation Data'!J$315:$J$576,255),0))),"")</f>
        <v/>
      </c>
      <c r="H440" s="390" t="str">
        <f t="array" ref="H440">IFERROR(IF(INDEX('Disaggregation Data'!$N$315:$N$576,MATCH(LEFT(X440,255),LEFT('Disaggregation Data'!$J$315:$J$576,255),0))=0,"",INDEX('Disaggregation Data'!$N$315:$N$576,MATCH(LEFT(X440,255),LEFT('Disaggregation Data'!J$315:$J$576,255),0))),"")</f>
        <v/>
      </c>
      <c r="I440" s="471"/>
      <c r="J440" s="471"/>
      <c r="K440" s="471"/>
      <c r="L440" s="471"/>
      <c r="M440" s="471"/>
      <c r="N440" s="471"/>
      <c r="O440" s="471"/>
      <c r="P440" s="471"/>
      <c r="Q440" s="471"/>
      <c r="R440" s="471"/>
      <c r="S440" s="471"/>
      <c r="T440" s="471"/>
      <c r="U440" s="390" t="str">
        <f t="array" ref="U440">IFERROR(IF(INDEX('Disaggregation Data'!$O$315:$O$576,MATCH(LEFT(X440,255),LEFT('Disaggregation Data'!$J$315:$J$576,255),0))=0,"",INDEX('Disaggregation Data'!$O$315:$O$576,MATCH(LEFT(X440,255),LEFT('Disaggregation Data'!J$315:$J$576,255),0))),"")</f>
        <v/>
      </c>
      <c r="V440" s="402" t="str">
        <f t="array" ref="V440">IFERROR(IF(INDEX('Disaggregation Data'!$P$315:$P$576,MATCH(LEFT(X440,255),LEFT('Disaggregation Data'!$J$315:$J$576,255),0))=0,"",INDEX('Disaggregation Data'!$P$315:$P$576,MATCH(LEFT(X440,255),LEFT('Disaggregation Data'!J$315:$J$576,255),0))),"")</f>
        <v/>
      </c>
      <c r="W440" s="472"/>
      <c r="X440" s="472" t="str">
        <f t="shared" si="28"/>
        <v/>
      </c>
      <c r="Y440" s="472">
        <f t="shared" si="29"/>
        <v>53</v>
      </c>
      <c r="Z440" s="472" t="str">
        <f t="shared" si="30"/>
        <v/>
      </c>
      <c r="AA440" s="472" t="b">
        <f t="shared" si="31"/>
        <v>0</v>
      </c>
      <c r="AB440" s="472" t="s">
        <v>1990</v>
      </c>
      <c r="AC440" s="472" t="str">
        <f t="array" ref="AC440">IFERROR(IF(INDEX('Disaggregation Records'!$G$95:$G$183,MATCH(LEFT(Z440,255),LEFT('Disaggregation Records'!$D$95:$D$183,255),0))=0,"",INDEX('Disaggregation Records'!$G$95:$G$183,MATCH(LEFT(Z440,255),LEFT('Disaggregation Records'!$D$95:$D$183,255),0))),"")</f>
        <v/>
      </c>
      <c r="AD440" s="472" t="s">
        <v>812</v>
      </c>
      <c r="AE440" s="219"/>
      <c r="AF440" s="135"/>
      <c r="AG440" s="135"/>
    </row>
    <row r="441" spans="1:33" ht="37.5" customHeight="1" x14ac:dyDescent="0.35">
      <c r="A441" s="367">
        <v>12</v>
      </c>
      <c r="B441" s="384" t="str">
        <f>IFERROR(VLOOKUP(A441,'Coverage Indicators - Section D'!$A$10:$Y$38,25,FALSE),"")</f>
        <v/>
      </c>
      <c r="C441" s="467" t="str">
        <f t="array" ref="C441">IFERROR(IF(INDEX('Disaggregation Records'!$E$95:$E$183,MATCH(LEFT(Z441,255),LEFT('Disaggregation Records'!$D$95:$D$183,255),0))=0,"",INDEX('Disaggregation Records'!$E$95:$E$183,MATCH(LEFT(Z441,255),LEFT('Disaggregation Records'!$D$95:$D$183,255),0))),"")</f>
        <v/>
      </c>
      <c r="D441" s="467" t="str">
        <f t="array" ref="D441">IFERROR(IF(INDEX('Disaggregation Records'!$F$95:$F$183,MATCH(LEFT(Z441,255),LEFT('Disaggregation Records'!$D$95:$D$183,255),0))=0,"",INDEX('Disaggregation Records'!$F$95:$F$183,MATCH(LEFT(Z441,255),LEFT('Disaggregation Records'!$D$95:$D$183,255),0))),"")</f>
        <v/>
      </c>
      <c r="E441" s="386" t="str">
        <f t="array" ref="E441">IFERROR(IF(INDEX('Disaggregation Data'!$K$315:$K$576,MATCH(LEFT(X441,255),LEFT('Disaggregation Data'!$J$315:$J$576,255),0))=0,"",INDEX('Disaggregation Data'!$K$315:$K$576,MATCH(LEFT(X441,255),LEFT('Disaggregation Data'!J$315:$J$576,255),0))),"")</f>
        <v/>
      </c>
      <c r="F441" s="387" t="str">
        <f t="array" ref="F441">IFERROR(IF(INDEX('Disaggregation Data'!$L$315:$L$576,MATCH(LEFT(X441,255),LEFT('Disaggregation Data'!$J$315:$J$576,255),0))=0,"",INDEX('Disaggregation Data'!$L$315:$L$576,MATCH(LEFT(X441,255),LEFT('Disaggregation Data'!J$315:$J$576,255),0))),"")</f>
        <v/>
      </c>
      <c r="G441" s="442" t="str">
        <f t="array" ref="G441">IFERROR(IF(INDEX('Disaggregation Data'!$M$315:$M$576,MATCH(LEFT(X441,255),LEFT('Disaggregation Data'!$J$315:$J$576,255),0))=0,(E441/F441)*100,INDEX('Disaggregation Data'!$M$315:$M$576,MATCH(LEFT(X441,255),LEFT('Disaggregation Data'!J$315:$J$576,255),0))),"")</f>
        <v/>
      </c>
      <c r="H441" s="390" t="str">
        <f t="array" ref="H441">IFERROR(IF(INDEX('Disaggregation Data'!$N$315:$N$576,MATCH(LEFT(X441,255),LEFT('Disaggregation Data'!$J$315:$J$576,255),0))=0,"",INDEX('Disaggregation Data'!$N$315:$N$576,MATCH(LEFT(X441,255),LEFT('Disaggregation Data'!J$315:$J$576,255),0))),"")</f>
        <v/>
      </c>
      <c r="I441" s="471"/>
      <c r="J441" s="471"/>
      <c r="K441" s="471"/>
      <c r="L441" s="471"/>
      <c r="M441" s="471"/>
      <c r="N441" s="471"/>
      <c r="O441" s="471"/>
      <c r="P441" s="471"/>
      <c r="Q441" s="471"/>
      <c r="R441" s="471"/>
      <c r="S441" s="471"/>
      <c r="T441" s="471"/>
      <c r="U441" s="390" t="str">
        <f t="array" ref="U441">IFERROR(IF(INDEX('Disaggregation Data'!$O$315:$O$576,MATCH(LEFT(X441,255),LEFT('Disaggregation Data'!$J$315:$J$576,255),0))=0,"",INDEX('Disaggregation Data'!$O$315:$O$576,MATCH(LEFT(X441,255),LEFT('Disaggregation Data'!J$315:$J$576,255),0))),"")</f>
        <v/>
      </c>
      <c r="V441" s="402" t="str">
        <f t="array" ref="V441">IFERROR(IF(INDEX('Disaggregation Data'!$P$315:$P$576,MATCH(LEFT(X441,255),LEFT('Disaggregation Data'!$J$315:$J$576,255),0))=0,"",INDEX('Disaggregation Data'!$P$315:$P$576,MATCH(LEFT(X441,255),LEFT('Disaggregation Data'!J$315:$J$576,255),0))),"")</f>
        <v/>
      </c>
      <c r="W441" s="472"/>
      <c r="X441" s="472" t="str">
        <f t="shared" si="28"/>
        <v/>
      </c>
      <c r="Y441" s="472">
        <f t="shared" si="29"/>
        <v>54</v>
      </c>
      <c r="Z441" s="472" t="str">
        <f t="shared" si="30"/>
        <v/>
      </c>
      <c r="AA441" s="472" t="b">
        <f t="shared" si="31"/>
        <v>0</v>
      </c>
      <c r="AB441" s="472" t="s">
        <v>1991</v>
      </c>
      <c r="AC441" s="472" t="str">
        <f t="array" ref="AC441">IFERROR(IF(INDEX('Disaggregation Records'!$G$95:$G$183,MATCH(LEFT(Z441,255),LEFT('Disaggregation Records'!$D$95:$D$183,255),0))=0,"",INDEX('Disaggregation Records'!$G$95:$G$183,MATCH(LEFT(Z441,255),LEFT('Disaggregation Records'!$D$95:$D$183,255),0))),"")</f>
        <v/>
      </c>
      <c r="AD441" s="472" t="s">
        <v>812</v>
      </c>
      <c r="AE441" s="219"/>
      <c r="AF441" s="135"/>
      <c r="AG441" s="135"/>
    </row>
    <row r="442" spans="1:33" ht="37.5" customHeight="1" x14ac:dyDescent="0.35">
      <c r="A442" s="367">
        <v>12</v>
      </c>
      <c r="B442" s="384" t="str">
        <f>IFERROR(VLOOKUP(A442,'Coverage Indicators - Section D'!$A$10:$Y$38,25,FALSE),"")</f>
        <v/>
      </c>
      <c r="C442" s="467" t="str">
        <f t="array" ref="C442">IFERROR(IF(INDEX('Disaggregation Records'!$E$95:$E$183,MATCH(LEFT(Z442,255),LEFT('Disaggregation Records'!$D$95:$D$183,255),0))=0,"",INDEX('Disaggregation Records'!$E$95:$E$183,MATCH(LEFT(Z442,255),LEFT('Disaggregation Records'!$D$95:$D$183,255),0))),"")</f>
        <v/>
      </c>
      <c r="D442" s="467" t="str">
        <f t="array" ref="D442">IFERROR(IF(INDEX('Disaggregation Records'!$F$95:$F$183,MATCH(LEFT(Z442,255),LEFT('Disaggregation Records'!$D$95:$D$183,255),0))=0,"",INDEX('Disaggregation Records'!$F$95:$F$183,MATCH(LEFT(Z442,255),LEFT('Disaggregation Records'!$D$95:$D$183,255),0))),"")</f>
        <v/>
      </c>
      <c r="E442" s="386" t="str">
        <f t="array" ref="E442">IFERROR(IF(INDEX('Disaggregation Data'!$K$315:$K$576,MATCH(LEFT(X442,255),LEFT('Disaggregation Data'!$J$315:$J$576,255),0))=0,"",INDEX('Disaggregation Data'!$K$315:$K$576,MATCH(LEFT(X442,255),LEFT('Disaggregation Data'!J$315:$J$576,255),0))),"")</f>
        <v/>
      </c>
      <c r="F442" s="387" t="str">
        <f t="array" ref="F442">IFERROR(IF(INDEX('Disaggregation Data'!$L$315:$L$576,MATCH(LEFT(X442,255),LEFT('Disaggregation Data'!$J$315:$J$576,255),0))=0,"",INDEX('Disaggregation Data'!$L$315:$L$576,MATCH(LEFT(X442,255),LEFT('Disaggregation Data'!J$315:$J$576,255),0))),"")</f>
        <v/>
      </c>
      <c r="G442" s="442" t="str">
        <f t="array" ref="G442">IFERROR(IF(INDEX('Disaggregation Data'!$M$315:$M$576,MATCH(LEFT(X442,255),LEFT('Disaggregation Data'!$J$315:$J$576,255),0))=0,(E442/F442)*100,INDEX('Disaggregation Data'!$M$315:$M$576,MATCH(LEFT(X442,255),LEFT('Disaggregation Data'!J$315:$J$576,255),0))),"")</f>
        <v/>
      </c>
      <c r="H442" s="390" t="str">
        <f t="array" ref="H442">IFERROR(IF(INDEX('Disaggregation Data'!$N$315:$N$576,MATCH(LEFT(X442,255),LEFT('Disaggregation Data'!$J$315:$J$576,255),0))=0,"",INDEX('Disaggregation Data'!$N$315:$N$576,MATCH(LEFT(X442,255),LEFT('Disaggregation Data'!J$315:$J$576,255),0))),"")</f>
        <v/>
      </c>
      <c r="I442" s="471"/>
      <c r="J442" s="471"/>
      <c r="K442" s="471"/>
      <c r="L442" s="471"/>
      <c r="M442" s="471"/>
      <c r="N442" s="471"/>
      <c r="O442" s="471"/>
      <c r="P442" s="471"/>
      <c r="Q442" s="471"/>
      <c r="R442" s="471"/>
      <c r="S442" s="471"/>
      <c r="T442" s="471"/>
      <c r="U442" s="390" t="str">
        <f t="array" ref="U442">IFERROR(IF(INDEX('Disaggregation Data'!$O$315:$O$576,MATCH(LEFT(X442,255),LEFT('Disaggregation Data'!$J$315:$J$576,255),0))=0,"",INDEX('Disaggregation Data'!$O$315:$O$576,MATCH(LEFT(X442,255),LEFT('Disaggregation Data'!J$315:$J$576,255),0))),"")</f>
        <v/>
      </c>
      <c r="V442" s="402" t="str">
        <f t="array" ref="V442">IFERROR(IF(INDEX('Disaggregation Data'!$P$315:$P$576,MATCH(LEFT(X442,255),LEFT('Disaggregation Data'!$J$315:$J$576,255),0))=0,"",INDEX('Disaggregation Data'!$P$315:$P$576,MATCH(LEFT(X442,255),LEFT('Disaggregation Data'!J$315:$J$576,255),0))),"")</f>
        <v/>
      </c>
      <c r="W442" s="472"/>
      <c r="X442" s="472" t="str">
        <f t="shared" si="28"/>
        <v/>
      </c>
      <c r="Y442" s="472">
        <f t="shared" si="29"/>
        <v>55</v>
      </c>
      <c r="Z442" s="472" t="str">
        <f t="shared" si="30"/>
        <v/>
      </c>
      <c r="AA442" s="472" t="b">
        <f t="shared" si="31"/>
        <v>0</v>
      </c>
      <c r="AB442" s="472" t="s">
        <v>1992</v>
      </c>
      <c r="AC442" s="472" t="str">
        <f t="array" ref="AC442">IFERROR(IF(INDEX('Disaggregation Records'!$G$95:$G$183,MATCH(LEFT(Z442,255),LEFT('Disaggregation Records'!$D$95:$D$183,255),0))=0,"",INDEX('Disaggregation Records'!$G$95:$G$183,MATCH(LEFT(Z442,255),LEFT('Disaggregation Records'!$D$95:$D$183,255),0))),"")</f>
        <v/>
      </c>
      <c r="AD442" s="472" t="s">
        <v>812</v>
      </c>
      <c r="AE442" s="219"/>
      <c r="AF442" s="135"/>
      <c r="AG442" s="135"/>
    </row>
    <row r="443" spans="1:33" ht="37.5" customHeight="1" x14ac:dyDescent="0.35">
      <c r="A443" s="367">
        <v>12</v>
      </c>
      <c r="B443" s="384" t="str">
        <f>IFERROR(VLOOKUP(A443,'Coverage Indicators - Section D'!$A$10:$Y$38,25,FALSE),"")</f>
        <v/>
      </c>
      <c r="C443" s="467" t="str">
        <f t="array" ref="C443">IFERROR(IF(INDEX('Disaggregation Records'!$E$95:$E$183,MATCH(LEFT(Z443,255),LEFT('Disaggregation Records'!$D$95:$D$183,255),0))=0,"",INDEX('Disaggregation Records'!$E$95:$E$183,MATCH(LEFT(Z443,255),LEFT('Disaggregation Records'!$D$95:$D$183,255),0))),"")</f>
        <v/>
      </c>
      <c r="D443" s="467" t="str">
        <f t="array" ref="D443">IFERROR(IF(INDEX('Disaggregation Records'!$F$95:$F$183,MATCH(LEFT(Z443,255),LEFT('Disaggregation Records'!$D$95:$D$183,255),0))=0,"",INDEX('Disaggregation Records'!$F$95:$F$183,MATCH(LEFT(Z443,255),LEFT('Disaggregation Records'!$D$95:$D$183,255),0))),"")</f>
        <v/>
      </c>
      <c r="E443" s="386" t="str">
        <f t="array" ref="E443">IFERROR(IF(INDEX('Disaggregation Data'!$K$315:$K$576,MATCH(LEFT(X443,255),LEFT('Disaggregation Data'!$J$315:$J$576,255),0))=0,"",INDEX('Disaggregation Data'!$K$315:$K$576,MATCH(LEFT(X443,255),LEFT('Disaggregation Data'!J$315:$J$576,255),0))),"")</f>
        <v/>
      </c>
      <c r="F443" s="387" t="str">
        <f t="array" ref="F443">IFERROR(IF(INDEX('Disaggregation Data'!$L$315:$L$576,MATCH(LEFT(X443,255),LEFT('Disaggregation Data'!$J$315:$J$576,255),0))=0,"",INDEX('Disaggregation Data'!$L$315:$L$576,MATCH(LEFT(X443,255),LEFT('Disaggregation Data'!J$315:$J$576,255),0))),"")</f>
        <v/>
      </c>
      <c r="G443" s="442" t="str">
        <f t="array" ref="G443">IFERROR(IF(INDEX('Disaggregation Data'!$M$315:$M$576,MATCH(LEFT(X443,255),LEFT('Disaggregation Data'!$J$315:$J$576,255),0))=0,(E443/F443)*100,INDEX('Disaggregation Data'!$M$315:$M$576,MATCH(LEFT(X443,255),LEFT('Disaggregation Data'!J$315:$J$576,255),0))),"")</f>
        <v/>
      </c>
      <c r="H443" s="390" t="str">
        <f t="array" ref="H443">IFERROR(IF(INDEX('Disaggregation Data'!$N$315:$N$576,MATCH(LEFT(X443,255),LEFT('Disaggregation Data'!$J$315:$J$576,255),0))=0,"",INDEX('Disaggregation Data'!$N$315:$N$576,MATCH(LEFT(X443,255),LEFT('Disaggregation Data'!J$315:$J$576,255),0))),"")</f>
        <v/>
      </c>
      <c r="I443" s="471"/>
      <c r="J443" s="471"/>
      <c r="K443" s="471"/>
      <c r="L443" s="471"/>
      <c r="M443" s="471"/>
      <c r="N443" s="471"/>
      <c r="O443" s="471"/>
      <c r="P443" s="471"/>
      <c r="Q443" s="471"/>
      <c r="R443" s="471"/>
      <c r="S443" s="471"/>
      <c r="T443" s="471"/>
      <c r="U443" s="390" t="str">
        <f t="array" ref="U443">IFERROR(IF(INDEX('Disaggregation Data'!$O$315:$O$576,MATCH(LEFT(X443,255),LEFT('Disaggregation Data'!$J$315:$J$576,255),0))=0,"",INDEX('Disaggregation Data'!$O$315:$O$576,MATCH(LEFT(X443,255),LEFT('Disaggregation Data'!J$315:$J$576,255),0))),"")</f>
        <v/>
      </c>
      <c r="V443" s="402" t="str">
        <f t="array" ref="V443">IFERROR(IF(INDEX('Disaggregation Data'!$P$315:$P$576,MATCH(LEFT(X443,255),LEFT('Disaggregation Data'!$J$315:$J$576,255),0))=0,"",INDEX('Disaggregation Data'!$P$315:$P$576,MATCH(LEFT(X443,255),LEFT('Disaggregation Data'!J$315:$J$576,255),0))),"")</f>
        <v/>
      </c>
      <c r="W443" s="472"/>
      <c r="X443" s="472" t="str">
        <f t="shared" si="28"/>
        <v/>
      </c>
      <c r="Y443" s="472">
        <f t="shared" si="29"/>
        <v>56</v>
      </c>
      <c r="Z443" s="472" t="str">
        <f t="shared" si="30"/>
        <v/>
      </c>
      <c r="AA443" s="472" t="b">
        <f t="shared" si="31"/>
        <v>0</v>
      </c>
      <c r="AB443" s="472" t="s">
        <v>1993</v>
      </c>
      <c r="AC443" s="472" t="str">
        <f t="array" ref="AC443">IFERROR(IF(INDEX('Disaggregation Records'!$G$95:$G$183,MATCH(LEFT(Z443,255),LEFT('Disaggregation Records'!$D$95:$D$183,255),0))=0,"",INDEX('Disaggregation Records'!$G$95:$G$183,MATCH(LEFT(Z443,255),LEFT('Disaggregation Records'!$D$95:$D$183,255),0))),"")</f>
        <v/>
      </c>
      <c r="AD443" s="472" t="s">
        <v>812</v>
      </c>
      <c r="AE443" s="219"/>
      <c r="AF443" s="135"/>
      <c r="AG443" s="135"/>
    </row>
    <row r="444" spans="1:33" ht="37.5" customHeight="1" x14ac:dyDescent="0.35">
      <c r="A444" s="367">
        <v>12</v>
      </c>
      <c r="B444" s="384" t="str">
        <f>IFERROR(VLOOKUP(A444,'Coverage Indicators - Section D'!$A$10:$Y$38,25,FALSE),"")</f>
        <v/>
      </c>
      <c r="C444" s="467" t="str">
        <f t="array" ref="C444">IFERROR(IF(INDEX('Disaggregation Records'!$E$95:$E$183,MATCH(LEFT(Z444,255),LEFT('Disaggregation Records'!$D$95:$D$183,255),0))=0,"",INDEX('Disaggregation Records'!$E$95:$E$183,MATCH(LEFT(Z444,255),LEFT('Disaggregation Records'!$D$95:$D$183,255),0))),"")</f>
        <v/>
      </c>
      <c r="D444" s="467" t="str">
        <f t="array" ref="D444">IFERROR(IF(INDEX('Disaggregation Records'!$F$95:$F$183,MATCH(LEFT(Z444,255),LEFT('Disaggregation Records'!$D$95:$D$183,255),0))=0,"",INDEX('Disaggregation Records'!$F$95:$F$183,MATCH(LEFT(Z444,255),LEFT('Disaggregation Records'!$D$95:$D$183,255),0))),"")</f>
        <v/>
      </c>
      <c r="E444" s="386" t="str">
        <f t="array" ref="E444">IFERROR(IF(INDEX('Disaggregation Data'!$K$315:$K$576,MATCH(LEFT(X444,255),LEFT('Disaggregation Data'!$J$315:$J$576,255),0))=0,"",INDEX('Disaggregation Data'!$K$315:$K$576,MATCH(LEFT(X444,255),LEFT('Disaggregation Data'!J$315:$J$576,255),0))),"")</f>
        <v/>
      </c>
      <c r="F444" s="387" t="str">
        <f t="array" ref="F444">IFERROR(IF(INDEX('Disaggregation Data'!$L$315:$L$576,MATCH(LEFT(X444,255),LEFT('Disaggregation Data'!$J$315:$J$576,255),0))=0,"",INDEX('Disaggregation Data'!$L$315:$L$576,MATCH(LEFT(X444,255),LEFT('Disaggregation Data'!J$315:$J$576,255),0))),"")</f>
        <v/>
      </c>
      <c r="G444" s="442" t="str">
        <f t="array" ref="G444">IFERROR(IF(INDEX('Disaggregation Data'!$M$315:$M$576,MATCH(LEFT(X444,255),LEFT('Disaggregation Data'!$J$315:$J$576,255),0))=0,(E444/F444)*100,INDEX('Disaggregation Data'!$M$315:$M$576,MATCH(LEFT(X444,255),LEFT('Disaggregation Data'!J$315:$J$576,255),0))),"")</f>
        <v/>
      </c>
      <c r="H444" s="390" t="str">
        <f t="array" ref="H444">IFERROR(IF(INDEX('Disaggregation Data'!$N$315:$N$576,MATCH(LEFT(X444,255),LEFT('Disaggregation Data'!$J$315:$J$576,255),0))=0,"",INDEX('Disaggregation Data'!$N$315:$N$576,MATCH(LEFT(X444,255),LEFT('Disaggregation Data'!J$315:$J$576,255),0))),"")</f>
        <v/>
      </c>
      <c r="I444" s="471"/>
      <c r="J444" s="471"/>
      <c r="K444" s="471"/>
      <c r="L444" s="471"/>
      <c r="M444" s="471"/>
      <c r="N444" s="471"/>
      <c r="O444" s="471"/>
      <c r="P444" s="471"/>
      <c r="Q444" s="471"/>
      <c r="R444" s="471"/>
      <c r="S444" s="471"/>
      <c r="T444" s="471"/>
      <c r="U444" s="390" t="str">
        <f t="array" ref="U444">IFERROR(IF(INDEX('Disaggregation Data'!$O$315:$O$576,MATCH(LEFT(X444,255),LEFT('Disaggregation Data'!$J$315:$J$576,255),0))=0,"",INDEX('Disaggregation Data'!$O$315:$O$576,MATCH(LEFT(X444,255),LEFT('Disaggregation Data'!J$315:$J$576,255),0))),"")</f>
        <v/>
      </c>
      <c r="V444" s="402" t="str">
        <f t="array" ref="V444">IFERROR(IF(INDEX('Disaggregation Data'!$P$315:$P$576,MATCH(LEFT(X444,255),LEFT('Disaggregation Data'!$J$315:$J$576,255),0))=0,"",INDEX('Disaggregation Data'!$P$315:$P$576,MATCH(LEFT(X444,255),LEFT('Disaggregation Data'!J$315:$J$576,255),0))),"")</f>
        <v/>
      </c>
      <c r="W444" s="472"/>
      <c r="X444" s="472" t="str">
        <f t="shared" si="28"/>
        <v/>
      </c>
      <c r="Y444" s="472">
        <f t="shared" si="29"/>
        <v>57</v>
      </c>
      <c r="Z444" s="472" t="str">
        <f t="shared" si="30"/>
        <v/>
      </c>
      <c r="AA444" s="472" t="b">
        <f t="shared" si="31"/>
        <v>0</v>
      </c>
      <c r="AB444" s="472" t="s">
        <v>1994</v>
      </c>
      <c r="AC444" s="472" t="str">
        <f t="array" ref="AC444">IFERROR(IF(INDEX('Disaggregation Records'!$G$95:$G$183,MATCH(LEFT(Z444,255),LEFT('Disaggregation Records'!$D$95:$D$183,255),0))=0,"",INDEX('Disaggregation Records'!$G$95:$G$183,MATCH(LEFT(Z444,255),LEFT('Disaggregation Records'!$D$95:$D$183,255),0))),"")</f>
        <v/>
      </c>
      <c r="AD444" s="472" t="s">
        <v>812</v>
      </c>
      <c r="AE444" s="219"/>
      <c r="AF444" s="135"/>
      <c r="AG444" s="135"/>
    </row>
    <row r="445" spans="1:33" ht="37.5" customHeight="1" x14ac:dyDescent="0.35">
      <c r="A445" s="367">
        <v>12</v>
      </c>
      <c r="B445" s="384" t="str">
        <f>IFERROR(VLOOKUP(A445,'Coverage Indicators - Section D'!$A$10:$Y$38,25,FALSE),"")</f>
        <v/>
      </c>
      <c r="C445" s="467" t="str">
        <f t="array" ref="C445">IFERROR(IF(INDEX('Disaggregation Records'!$E$95:$E$183,MATCH(LEFT(Z445,255),LEFT('Disaggregation Records'!$D$95:$D$183,255),0))=0,"",INDEX('Disaggregation Records'!$E$95:$E$183,MATCH(LEFT(Z445,255),LEFT('Disaggregation Records'!$D$95:$D$183,255),0))),"")</f>
        <v/>
      </c>
      <c r="D445" s="467" t="str">
        <f t="array" ref="D445">IFERROR(IF(INDEX('Disaggregation Records'!$F$95:$F$183,MATCH(LEFT(Z445,255),LEFT('Disaggregation Records'!$D$95:$D$183,255),0))=0,"",INDEX('Disaggregation Records'!$F$95:$F$183,MATCH(LEFT(Z445,255),LEFT('Disaggregation Records'!$D$95:$D$183,255),0))),"")</f>
        <v/>
      </c>
      <c r="E445" s="386" t="str">
        <f t="array" ref="E445">IFERROR(IF(INDEX('Disaggregation Data'!$K$315:$K$576,MATCH(LEFT(X445,255),LEFT('Disaggregation Data'!$J$315:$J$576,255),0))=0,"",INDEX('Disaggregation Data'!$K$315:$K$576,MATCH(LEFT(X445,255),LEFT('Disaggregation Data'!J$315:$J$576,255),0))),"")</f>
        <v/>
      </c>
      <c r="F445" s="387" t="str">
        <f t="array" ref="F445">IFERROR(IF(INDEX('Disaggregation Data'!$L$315:$L$576,MATCH(LEFT(X445,255),LEFT('Disaggregation Data'!$J$315:$J$576,255),0))=0,"",INDEX('Disaggregation Data'!$L$315:$L$576,MATCH(LEFT(X445,255),LEFT('Disaggregation Data'!J$315:$J$576,255),0))),"")</f>
        <v/>
      </c>
      <c r="G445" s="442" t="str">
        <f t="array" ref="G445">IFERROR(IF(INDEX('Disaggregation Data'!$M$315:$M$576,MATCH(LEFT(X445,255),LEFT('Disaggregation Data'!$J$315:$J$576,255),0))=0,(E445/F445)*100,INDEX('Disaggregation Data'!$M$315:$M$576,MATCH(LEFT(X445,255),LEFT('Disaggregation Data'!J$315:$J$576,255),0))),"")</f>
        <v/>
      </c>
      <c r="H445" s="390" t="str">
        <f t="array" ref="H445">IFERROR(IF(INDEX('Disaggregation Data'!$N$315:$N$576,MATCH(LEFT(X445,255),LEFT('Disaggregation Data'!$J$315:$J$576,255),0))=0,"",INDEX('Disaggregation Data'!$N$315:$N$576,MATCH(LEFT(X445,255),LEFT('Disaggregation Data'!J$315:$J$576,255),0))),"")</f>
        <v/>
      </c>
      <c r="I445" s="471"/>
      <c r="J445" s="471"/>
      <c r="K445" s="471"/>
      <c r="L445" s="471"/>
      <c r="M445" s="471"/>
      <c r="N445" s="471"/>
      <c r="O445" s="471"/>
      <c r="P445" s="471"/>
      <c r="Q445" s="471"/>
      <c r="R445" s="471"/>
      <c r="S445" s="471"/>
      <c r="T445" s="471"/>
      <c r="U445" s="390" t="str">
        <f t="array" ref="U445">IFERROR(IF(INDEX('Disaggregation Data'!$O$315:$O$576,MATCH(LEFT(X445,255),LEFT('Disaggregation Data'!$J$315:$J$576,255),0))=0,"",INDEX('Disaggregation Data'!$O$315:$O$576,MATCH(LEFT(X445,255),LEFT('Disaggregation Data'!J$315:$J$576,255),0))),"")</f>
        <v/>
      </c>
      <c r="V445" s="402" t="str">
        <f t="array" ref="V445">IFERROR(IF(INDEX('Disaggregation Data'!$P$315:$P$576,MATCH(LEFT(X445,255),LEFT('Disaggregation Data'!$J$315:$J$576,255),0))=0,"",INDEX('Disaggregation Data'!$P$315:$P$576,MATCH(LEFT(X445,255),LEFT('Disaggregation Data'!J$315:$J$576,255),0))),"")</f>
        <v/>
      </c>
      <c r="W445" s="472"/>
      <c r="X445" s="472" t="str">
        <f t="shared" si="28"/>
        <v/>
      </c>
      <c r="Y445" s="472">
        <f t="shared" si="29"/>
        <v>58</v>
      </c>
      <c r="Z445" s="472" t="str">
        <f t="shared" si="30"/>
        <v/>
      </c>
      <c r="AA445" s="472" t="b">
        <f t="shared" si="31"/>
        <v>0</v>
      </c>
      <c r="AB445" s="472" t="s">
        <v>1995</v>
      </c>
      <c r="AC445" s="472" t="str">
        <f t="array" ref="AC445">IFERROR(IF(INDEX('Disaggregation Records'!$G$95:$G$183,MATCH(LEFT(Z445,255),LEFT('Disaggregation Records'!$D$95:$D$183,255),0))=0,"",INDEX('Disaggregation Records'!$G$95:$G$183,MATCH(LEFT(Z445,255),LEFT('Disaggregation Records'!$D$95:$D$183,255),0))),"")</f>
        <v/>
      </c>
      <c r="AD445" s="472" t="s">
        <v>812</v>
      </c>
      <c r="AE445" s="219"/>
      <c r="AF445" s="135"/>
      <c r="AG445" s="135"/>
    </row>
    <row r="446" spans="1:33" ht="37.5" customHeight="1" x14ac:dyDescent="0.35">
      <c r="A446" s="367">
        <v>12</v>
      </c>
      <c r="B446" s="384" t="str">
        <f>IFERROR(VLOOKUP(A446,'Coverage Indicators - Section D'!$A$10:$Y$38,25,FALSE),"")</f>
        <v/>
      </c>
      <c r="C446" s="467" t="str">
        <f t="array" ref="C446">IFERROR(IF(INDEX('Disaggregation Records'!$E$95:$E$183,MATCH(LEFT(Z446,255),LEFT('Disaggregation Records'!$D$95:$D$183,255),0))=0,"",INDEX('Disaggregation Records'!$E$95:$E$183,MATCH(LEFT(Z446,255),LEFT('Disaggregation Records'!$D$95:$D$183,255),0))),"")</f>
        <v/>
      </c>
      <c r="D446" s="467" t="str">
        <f t="array" ref="D446">IFERROR(IF(INDEX('Disaggregation Records'!$F$95:$F$183,MATCH(LEFT(Z446,255),LEFT('Disaggregation Records'!$D$95:$D$183,255),0))=0,"",INDEX('Disaggregation Records'!$F$95:$F$183,MATCH(LEFT(Z446,255),LEFT('Disaggregation Records'!$D$95:$D$183,255),0))),"")</f>
        <v/>
      </c>
      <c r="E446" s="386" t="str">
        <f t="array" ref="E446">IFERROR(IF(INDEX('Disaggregation Data'!$K$315:$K$576,MATCH(LEFT(X446,255),LEFT('Disaggregation Data'!$J$315:$J$576,255),0))=0,"",INDEX('Disaggregation Data'!$K$315:$K$576,MATCH(LEFT(X446,255),LEFT('Disaggregation Data'!J$315:$J$576,255),0))),"")</f>
        <v/>
      </c>
      <c r="F446" s="387" t="str">
        <f t="array" ref="F446">IFERROR(IF(INDEX('Disaggregation Data'!$L$315:$L$576,MATCH(LEFT(X446,255),LEFT('Disaggregation Data'!$J$315:$J$576,255),0))=0,"",INDEX('Disaggregation Data'!$L$315:$L$576,MATCH(LEFT(X446,255),LEFT('Disaggregation Data'!J$315:$J$576,255),0))),"")</f>
        <v/>
      </c>
      <c r="G446" s="442" t="str">
        <f t="array" ref="G446">IFERROR(IF(INDEX('Disaggregation Data'!$M$315:$M$576,MATCH(LEFT(X446,255),LEFT('Disaggregation Data'!$J$315:$J$576,255),0))=0,(E446/F446)*100,INDEX('Disaggregation Data'!$M$315:$M$576,MATCH(LEFT(X446,255),LEFT('Disaggregation Data'!J$315:$J$576,255),0))),"")</f>
        <v/>
      </c>
      <c r="H446" s="390" t="str">
        <f t="array" ref="H446">IFERROR(IF(INDEX('Disaggregation Data'!$N$315:$N$576,MATCH(LEFT(X446,255),LEFT('Disaggregation Data'!$J$315:$J$576,255),0))=0,"",INDEX('Disaggregation Data'!$N$315:$N$576,MATCH(LEFT(X446,255),LEFT('Disaggregation Data'!J$315:$J$576,255),0))),"")</f>
        <v/>
      </c>
      <c r="I446" s="471"/>
      <c r="J446" s="471"/>
      <c r="K446" s="471"/>
      <c r="L446" s="471"/>
      <c r="M446" s="471"/>
      <c r="N446" s="471"/>
      <c r="O446" s="471"/>
      <c r="P446" s="471"/>
      <c r="Q446" s="471"/>
      <c r="R446" s="471"/>
      <c r="S446" s="471"/>
      <c r="T446" s="471"/>
      <c r="U446" s="390" t="str">
        <f t="array" ref="U446">IFERROR(IF(INDEX('Disaggregation Data'!$O$315:$O$576,MATCH(LEFT(X446,255),LEFT('Disaggregation Data'!$J$315:$J$576,255),0))=0,"",INDEX('Disaggregation Data'!$O$315:$O$576,MATCH(LEFT(X446,255),LEFT('Disaggregation Data'!J$315:$J$576,255),0))),"")</f>
        <v/>
      </c>
      <c r="V446" s="402" t="str">
        <f t="array" ref="V446">IFERROR(IF(INDEX('Disaggregation Data'!$P$315:$P$576,MATCH(LEFT(X446,255),LEFT('Disaggregation Data'!$J$315:$J$576,255),0))=0,"",INDEX('Disaggregation Data'!$P$315:$P$576,MATCH(LEFT(X446,255),LEFT('Disaggregation Data'!J$315:$J$576,255),0))),"")</f>
        <v/>
      </c>
      <c r="W446" s="472"/>
      <c r="X446" s="472" t="str">
        <f t="shared" si="28"/>
        <v/>
      </c>
      <c r="Y446" s="472">
        <f t="shared" si="29"/>
        <v>59</v>
      </c>
      <c r="Z446" s="472" t="str">
        <f t="shared" si="30"/>
        <v/>
      </c>
      <c r="AA446" s="472" t="b">
        <f t="shared" si="31"/>
        <v>0</v>
      </c>
      <c r="AB446" s="472" t="s">
        <v>1996</v>
      </c>
      <c r="AC446" s="472" t="str">
        <f t="array" ref="AC446">IFERROR(IF(INDEX('Disaggregation Records'!$G$95:$G$183,MATCH(LEFT(Z446,255),LEFT('Disaggregation Records'!$D$95:$D$183,255),0))=0,"",INDEX('Disaggregation Records'!$G$95:$G$183,MATCH(LEFT(Z446,255),LEFT('Disaggregation Records'!$D$95:$D$183,255),0))),"")</f>
        <v/>
      </c>
      <c r="AD446" s="472" t="s">
        <v>812</v>
      </c>
      <c r="AE446" s="219"/>
      <c r="AF446" s="135"/>
      <c r="AG446" s="135"/>
    </row>
    <row r="447" spans="1:33" ht="37.5" customHeight="1" x14ac:dyDescent="0.35">
      <c r="A447" s="367">
        <v>13</v>
      </c>
      <c r="B447" s="384" t="str">
        <f>IFERROR(VLOOKUP(A447,'Coverage Indicators - Section D'!$A$10:$Y$38,25,FALSE),"")</f>
        <v/>
      </c>
      <c r="C447" s="467" t="str">
        <f t="array" ref="C447">IFERROR(IF(INDEX('Disaggregation Records'!$E$95:$E$183,MATCH(LEFT(Z447,255),LEFT('Disaggregation Records'!$D$95:$D$183,255),0))=0,"",INDEX('Disaggregation Records'!$E$95:$E$183,MATCH(LEFT(Z447,255),LEFT('Disaggregation Records'!$D$95:$D$183,255),0))),"")</f>
        <v/>
      </c>
      <c r="D447" s="467" t="str">
        <f t="array" ref="D447">IFERROR(IF(INDEX('Disaggregation Records'!$F$95:$F$183,MATCH(LEFT(Z447,255),LEFT('Disaggregation Records'!$D$95:$D$183,255),0))=0,"",INDEX('Disaggregation Records'!$F$95:$F$183,MATCH(LEFT(Z447,255),LEFT('Disaggregation Records'!$D$95:$D$183,255),0))),"")</f>
        <v/>
      </c>
      <c r="E447" s="386" t="str">
        <f t="array" ref="E447">IFERROR(IF(INDEX('Disaggregation Data'!$K$315:$K$576,MATCH(LEFT(X447,255),LEFT('Disaggregation Data'!$J$315:$J$576,255),0))=0,"",INDEX('Disaggregation Data'!$K$315:$K$576,MATCH(LEFT(X447,255),LEFT('Disaggregation Data'!J$315:$J$576,255),0))),"")</f>
        <v/>
      </c>
      <c r="F447" s="387" t="str">
        <f t="array" ref="F447">IFERROR(IF(INDEX('Disaggregation Data'!$L$315:$L$576,MATCH(LEFT(X447,255),LEFT('Disaggregation Data'!$J$315:$J$576,255),0))=0,"",INDEX('Disaggregation Data'!$L$315:$L$576,MATCH(LEFT(X447,255),LEFT('Disaggregation Data'!J$315:$J$576,255),0))),"")</f>
        <v/>
      </c>
      <c r="G447" s="442" t="str">
        <f t="array" ref="G447">IFERROR(IF(INDEX('Disaggregation Data'!$M$315:$M$576,MATCH(LEFT(X447,255),LEFT('Disaggregation Data'!$J$315:$J$576,255),0))=0,(E447/F447)*100,INDEX('Disaggregation Data'!$M$315:$M$576,MATCH(LEFT(X447,255),LEFT('Disaggregation Data'!J$315:$J$576,255),0))),"")</f>
        <v/>
      </c>
      <c r="H447" s="390" t="str">
        <f t="array" ref="H447">IFERROR(IF(INDEX('Disaggregation Data'!$N$315:$N$576,MATCH(LEFT(X447,255),LEFT('Disaggregation Data'!$J$315:$J$576,255),0))=0,"",INDEX('Disaggregation Data'!$N$315:$N$576,MATCH(LEFT(X447,255),LEFT('Disaggregation Data'!J$315:$J$576,255),0))),"")</f>
        <v/>
      </c>
      <c r="I447" s="471"/>
      <c r="J447" s="471"/>
      <c r="K447" s="471"/>
      <c r="L447" s="471"/>
      <c r="M447" s="471"/>
      <c r="N447" s="471"/>
      <c r="O447" s="471"/>
      <c r="P447" s="471"/>
      <c r="Q447" s="471"/>
      <c r="R447" s="471"/>
      <c r="S447" s="471"/>
      <c r="T447" s="471"/>
      <c r="U447" s="390" t="str">
        <f t="array" ref="U447">IFERROR(IF(INDEX('Disaggregation Data'!$O$315:$O$576,MATCH(LEFT(X447,255),LEFT('Disaggregation Data'!$J$315:$J$576,255),0))=0,"",INDEX('Disaggregation Data'!$O$315:$O$576,MATCH(LEFT(X447,255),LEFT('Disaggregation Data'!J$315:$J$576,255),0))),"")</f>
        <v/>
      </c>
      <c r="V447" s="402" t="str">
        <f t="array" ref="V447">IFERROR(IF(INDEX('Disaggregation Data'!$P$315:$P$576,MATCH(LEFT(X447,255),LEFT('Disaggregation Data'!$J$315:$J$576,255),0))=0,"",INDEX('Disaggregation Data'!$P$315:$P$576,MATCH(LEFT(X447,255),LEFT('Disaggregation Data'!J$315:$J$576,255),0))),"")</f>
        <v/>
      </c>
      <c r="W447" s="472"/>
      <c r="X447" s="472" t="str">
        <f t="shared" si="28"/>
        <v/>
      </c>
      <c r="Y447" s="472">
        <f t="shared" si="29"/>
        <v>60</v>
      </c>
      <c r="Z447" s="472" t="str">
        <f t="shared" si="30"/>
        <v/>
      </c>
      <c r="AA447" s="472" t="b">
        <f t="shared" si="31"/>
        <v>0</v>
      </c>
      <c r="AB447" s="472" t="s">
        <v>1997</v>
      </c>
      <c r="AC447" s="472" t="str">
        <f t="array" ref="AC447">IFERROR(IF(INDEX('Disaggregation Records'!$G$95:$G$183,MATCH(LEFT(Z447,255),LEFT('Disaggregation Records'!$D$95:$D$183,255),0))=0,"",INDEX('Disaggregation Records'!$G$95:$G$183,MATCH(LEFT(Z447,255),LEFT('Disaggregation Records'!$D$95:$D$183,255),0))),"")</f>
        <v/>
      </c>
      <c r="AD447" s="472" t="s">
        <v>815</v>
      </c>
      <c r="AE447" s="219"/>
      <c r="AF447" s="135"/>
      <c r="AG447" s="135"/>
    </row>
    <row r="448" spans="1:33" ht="37.5" customHeight="1" x14ac:dyDescent="0.35">
      <c r="A448" s="367">
        <v>13</v>
      </c>
      <c r="B448" s="384" t="str">
        <f>IFERROR(VLOOKUP(A448,'Coverage Indicators - Section D'!$A$10:$Y$38,25,FALSE),"")</f>
        <v/>
      </c>
      <c r="C448" s="467" t="str">
        <f t="array" ref="C448">IFERROR(IF(INDEX('Disaggregation Records'!$E$95:$E$183,MATCH(LEFT(Z448,255),LEFT('Disaggregation Records'!$D$95:$D$183,255),0))=0,"",INDEX('Disaggregation Records'!$E$95:$E$183,MATCH(LEFT(Z448,255),LEFT('Disaggregation Records'!$D$95:$D$183,255),0))),"")</f>
        <v/>
      </c>
      <c r="D448" s="467" t="str">
        <f t="array" ref="D448">IFERROR(IF(INDEX('Disaggregation Records'!$F$95:$F$183,MATCH(LEFT(Z448,255),LEFT('Disaggregation Records'!$D$95:$D$183,255),0))=0,"",INDEX('Disaggregation Records'!$F$95:$F$183,MATCH(LEFT(Z448,255),LEFT('Disaggregation Records'!$D$95:$D$183,255),0))),"")</f>
        <v/>
      </c>
      <c r="E448" s="386" t="str">
        <f t="array" ref="E448">IFERROR(IF(INDEX('Disaggregation Data'!$K$315:$K$576,MATCH(LEFT(X448,255),LEFT('Disaggregation Data'!$J$315:$J$576,255),0))=0,"",INDEX('Disaggregation Data'!$K$315:$K$576,MATCH(LEFT(X448,255),LEFT('Disaggregation Data'!J$315:$J$576,255),0))),"")</f>
        <v/>
      </c>
      <c r="F448" s="387" t="str">
        <f t="array" ref="F448">IFERROR(IF(INDEX('Disaggregation Data'!$L$315:$L$576,MATCH(LEFT(X448,255),LEFT('Disaggregation Data'!$J$315:$J$576,255),0))=0,"",INDEX('Disaggregation Data'!$L$315:$L$576,MATCH(LEFT(X448,255),LEFT('Disaggregation Data'!J$315:$J$576,255),0))),"")</f>
        <v/>
      </c>
      <c r="G448" s="442" t="str">
        <f t="array" ref="G448">IFERROR(IF(INDEX('Disaggregation Data'!$M$315:$M$576,MATCH(LEFT(X448,255),LEFT('Disaggregation Data'!$J$315:$J$576,255),0))=0,(E448/F448)*100,INDEX('Disaggregation Data'!$M$315:$M$576,MATCH(LEFT(X448,255),LEFT('Disaggregation Data'!J$315:$J$576,255),0))),"")</f>
        <v/>
      </c>
      <c r="H448" s="390" t="str">
        <f t="array" ref="H448">IFERROR(IF(INDEX('Disaggregation Data'!$N$315:$N$576,MATCH(LEFT(X448,255),LEFT('Disaggregation Data'!$J$315:$J$576,255),0))=0,"",INDEX('Disaggregation Data'!$N$315:$N$576,MATCH(LEFT(X448,255),LEFT('Disaggregation Data'!J$315:$J$576,255),0))),"")</f>
        <v/>
      </c>
      <c r="I448" s="471"/>
      <c r="J448" s="471"/>
      <c r="K448" s="471"/>
      <c r="L448" s="471"/>
      <c r="M448" s="471"/>
      <c r="N448" s="471"/>
      <c r="O448" s="471"/>
      <c r="P448" s="471"/>
      <c r="Q448" s="471"/>
      <c r="R448" s="471"/>
      <c r="S448" s="471"/>
      <c r="T448" s="471"/>
      <c r="U448" s="390" t="str">
        <f t="array" ref="U448">IFERROR(IF(INDEX('Disaggregation Data'!$O$315:$O$576,MATCH(LEFT(X448,255),LEFT('Disaggregation Data'!$J$315:$J$576,255),0))=0,"",INDEX('Disaggregation Data'!$O$315:$O$576,MATCH(LEFT(X448,255),LEFT('Disaggregation Data'!J$315:$J$576,255),0))),"")</f>
        <v/>
      </c>
      <c r="V448" s="402" t="str">
        <f t="array" ref="V448">IFERROR(IF(INDEX('Disaggregation Data'!$P$315:$P$576,MATCH(LEFT(X448,255),LEFT('Disaggregation Data'!$J$315:$J$576,255),0))=0,"",INDEX('Disaggregation Data'!$P$315:$P$576,MATCH(LEFT(X448,255),LEFT('Disaggregation Data'!J$315:$J$576,255),0))),"")</f>
        <v/>
      </c>
      <c r="W448" s="472"/>
      <c r="X448" s="472" t="str">
        <f t="shared" si="28"/>
        <v/>
      </c>
      <c r="Y448" s="472">
        <f t="shared" si="29"/>
        <v>61</v>
      </c>
      <c r="Z448" s="472" t="str">
        <f t="shared" si="30"/>
        <v/>
      </c>
      <c r="AA448" s="472" t="b">
        <f t="shared" si="31"/>
        <v>0</v>
      </c>
      <c r="AB448" s="472" t="s">
        <v>1998</v>
      </c>
      <c r="AC448" s="472" t="str">
        <f t="array" ref="AC448">IFERROR(IF(INDEX('Disaggregation Records'!$G$95:$G$183,MATCH(LEFT(Z448,255),LEFT('Disaggregation Records'!$D$95:$D$183,255),0))=0,"",INDEX('Disaggregation Records'!$G$95:$G$183,MATCH(LEFT(Z448,255),LEFT('Disaggregation Records'!$D$95:$D$183,255),0))),"")</f>
        <v/>
      </c>
      <c r="AD448" s="472" t="s">
        <v>815</v>
      </c>
      <c r="AE448" s="219"/>
      <c r="AF448" s="135"/>
      <c r="AG448" s="135"/>
    </row>
    <row r="449" spans="1:33" ht="37.5" customHeight="1" x14ac:dyDescent="0.35">
      <c r="A449" s="367">
        <v>13</v>
      </c>
      <c r="B449" s="384" t="str">
        <f>IFERROR(VLOOKUP(A449,'Coverage Indicators - Section D'!$A$10:$Y$38,25,FALSE),"")</f>
        <v/>
      </c>
      <c r="C449" s="467" t="str">
        <f t="array" ref="C449">IFERROR(IF(INDEX('Disaggregation Records'!$E$95:$E$183,MATCH(LEFT(Z449,255),LEFT('Disaggregation Records'!$D$95:$D$183,255),0))=0,"",INDEX('Disaggregation Records'!$E$95:$E$183,MATCH(LEFT(Z449,255),LEFT('Disaggregation Records'!$D$95:$D$183,255),0))),"")</f>
        <v/>
      </c>
      <c r="D449" s="467" t="str">
        <f t="array" ref="D449">IFERROR(IF(INDEX('Disaggregation Records'!$F$95:$F$183,MATCH(LEFT(Z449,255),LEFT('Disaggregation Records'!$D$95:$D$183,255),0))=0,"",INDEX('Disaggregation Records'!$F$95:$F$183,MATCH(LEFT(Z449,255),LEFT('Disaggregation Records'!$D$95:$D$183,255),0))),"")</f>
        <v/>
      </c>
      <c r="E449" s="386" t="str">
        <f t="array" ref="E449">IFERROR(IF(INDEX('Disaggregation Data'!$K$315:$K$576,MATCH(LEFT(X449,255),LEFT('Disaggregation Data'!$J$315:$J$576,255),0))=0,"",INDEX('Disaggregation Data'!$K$315:$K$576,MATCH(LEFT(X449,255),LEFT('Disaggregation Data'!J$315:$J$576,255),0))),"")</f>
        <v/>
      </c>
      <c r="F449" s="387" t="str">
        <f t="array" ref="F449">IFERROR(IF(INDEX('Disaggregation Data'!$L$315:$L$576,MATCH(LEFT(X449,255),LEFT('Disaggregation Data'!$J$315:$J$576,255),0))=0,"",INDEX('Disaggregation Data'!$L$315:$L$576,MATCH(LEFT(X449,255),LEFT('Disaggregation Data'!J$315:$J$576,255),0))),"")</f>
        <v/>
      </c>
      <c r="G449" s="442" t="str">
        <f t="array" ref="G449">IFERROR(IF(INDEX('Disaggregation Data'!$M$315:$M$576,MATCH(LEFT(X449,255),LEFT('Disaggregation Data'!$J$315:$J$576,255),0))=0,(E449/F449)*100,INDEX('Disaggregation Data'!$M$315:$M$576,MATCH(LEFT(X449,255),LEFT('Disaggregation Data'!J$315:$J$576,255),0))),"")</f>
        <v/>
      </c>
      <c r="H449" s="390" t="str">
        <f t="array" ref="H449">IFERROR(IF(INDEX('Disaggregation Data'!$N$315:$N$576,MATCH(LEFT(X449,255),LEFT('Disaggregation Data'!$J$315:$J$576,255),0))=0,"",INDEX('Disaggregation Data'!$N$315:$N$576,MATCH(LEFT(X449,255),LEFT('Disaggregation Data'!J$315:$J$576,255),0))),"")</f>
        <v/>
      </c>
      <c r="I449" s="471"/>
      <c r="J449" s="471"/>
      <c r="K449" s="471"/>
      <c r="L449" s="471"/>
      <c r="M449" s="471"/>
      <c r="N449" s="471"/>
      <c r="O449" s="471"/>
      <c r="P449" s="471"/>
      <c r="Q449" s="471"/>
      <c r="R449" s="471"/>
      <c r="S449" s="471"/>
      <c r="T449" s="471"/>
      <c r="U449" s="390" t="str">
        <f t="array" ref="U449">IFERROR(IF(INDEX('Disaggregation Data'!$O$315:$O$576,MATCH(LEFT(X449,255),LEFT('Disaggregation Data'!$J$315:$J$576,255),0))=0,"",INDEX('Disaggregation Data'!$O$315:$O$576,MATCH(LEFT(X449,255),LEFT('Disaggregation Data'!J$315:$J$576,255),0))),"")</f>
        <v/>
      </c>
      <c r="V449" s="402" t="str">
        <f t="array" ref="V449">IFERROR(IF(INDEX('Disaggregation Data'!$P$315:$P$576,MATCH(LEFT(X449,255),LEFT('Disaggregation Data'!$J$315:$J$576,255),0))=0,"",INDEX('Disaggregation Data'!$P$315:$P$576,MATCH(LEFT(X449,255),LEFT('Disaggregation Data'!J$315:$J$576,255),0))),"")</f>
        <v/>
      </c>
      <c r="W449" s="472"/>
      <c r="X449" s="472" t="str">
        <f t="shared" si="28"/>
        <v/>
      </c>
      <c r="Y449" s="472">
        <f t="shared" si="29"/>
        <v>62</v>
      </c>
      <c r="Z449" s="472" t="str">
        <f t="shared" si="30"/>
        <v/>
      </c>
      <c r="AA449" s="472" t="b">
        <f t="shared" si="31"/>
        <v>0</v>
      </c>
      <c r="AB449" s="472" t="s">
        <v>1999</v>
      </c>
      <c r="AC449" s="472" t="str">
        <f t="array" ref="AC449">IFERROR(IF(INDEX('Disaggregation Records'!$G$95:$G$183,MATCH(LEFT(Z449,255),LEFT('Disaggregation Records'!$D$95:$D$183,255),0))=0,"",INDEX('Disaggregation Records'!$G$95:$G$183,MATCH(LEFT(Z449,255),LEFT('Disaggregation Records'!$D$95:$D$183,255),0))),"")</f>
        <v/>
      </c>
      <c r="AD449" s="472" t="s">
        <v>815</v>
      </c>
      <c r="AE449" s="219"/>
      <c r="AF449" s="135"/>
      <c r="AG449" s="135"/>
    </row>
    <row r="450" spans="1:33" ht="37.5" customHeight="1" x14ac:dyDescent="0.35">
      <c r="A450" s="367">
        <v>13</v>
      </c>
      <c r="B450" s="384" t="str">
        <f>IFERROR(VLOOKUP(A450,'Coverage Indicators - Section D'!$A$10:$Y$38,25,FALSE),"")</f>
        <v/>
      </c>
      <c r="C450" s="467" t="str">
        <f t="array" ref="C450">IFERROR(IF(INDEX('Disaggregation Records'!$E$95:$E$183,MATCH(LEFT(Z450,255),LEFT('Disaggregation Records'!$D$95:$D$183,255),0))=0,"",INDEX('Disaggregation Records'!$E$95:$E$183,MATCH(LEFT(Z450,255),LEFT('Disaggregation Records'!$D$95:$D$183,255),0))),"")</f>
        <v/>
      </c>
      <c r="D450" s="467" t="str">
        <f t="array" ref="D450">IFERROR(IF(INDEX('Disaggregation Records'!$F$95:$F$183,MATCH(LEFT(Z450,255),LEFT('Disaggregation Records'!$D$95:$D$183,255),0))=0,"",INDEX('Disaggregation Records'!$F$95:$F$183,MATCH(LEFT(Z450,255),LEFT('Disaggregation Records'!$D$95:$D$183,255),0))),"")</f>
        <v/>
      </c>
      <c r="E450" s="386" t="str">
        <f t="array" ref="E450">IFERROR(IF(INDEX('Disaggregation Data'!$K$315:$K$576,MATCH(LEFT(X450,255),LEFT('Disaggregation Data'!$J$315:$J$576,255),0))=0,"",INDEX('Disaggregation Data'!$K$315:$K$576,MATCH(LEFT(X450,255),LEFT('Disaggregation Data'!J$315:$J$576,255),0))),"")</f>
        <v/>
      </c>
      <c r="F450" s="387" t="str">
        <f t="array" ref="F450">IFERROR(IF(INDEX('Disaggregation Data'!$L$315:$L$576,MATCH(LEFT(X450,255),LEFT('Disaggregation Data'!$J$315:$J$576,255),0))=0,"",INDEX('Disaggregation Data'!$L$315:$L$576,MATCH(LEFT(X450,255),LEFT('Disaggregation Data'!J$315:$J$576,255),0))),"")</f>
        <v/>
      </c>
      <c r="G450" s="442" t="str">
        <f t="array" ref="G450">IFERROR(IF(INDEX('Disaggregation Data'!$M$315:$M$576,MATCH(LEFT(X450,255),LEFT('Disaggregation Data'!$J$315:$J$576,255),0))=0,(E450/F450)*100,INDEX('Disaggregation Data'!$M$315:$M$576,MATCH(LEFT(X450,255),LEFT('Disaggregation Data'!J$315:$J$576,255),0))),"")</f>
        <v/>
      </c>
      <c r="H450" s="390" t="str">
        <f t="array" ref="H450">IFERROR(IF(INDEX('Disaggregation Data'!$N$315:$N$576,MATCH(LEFT(X450,255),LEFT('Disaggregation Data'!$J$315:$J$576,255),0))=0,"",INDEX('Disaggregation Data'!$N$315:$N$576,MATCH(LEFT(X450,255),LEFT('Disaggregation Data'!J$315:$J$576,255),0))),"")</f>
        <v/>
      </c>
      <c r="I450" s="471"/>
      <c r="J450" s="471"/>
      <c r="K450" s="471"/>
      <c r="L450" s="471"/>
      <c r="M450" s="471"/>
      <c r="N450" s="471"/>
      <c r="O450" s="471"/>
      <c r="P450" s="471"/>
      <c r="Q450" s="471"/>
      <c r="R450" s="471"/>
      <c r="S450" s="471"/>
      <c r="T450" s="471"/>
      <c r="U450" s="390" t="str">
        <f t="array" ref="U450">IFERROR(IF(INDEX('Disaggregation Data'!$O$315:$O$576,MATCH(LEFT(X450,255),LEFT('Disaggregation Data'!$J$315:$J$576,255),0))=0,"",INDEX('Disaggregation Data'!$O$315:$O$576,MATCH(LEFT(X450,255),LEFT('Disaggregation Data'!J$315:$J$576,255),0))),"")</f>
        <v/>
      </c>
      <c r="V450" s="402" t="str">
        <f t="array" ref="V450">IFERROR(IF(INDEX('Disaggregation Data'!$P$315:$P$576,MATCH(LEFT(X450,255),LEFT('Disaggregation Data'!$J$315:$J$576,255),0))=0,"",INDEX('Disaggregation Data'!$P$315:$P$576,MATCH(LEFT(X450,255),LEFT('Disaggregation Data'!J$315:$J$576,255),0))),"")</f>
        <v/>
      </c>
      <c r="W450" s="472"/>
      <c r="X450" s="472" t="str">
        <f t="shared" si="28"/>
        <v/>
      </c>
      <c r="Y450" s="472">
        <f t="shared" si="29"/>
        <v>63</v>
      </c>
      <c r="Z450" s="472" t="str">
        <f t="shared" si="30"/>
        <v/>
      </c>
      <c r="AA450" s="472" t="b">
        <f t="shared" si="31"/>
        <v>0</v>
      </c>
      <c r="AB450" s="472" t="s">
        <v>2000</v>
      </c>
      <c r="AC450" s="472" t="str">
        <f t="array" ref="AC450">IFERROR(IF(INDEX('Disaggregation Records'!$G$95:$G$183,MATCH(LEFT(Z450,255),LEFT('Disaggregation Records'!$D$95:$D$183,255),0))=0,"",INDEX('Disaggregation Records'!$G$95:$G$183,MATCH(LEFT(Z450,255),LEFT('Disaggregation Records'!$D$95:$D$183,255),0))),"")</f>
        <v/>
      </c>
      <c r="AD450" s="472" t="s">
        <v>815</v>
      </c>
      <c r="AE450" s="219"/>
      <c r="AF450" s="135"/>
      <c r="AG450" s="135"/>
    </row>
    <row r="451" spans="1:33" ht="37.5" customHeight="1" x14ac:dyDescent="0.35">
      <c r="A451" s="367">
        <v>13</v>
      </c>
      <c r="B451" s="384" t="str">
        <f>IFERROR(VLOOKUP(A451,'Coverage Indicators - Section D'!$A$10:$Y$38,25,FALSE),"")</f>
        <v/>
      </c>
      <c r="C451" s="467" t="str">
        <f t="array" ref="C451">IFERROR(IF(INDEX('Disaggregation Records'!$E$95:$E$183,MATCH(LEFT(Z451,255),LEFT('Disaggregation Records'!$D$95:$D$183,255),0))=0,"",INDEX('Disaggregation Records'!$E$95:$E$183,MATCH(LEFT(Z451,255),LEFT('Disaggregation Records'!$D$95:$D$183,255),0))),"")</f>
        <v/>
      </c>
      <c r="D451" s="467" t="str">
        <f t="array" ref="D451">IFERROR(IF(INDEX('Disaggregation Records'!$F$95:$F$183,MATCH(LEFT(Z451,255),LEFT('Disaggregation Records'!$D$95:$D$183,255),0))=0,"",INDEX('Disaggregation Records'!$F$95:$F$183,MATCH(LEFT(Z451,255),LEFT('Disaggregation Records'!$D$95:$D$183,255),0))),"")</f>
        <v/>
      </c>
      <c r="E451" s="386" t="str">
        <f t="array" ref="E451">IFERROR(IF(INDEX('Disaggregation Data'!$K$315:$K$576,MATCH(LEFT(X451,255),LEFT('Disaggregation Data'!$J$315:$J$576,255),0))=0,"",INDEX('Disaggregation Data'!$K$315:$K$576,MATCH(LEFT(X451,255),LEFT('Disaggregation Data'!J$315:$J$576,255),0))),"")</f>
        <v/>
      </c>
      <c r="F451" s="387" t="str">
        <f t="array" ref="F451">IFERROR(IF(INDEX('Disaggregation Data'!$L$315:$L$576,MATCH(LEFT(X451,255),LEFT('Disaggregation Data'!$J$315:$J$576,255),0))=0,"",INDEX('Disaggregation Data'!$L$315:$L$576,MATCH(LEFT(X451,255),LEFT('Disaggregation Data'!J$315:$J$576,255),0))),"")</f>
        <v/>
      </c>
      <c r="G451" s="442" t="str">
        <f t="array" ref="G451">IFERROR(IF(INDEX('Disaggregation Data'!$M$315:$M$576,MATCH(LEFT(X451,255),LEFT('Disaggregation Data'!$J$315:$J$576,255),0))=0,(E451/F451)*100,INDEX('Disaggregation Data'!$M$315:$M$576,MATCH(LEFT(X451,255),LEFT('Disaggregation Data'!J$315:$J$576,255),0))),"")</f>
        <v/>
      </c>
      <c r="H451" s="390" t="str">
        <f t="array" ref="H451">IFERROR(IF(INDEX('Disaggregation Data'!$N$315:$N$576,MATCH(LEFT(X451,255),LEFT('Disaggregation Data'!$J$315:$J$576,255),0))=0,"",INDEX('Disaggregation Data'!$N$315:$N$576,MATCH(LEFT(X451,255),LEFT('Disaggregation Data'!J$315:$J$576,255),0))),"")</f>
        <v/>
      </c>
      <c r="I451" s="471"/>
      <c r="J451" s="471"/>
      <c r="K451" s="471"/>
      <c r="L451" s="471"/>
      <c r="M451" s="471"/>
      <c r="N451" s="471"/>
      <c r="O451" s="471"/>
      <c r="P451" s="471"/>
      <c r="Q451" s="471"/>
      <c r="R451" s="471"/>
      <c r="S451" s="471"/>
      <c r="T451" s="471"/>
      <c r="U451" s="390" t="str">
        <f t="array" ref="U451">IFERROR(IF(INDEX('Disaggregation Data'!$O$315:$O$576,MATCH(LEFT(X451,255),LEFT('Disaggregation Data'!$J$315:$J$576,255),0))=0,"",INDEX('Disaggregation Data'!$O$315:$O$576,MATCH(LEFT(X451,255),LEFT('Disaggregation Data'!J$315:$J$576,255),0))),"")</f>
        <v/>
      </c>
      <c r="V451" s="402" t="str">
        <f t="array" ref="V451">IFERROR(IF(INDEX('Disaggregation Data'!$P$315:$P$576,MATCH(LEFT(X451,255),LEFT('Disaggregation Data'!$J$315:$J$576,255),0))=0,"",INDEX('Disaggregation Data'!$P$315:$P$576,MATCH(LEFT(X451,255),LEFT('Disaggregation Data'!J$315:$J$576,255),0))),"")</f>
        <v/>
      </c>
      <c r="W451" s="472"/>
      <c r="X451" s="472" t="str">
        <f t="shared" si="28"/>
        <v/>
      </c>
      <c r="Y451" s="472">
        <f t="shared" si="29"/>
        <v>64</v>
      </c>
      <c r="Z451" s="472" t="str">
        <f t="shared" si="30"/>
        <v/>
      </c>
      <c r="AA451" s="472" t="b">
        <f t="shared" si="31"/>
        <v>0</v>
      </c>
      <c r="AB451" s="472" t="s">
        <v>2001</v>
      </c>
      <c r="AC451" s="472" t="str">
        <f t="array" ref="AC451">IFERROR(IF(INDEX('Disaggregation Records'!$G$95:$G$183,MATCH(LEFT(Z451,255),LEFT('Disaggregation Records'!$D$95:$D$183,255),0))=0,"",INDEX('Disaggregation Records'!$G$95:$G$183,MATCH(LEFT(Z451,255),LEFT('Disaggregation Records'!$D$95:$D$183,255),0))),"")</f>
        <v/>
      </c>
      <c r="AD451" s="472" t="s">
        <v>815</v>
      </c>
      <c r="AE451" s="219"/>
      <c r="AF451" s="135"/>
      <c r="AG451" s="135"/>
    </row>
    <row r="452" spans="1:33" ht="37.5" customHeight="1" x14ac:dyDescent="0.35">
      <c r="A452" s="367">
        <v>13</v>
      </c>
      <c r="B452" s="384" t="str">
        <f>IFERROR(VLOOKUP(A452,'Coverage Indicators - Section D'!$A$10:$Y$38,25,FALSE),"")</f>
        <v/>
      </c>
      <c r="C452" s="467" t="str">
        <f t="array" ref="C452">IFERROR(IF(INDEX('Disaggregation Records'!$E$95:$E$183,MATCH(LEFT(Z452,255),LEFT('Disaggregation Records'!$D$95:$D$183,255),0))=0,"",INDEX('Disaggregation Records'!$E$95:$E$183,MATCH(LEFT(Z452,255),LEFT('Disaggregation Records'!$D$95:$D$183,255),0))),"")</f>
        <v/>
      </c>
      <c r="D452" s="467" t="str">
        <f t="array" ref="D452">IFERROR(IF(INDEX('Disaggregation Records'!$F$95:$F$183,MATCH(LEFT(Z452,255),LEFT('Disaggregation Records'!$D$95:$D$183,255),0))=0,"",INDEX('Disaggregation Records'!$F$95:$F$183,MATCH(LEFT(Z452,255),LEFT('Disaggregation Records'!$D$95:$D$183,255),0))),"")</f>
        <v/>
      </c>
      <c r="E452" s="386" t="str">
        <f t="array" ref="E452">IFERROR(IF(INDEX('Disaggregation Data'!$K$315:$K$576,MATCH(LEFT(X452,255),LEFT('Disaggregation Data'!$J$315:$J$576,255),0))=0,"",INDEX('Disaggregation Data'!$K$315:$K$576,MATCH(LEFT(X452,255),LEFT('Disaggregation Data'!J$315:$J$576,255),0))),"")</f>
        <v/>
      </c>
      <c r="F452" s="387" t="str">
        <f t="array" ref="F452">IFERROR(IF(INDEX('Disaggregation Data'!$L$315:$L$576,MATCH(LEFT(X452,255),LEFT('Disaggregation Data'!$J$315:$J$576,255),0))=0,"",INDEX('Disaggregation Data'!$L$315:$L$576,MATCH(LEFT(X452,255),LEFT('Disaggregation Data'!J$315:$J$576,255),0))),"")</f>
        <v/>
      </c>
      <c r="G452" s="442" t="str">
        <f t="array" ref="G452">IFERROR(IF(INDEX('Disaggregation Data'!$M$315:$M$576,MATCH(LEFT(X452,255),LEFT('Disaggregation Data'!$J$315:$J$576,255),0))=0,(E452/F452)*100,INDEX('Disaggregation Data'!$M$315:$M$576,MATCH(LEFT(X452,255),LEFT('Disaggregation Data'!J$315:$J$576,255),0))),"")</f>
        <v/>
      </c>
      <c r="H452" s="390" t="str">
        <f t="array" ref="H452">IFERROR(IF(INDEX('Disaggregation Data'!$N$315:$N$576,MATCH(LEFT(X452,255),LEFT('Disaggregation Data'!$J$315:$J$576,255),0))=0,"",INDEX('Disaggregation Data'!$N$315:$N$576,MATCH(LEFT(X452,255),LEFT('Disaggregation Data'!J$315:$J$576,255),0))),"")</f>
        <v/>
      </c>
      <c r="I452" s="471"/>
      <c r="J452" s="471"/>
      <c r="K452" s="471"/>
      <c r="L452" s="471"/>
      <c r="M452" s="471"/>
      <c r="N452" s="471"/>
      <c r="O452" s="471"/>
      <c r="P452" s="471"/>
      <c r="Q452" s="471"/>
      <c r="R452" s="471"/>
      <c r="S452" s="471"/>
      <c r="T452" s="471"/>
      <c r="U452" s="390" t="str">
        <f t="array" ref="U452">IFERROR(IF(INDEX('Disaggregation Data'!$O$315:$O$576,MATCH(LEFT(X452,255),LEFT('Disaggregation Data'!$J$315:$J$576,255),0))=0,"",INDEX('Disaggregation Data'!$O$315:$O$576,MATCH(LEFT(X452,255),LEFT('Disaggregation Data'!J$315:$J$576,255),0))),"")</f>
        <v/>
      </c>
      <c r="V452" s="402" t="str">
        <f t="array" ref="V452">IFERROR(IF(INDEX('Disaggregation Data'!$P$315:$P$576,MATCH(LEFT(X452,255),LEFT('Disaggregation Data'!$J$315:$J$576,255),0))=0,"",INDEX('Disaggregation Data'!$P$315:$P$576,MATCH(LEFT(X452,255),LEFT('Disaggregation Data'!J$315:$J$576,255),0))),"")</f>
        <v/>
      </c>
      <c r="W452" s="472"/>
      <c r="X452" s="472" t="str">
        <f t="shared" si="28"/>
        <v/>
      </c>
      <c r="Y452" s="472">
        <f t="shared" si="29"/>
        <v>65</v>
      </c>
      <c r="Z452" s="472" t="str">
        <f t="shared" si="30"/>
        <v/>
      </c>
      <c r="AA452" s="472" t="b">
        <f t="shared" si="31"/>
        <v>0</v>
      </c>
      <c r="AB452" s="472" t="s">
        <v>2002</v>
      </c>
      <c r="AC452" s="472" t="str">
        <f t="array" ref="AC452">IFERROR(IF(INDEX('Disaggregation Records'!$G$95:$G$183,MATCH(LEFT(Z452,255),LEFT('Disaggregation Records'!$D$95:$D$183,255),0))=0,"",INDEX('Disaggregation Records'!$G$95:$G$183,MATCH(LEFT(Z452,255),LEFT('Disaggregation Records'!$D$95:$D$183,255),0))),"")</f>
        <v/>
      </c>
      <c r="AD452" s="472" t="s">
        <v>815</v>
      </c>
      <c r="AE452" s="219"/>
      <c r="AF452" s="135"/>
      <c r="AG452" s="135"/>
    </row>
    <row r="453" spans="1:33" ht="37.5" customHeight="1" x14ac:dyDescent="0.35">
      <c r="A453" s="367">
        <v>13</v>
      </c>
      <c r="B453" s="384" t="str">
        <f>IFERROR(VLOOKUP(A453,'Coverage Indicators - Section D'!$A$10:$Y$38,25,FALSE),"")</f>
        <v/>
      </c>
      <c r="C453" s="467" t="str">
        <f t="array" ref="C453">IFERROR(IF(INDEX('Disaggregation Records'!$E$95:$E$183,MATCH(LEFT(Z453,255),LEFT('Disaggregation Records'!$D$95:$D$183,255),0))=0,"",INDEX('Disaggregation Records'!$E$95:$E$183,MATCH(LEFT(Z453,255),LEFT('Disaggregation Records'!$D$95:$D$183,255),0))),"")</f>
        <v/>
      </c>
      <c r="D453" s="467" t="str">
        <f t="array" ref="D453">IFERROR(IF(INDEX('Disaggregation Records'!$F$95:$F$183,MATCH(LEFT(Z453,255),LEFT('Disaggregation Records'!$D$95:$D$183,255),0))=0,"",INDEX('Disaggregation Records'!$F$95:$F$183,MATCH(LEFT(Z453,255),LEFT('Disaggregation Records'!$D$95:$D$183,255),0))),"")</f>
        <v/>
      </c>
      <c r="E453" s="386" t="str">
        <f t="array" ref="E453">IFERROR(IF(INDEX('Disaggregation Data'!$K$315:$K$576,MATCH(LEFT(X453,255),LEFT('Disaggregation Data'!$J$315:$J$576,255),0))=0,"",INDEX('Disaggregation Data'!$K$315:$K$576,MATCH(LEFT(X453,255),LEFT('Disaggregation Data'!J$315:$J$576,255),0))),"")</f>
        <v/>
      </c>
      <c r="F453" s="387" t="str">
        <f t="array" ref="F453">IFERROR(IF(INDEX('Disaggregation Data'!$L$315:$L$576,MATCH(LEFT(X453,255),LEFT('Disaggregation Data'!$J$315:$J$576,255),0))=0,"",INDEX('Disaggregation Data'!$L$315:$L$576,MATCH(LEFT(X453,255),LEFT('Disaggregation Data'!J$315:$J$576,255),0))),"")</f>
        <v/>
      </c>
      <c r="G453" s="442" t="str">
        <f t="array" ref="G453">IFERROR(IF(INDEX('Disaggregation Data'!$M$315:$M$576,MATCH(LEFT(X453,255),LEFT('Disaggregation Data'!$J$315:$J$576,255),0))=0,(E453/F453)*100,INDEX('Disaggregation Data'!$M$315:$M$576,MATCH(LEFT(X453,255),LEFT('Disaggregation Data'!J$315:$J$576,255),0))),"")</f>
        <v/>
      </c>
      <c r="H453" s="390" t="str">
        <f t="array" ref="H453">IFERROR(IF(INDEX('Disaggregation Data'!$N$315:$N$576,MATCH(LEFT(X453,255),LEFT('Disaggregation Data'!$J$315:$J$576,255),0))=0,"",INDEX('Disaggregation Data'!$N$315:$N$576,MATCH(LEFT(X453,255),LEFT('Disaggregation Data'!J$315:$J$576,255),0))),"")</f>
        <v/>
      </c>
      <c r="I453" s="471"/>
      <c r="J453" s="471"/>
      <c r="K453" s="471"/>
      <c r="L453" s="471"/>
      <c r="M453" s="471"/>
      <c r="N453" s="471"/>
      <c r="O453" s="471"/>
      <c r="P453" s="471"/>
      <c r="Q453" s="471"/>
      <c r="R453" s="471"/>
      <c r="S453" s="471"/>
      <c r="T453" s="471"/>
      <c r="U453" s="390" t="str">
        <f t="array" ref="U453">IFERROR(IF(INDEX('Disaggregation Data'!$O$315:$O$576,MATCH(LEFT(X453,255),LEFT('Disaggregation Data'!$J$315:$J$576,255),0))=0,"",INDEX('Disaggregation Data'!$O$315:$O$576,MATCH(LEFT(X453,255),LEFT('Disaggregation Data'!J$315:$J$576,255),0))),"")</f>
        <v/>
      </c>
      <c r="V453" s="402" t="str">
        <f t="array" ref="V453">IFERROR(IF(INDEX('Disaggregation Data'!$P$315:$P$576,MATCH(LEFT(X453,255),LEFT('Disaggregation Data'!$J$315:$J$576,255),0))=0,"",INDEX('Disaggregation Data'!$P$315:$P$576,MATCH(LEFT(X453,255),LEFT('Disaggregation Data'!J$315:$J$576,255),0))),"")</f>
        <v/>
      </c>
      <c r="W453" s="472"/>
      <c r="X453" s="472" t="str">
        <f t="shared" si="28"/>
        <v/>
      </c>
      <c r="Y453" s="472">
        <f t="shared" si="29"/>
        <v>66</v>
      </c>
      <c r="Z453" s="472" t="str">
        <f t="shared" si="30"/>
        <v/>
      </c>
      <c r="AA453" s="472" t="b">
        <f t="shared" si="31"/>
        <v>0</v>
      </c>
      <c r="AB453" s="472" t="s">
        <v>2003</v>
      </c>
      <c r="AC453" s="472" t="str">
        <f t="array" ref="AC453">IFERROR(IF(INDEX('Disaggregation Records'!$G$95:$G$183,MATCH(LEFT(Z453,255),LEFT('Disaggregation Records'!$D$95:$D$183,255),0))=0,"",INDEX('Disaggregation Records'!$G$95:$G$183,MATCH(LEFT(Z453,255),LEFT('Disaggregation Records'!$D$95:$D$183,255),0))),"")</f>
        <v/>
      </c>
      <c r="AD453" s="472" t="s">
        <v>815</v>
      </c>
      <c r="AE453" s="219"/>
      <c r="AF453" s="135"/>
      <c r="AG453" s="135"/>
    </row>
    <row r="454" spans="1:33" ht="37.5" customHeight="1" x14ac:dyDescent="0.35">
      <c r="A454" s="367">
        <v>13</v>
      </c>
      <c r="B454" s="384" t="str">
        <f>IFERROR(VLOOKUP(A454,'Coverage Indicators - Section D'!$A$10:$Y$38,25,FALSE),"")</f>
        <v/>
      </c>
      <c r="C454" s="467" t="str">
        <f t="array" ref="C454">IFERROR(IF(INDEX('Disaggregation Records'!$E$95:$E$183,MATCH(LEFT(Z454,255),LEFT('Disaggregation Records'!$D$95:$D$183,255),0))=0,"",INDEX('Disaggregation Records'!$E$95:$E$183,MATCH(LEFT(Z454,255),LEFT('Disaggregation Records'!$D$95:$D$183,255),0))),"")</f>
        <v/>
      </c>
      <c r="D454" s="467" t="str">
        <f t="array" ref="D454">IFERROR(IF(INDEX('Disaggregation Records'!$F$95:$F$183,MATCH(LEFT(Z454,255),LEFT('Disaggregation Records'!$D$95:$D$183,255),0))=0,"",INDEX('Disaggregation Records'!$F$95:$F$183,MATCH(LEFT(Z454,255),LEFT('Disaggregation Records'!$D$95:$D$183,255),0))),"")</f>
        <v/>
      </c>
      <c r="E454" s="386" t="str">
        <f t="array" ref="E454">IFERROR(IF(INDEX('Disaggregation Data'!$K$315:$K$576,MATCH(LEFT(X454,255),LEFT('Disaggregation Data'!$J$315:$J$576,255),0))=0,"",INDEX('Disaggregation Data'!$K$315:$K$576,MATCH(LEFT(X454,255),LEFT('Disaggregation Data'!J$315:$J$576,255),0))),"")</f>
        <v/>
      </c>
      <c r="F454" s="387" t="str">
        <f t="array" ref="F454">IFERROR(IF(INDEX('Disaggregation Data'!$L$315:$L$576,MATCH(LEFT(X454,255),LEFT('Disaggregation Data'!$J$315:$J$576,255),0))=0,"",INDEX('Disaggregation Data'!$L$315:$L$576,MATCH(LEFT(X454,255),LEFT('Disaggregation Data'!J$315:$J$576,255),0))),"")</f>
        <v/>
      </c>
      <c r="G454" s="442" t="str">
        <f t="array" ref="G454">IFERROR(IF(INDEX('Disaggregation Data'!$M$315:$M$576,MATCH(LEFT(X454,255),LEFT('Disaggregation Data'!$J$315:$J$576,255),0))=0,(E454/F454)*100,INDEX('Disaggregation Data'!$M$315:$M$576,MATCH(LEFT(X454,255),LEFT('Disaggregation Data'!J$315:$J$576,255),0))),"")</f>
        <v/>
      </c>
      <c r="H454" s="390" t="str">
        <f t="array" ref="H454">IFERROR(IF(INDEX('Disaggregation Data'!$N$315:$N$576,MATCH(LEFT(X454,255),LEFT('Disaggregation Data'!$J$315:$J$576,255),0))=0,"",INDEX('Disaggregation Data'!$N$315:$N$576,MATCH(LEFT(X454,255),LEFT('Disaggregation Data'!J$315:$J$576,255),0))),"")</f>
        <v/>
      </c>
      <c r="I454" s="471"/>
      <c r="J454" s="471"/>
      <c r="K454" s="471"/>
      <c r="L454" s="471"/>
      <c r="M454" s="471"/>
      <c r="N454" s="471"/>
      <c r="O454" s="471"/>
      <c r="P454" s="471"/>
      <c r="Q454" s="471"/>
      <c r="R454" s="471"/>
      <c r="S454" s="471"/>
      <c r="T454" s="471"/>
      <c r="U454" s="390" t="str">
        <f t="array" ref="U454">IFERROR(IF(INDEX('Disaggregation Data'!$O$315:$O$576,MATCH(LEFT(X454,255),LEFT('Disaggregation Data'!$J$315:$J$576,255),0))=0,"",INDEX('Disaggregation Data'!$O$315:$O$576,MATCH(LEFT(X454,255),LEFT('Disaggregation Data'!J$315:$J$576,255),0))),"")</f>
        <v/>
      </c>
      <c r="V454" s="402" t="str">
        <f t="array" ref="V454">IFERROR(IF(INDEX('Disaggregation Data'!$P$315:$P$576,MATCH(LEFT(X454,255),LEFT('Disaggregation Data'!$J$315:$J$576,255),0))=0,"",INDEX('Disaggregation Data'!$P$315:$P$576,MATCH(LEFT(X454,255),LEFT('Disaggregation Data'!J$315:$J$576,255),0))),"")</f>
        <v/>
      </c>
      <c r="W454" s="472"/>
      <c r="X454" s="472" t="str">
        <f t="shared" si="28"/>
        <v/>
      </c>
      <c r="Y454" s="472">
        <f t="shared" si="29"/>
        <v>67</v>
      </c>
      <c r="Z454" s="472" t="str">
        <f t="shared" si="30"/>
        <v/>
      </c>
      <c r="AA454" s="472" t="b">
        <f t="shared" si="31"/>
        <v>0</v>
      </c>
      <c r="AB454" s="472" t="s">
        <v>2004</v>
      </c>
      <c r="AC454" s="472" t="str">
        <f t="array" ref="AC454">IFERROR(IF(INDEX('Disaggregation Records'!$G$95:$G$183,MATCH(LEFT(Z454,255),LEFT('Disaggregation Records'!$D$95:$D$183,255),0))=0,"",INDEX('Disaggregation Records'!$G$95:$G$183,MATCH(LEFT(Z454,255),LEFT('Disaggregation Records'!$D$95:$D$183,255),0))),"")</f>
        <v/>
      </c>
      <c r="AD454" s="472" t="s">
        <v>815</v>
      </c>
      <c r="AE454" s="219"/>
      <c r="AF454" s="135"/>
      <c r="AG454" s="135"/>
    </row>
    <row r="455" spans="1:33" ht="37.5" customHeight="1" x14ac:dyDescent="0.35">
      <c r="A455" s="367">
        <v>13</v>
      </c>
      <c r="B455" s="384" t="str">
        <f>IFERROR(VLOOKUP(A455,'Coverage Indicators - Section D'!$A$10:$Y$38,25,FALSE),"")</f>
        <v/>
      </c>
      <c r="C455" s="467" t="str">
        <f t="array" ref="C455">IFERROR(IF(INDEX('Disaggregation Records'!$E$95:$E$183,MATCH(LEFT(Z455,255),LEFT('Disaggregation Records'!$D$95:$D$183,255),0))=0,"",INDEX('Disaggregation Records'!$E$95:$E$183,MATCH(LEFT(Z455,255),LEFT('Disaggregation Records'!$D$95:$D$183,255),0))),"")</f>
        <v/>
      </c>
      <c r="D455" s="467" t="str">
        <f t="array" ref="D455">IFERROR(IF(INDEX('Disaggregation Records'!$F$95:$F$183,MATCH(LEFT(Z455,255),LEFT('Disaggregation Records'!$D$95:$D$183,255),0))=0,"",INDEX('Disaggregation Records'!$F$95:$F$183,MATCH(LEFT(Z455,255),LEFT('Disaggregation Records'!$D$95:$D$183,255),0))),"")</f>
        <v/>
      </c>
      <c r="E455" s="386" t="str">
        <f t="array" ref="E455">IFERROR(IF(INDEX('Disaggregation Data'!$K$315:$K$576,MATCH(LEFT(X455,255),LEFT('Disaggregation Data'!$J$315:$J$576,255),0))=0,"",INDEX('Disaggregation Data'!$K$315:$K$576,MATCH(LEFT(X455,255),LEFT('Disaggregation Data'!J$315:$J$576,255),0))),"")</f>
        <v/>
      </c>
      <c r="F455" s="387" t="str">
        <f t="array" ref="F455">IFERROR(IF(INDEX('Disaggregation Data'!$L$315:$L$576,MATCH(LEFT(X455,255),LEFT('Disaggregation Data'!$J$315:$J$576,255),0))=0,"",INDEX('Disaggregation Data'!$L$315:$L$576,MATCH(LEFT(X455,255),LEFT('Disaggregation Data'!J$315:$J$576,255),0))),"")</f>
        <v/>
      </c>
      <c r="G455" s="442" t="str">
        <f t="array" ref="G455">IFERROR(IF(INDEX('Disaggregation Data'!$M$315:$M$576,MATCH(LEFT(X455,255),LEFT('Disaggregation Data'!$J$315:$J$576,255),0))=0,(E455/F455)*100,INDEX('Disaggregation Data'!$M$315:$M$576,MATCH(LEFT(X455,255),LEFT('Disaggregation Data'!J$315:$J$576,255),0))),"")</f>
        <v/>
      </c>
      <c r="H455" s="390" t="str">
        <f t="array" ref="H455">IFERROR(IF(INDEX('Disaggregation Data'!$N$315:$N$576,MATCH(LEFT(X455,255),LEFT('Disaggregation Data'!$J$315:$J$576,255),0))=0,"",INDEX('Disaggregation Data'!$N$315:$N$576,MATCH(LEFT(X455,255),LEFT('Disaggregation Data'!J$315:$J$576,255),0))),"")</f>
        <v/>
      </c>
      <c r="I455" s="471"/>
      <c r="J455" s="471"/>
      <c r="K455" s="471"/>
      <c r="L455" s="471"/>
      <c r="M455" s="471"/>
      <c r="N455" s="471"/>
      <c r="O455" s="471"/>
      <c r="P455" s="471"/>
      <c r="Q455" s="471"/>
      <c r="R455" s="471"/>
      <c r="S455" s="471"/>
      <c r="T455" s="471"/>
      <c r="U455" s="390" t="str">
        <f t="array" ref="U455">IFERROR(IF(INDEX('Disaggregation Data'!$O$315:$O$576,MATCH(LEFT(X455,255),LEFT('Disaggregation Data'!$J$315:$J$576,255),0))=0,"",INDEX('Disaggregation Data'!$O$315:$O$576,MATCH(LEFT(X455,255),LEFT('Disaggregation Data'!J$315:$J$576,255),0))),"")</f>
        <v/>
      </c>
      <c r="V455" s="402" t="str">
        <f t="array" ref="V455">IFERROR(IF(INDEX('Disaggregation Data'!$P$315:$P$576,MATCH(LEFT(X455,255),LEFT('Disaggregation Data'!$J$315:$J$576,255),0))=0,"",INDEX('Disaggregation Data'!$P$315:$P$576,MATCH(LEFT(X455,255),LEFT('Disaggregation Data'!J$315:$J$576,255),0))),"")</f>
        <v/>
      </c>
      <c r="W455" s="472"/>
      <c r="X455" s="472" t="str">
        <f t="shared" ref="X455:X518" si="32">IF(B455&lt;&gt;"",B455&amp;C455&amp;D455,"")</f>
        <v/>
      </c>
      <c r="Y455" s="472">
        <f t="shared" ref="Y455:Y518" si="33">IF(B455=B454,Y454+1,0)</f>
        <v>68</v>
      </c>
      <c r="Z455" s="472" t="str">
        <f t="shared" ref="Z455:Z518" si="34">IF(B455&lt;&gt;"",B455&amp;"-"&amp;Y455,"")</f>
        <v/>
      </c>
      <c r="AA455" s="472" t="b">
        <f t="shared" ref="AA455:AA518" si="35">IFERROR(IF(B455&lt;&gt;"",TRUE,FALSE),"")</f>
        <v>0</v>
      </c>
      <c r="AB455" s="472" t="s">
        <v>2005</v>
      </c>
      <c r="AC455" s="472" t="str">
        <f t="array" ref="AC455">IFERROR(IF(INDEX('Disaggregation Records'!$G$95:$G$183,MATCH(LEFT(Z455,255),LEFT('Disaggregation Records'!$D$95:$D$183,255),0))=0,"",INDEX('Disaggregation Records'!$G$95:$G$183,MATCH(LEFT(Z455,255),LEFT('Disaggregation Records'!$D$95:$D$183,255),0))),"")</f>
        <v/>
      </c>
      <c r="AD455" s="472" t="s">
        <v>815</v>
      </c>
      <c r="AE455" s="219"/>
      <c r="AF455" s="135"/>
      <c r="AG455" s="135"/>
    </row>
    <row r="456" spans="1:33" ht="37.5" customHeight="1" x14ac:dyDescent="0.35">
      <c r="A456" s="367">
        <v>13</v>
      </c>
      <c r="B456" s="384" t="str">
        <f>IFERROR(VLOOKUP(A456,'Coverage Indicators - Section D'!$A$10:$Y$38,25,FALSE),"")</f>
        <v/>
      </c>
      <c r="C456" s="467" t="str">
        <f t="array" ref="C456">IFERROR(IF(INDEX('Disaggregation Records'!$E$95:$E$183,MATCH(LEFT(Z456,255),LEFT('Disaggregation Records'!$D$95:$D$183,255),0))=0,"",INDEX('Disaggregation Records'!$E$95:$E$183,MATCH(LEFT(Z456,255),LEFT('Disaggregation Records'!$D$95:$D$183,255),0))),"")</f>
        <v/>
      </c>
      <c r="D456" s="467" t="str">
        <f t="array" ref="D456">IFERROR(IF(INDEX('Disaggregation Records'!$F$95:$F$183,MATCH(LEFT(Z456,255),LEFT('Disaggregation Records'!$D$95:$D$183,255),0))=0,"",INDEX('Disaggregation Records'!$F$95:$F$183,MATCH(LEFT(Z456,255),LEFT('Disaggregation Records'!$D$95:$D$183,255),0))),"")</f>
        <v/>
      </c>
      <c r="E456" s="386" t="str">
        <f t="array" ref="E456">IFERROR(IF(INDEX('Disaggregation Data'!$K$315:$K$576,MATCH(LEFT(X456,255),LEFT('Disaggregation Data'!$J$315:$J$576,255),0))=0,"",INDEX('Disaggregation Data'!$K$315:$K$576,MATCH(LEFT(X456,255),LEFT('Disaggregation Data'!J$315:$J$576,255),0))),"")</f>
        <v/>
      </c>
      <c r="F456" s="387" t="str">
        <f t="array" ref="F456">IFERROR(IF(INDEX('Disaggregation Data'!$L$315:$L$576,MATCH(LEFT(X456,255),LEFT('Disaggregation Data'!$J$315:$J$576,255),0))=0,"",INDEX('Disaggregation Data'!$L$315:$L$576,MATCH(LEFT(X456,255),LEFT('Disaggregation Data'!J$315:$J$576,255),0))),"")</f>
        <v/>
      </c>
      <c r="G456" s="442" t="str">
        <f t="array" ref="G456">IFERROR(IF(INDEX('Disaggregation Data'!$M$315:$M$576,MATCH(LEFT(X456,255),LEFT('Disaggregation Data'!$J$315:$J$576,255),0))=0,(E456/F456)*100,INDEX('Disaggregation Data'!$M$315:$M$576,MATCH(LEFT(X456,255),LEFT('Disaggregation Data'!J$315:$J$576,255),0))),"")</f>
        <v/>
      </c>
      <c r="H456" s="390" t="str">
        <f t="array" ref="H456">IFERROR(IF(INDEX('Disaggregation Data'!$N$315:$N$576,MATCH(LEFT(X456,255),LEFT('Disaggregation Data'!$J$315:$J$576,255),0))=0,"",INDEX('Disaggregation Data'!$N$315:$N$576,MATCH(LEFT(X456,255),LEFT('Disaggregation Data'!J$315:$J$576,255),0))),"")</f>
        <v/>
      </c>
      <c r="I456" s="471"/>
      <c r="J456" s="471"/>
      <c r="K456" s="471"/>
      <c r="L456" s="471"/>
      <c r="M456" s="471"/>
      <c r="N456" s="471"/>
      <c r="O456" s="471"/>
      <c r="P456" s="471"/>
      <c r="Q456" s="471"/>
      <c r="R456" s="471"/>
      <c r="S456" s="471"/>
      <c r="T456" s="471"/>
      <c r="U456" s="390" t="str">
        <f t="array" ref="U456">IFERROR(IF(INDEX('Disaggregation Data'!$O$315:$O$576,MATCH(LEFT(X456,255),LEFT('Disaggregation Data'!$J$315:$J$576,255),0))=0,"",INDEX('Disaggregation Data'!$O$315:$O$576,MATCH(LEFT(X456,255),LEFT('Disaggregation Data'!J$315:$J$576,255),0))),"")</f>
        <v/>
      </c>
      <c r="V456" s="402" t="str">
        <f t="array" ref="V456">IFERROR(IF(INDEX('Disaggregation Data'!$P$315:$P$576,MATCH(LEFT(X456,255),LEFT('Disaggregation Data'!$J$315:$J$576,255),0))=0,"",INDEX('Disaggregation Data'!$P$315:$P$576,MATCH(LEFT(X456,255),LEFT('Disaggregation Data'!J$315:$J$576,255),0))),"")</f>
        <v/>
      </c>
      <c r="W456" s="472"/>
      <c r="X456" s="472" t="str">
        <f t="shared" si="32"/>
        <v/>
      </c>
      <c r="Y456" s="472">
        <f t="shared" si="33"/>
        <v>69</v>
      </c>
      <c r="Z456" s="472" t="str">
        <f t="shared" si="34"/>
        <v/>
      </c>
      <c r="AA456" s="472" t="b">
        <f t="shared" si="35"/>
        <v>0</v>
      </c>
      <c r="AB456" s="472" t="s">
        <v>2006</v>
      </c>
      <c r="AC456" s="472" t="str">
        <f t="array" ref="AC456">IFERROR(IF(INDEX('Disaggregation Records'!$G$95:$G$183,MATCH(LEFT(Z456,255),LEFT('Disaggregation Records'!$D$95:$D$183,255),0))=0,"",INDEX('Disaggregation Records'!$G$95:$G$183,MATCH(LEFT(Z456,255),LEFT('Disaggregation Records'!$D$95:$D$183,255),0))),"")</f>
        <v/>
      </c>
      <c r="AD456" s="472" t="s">
        <v>815</v>
      </c>
      <c r="AE456" s="219"/>
      <c r="AF456" s="135"/>
      <c r="AG456" s="135"/>
    </row>
    <row r="457" spans="1:33" ht="37.5" customHeight="1" x14ac:dyDescent="0.35">
      <c r="A457" s="367">
        <v>14</v>
      </c>
      <c r="B457" s="384" t="str">
        <f>IFERROR(VLOOKUP(A457,'Coverage Indicators - Section D'!$A$10:$Y$38,25,FALSE),"")</f>
        <v/>
      </c>
      <c r="C457" s="467" t="str">
        <f t="array" ref="C457">IFERROR(IF(INDEX('Disaggregation Records'!$E$95:$E$183,MATCH(LEFT(Z457,255),LEFT('Disaggregation Records'!$D$95:$D$183,255),0))=0,"",INDEX('Disaggregation Records'!$E$95:$E$183,MATCH(LEFT(Z457,255),LEFT('Disaggregation Records'!$D$95:$D$183,255),0))),"")</f>
        <v/>
      </c>
      <c r="D457" s="467" t="str">
        <f t="array" ref="D457">IFERROR(IF(INDEX('Disaggregation Records'!$F$95:$F$183,MATCH(LEFT(Z457,255),LEFT('Disaggregation Records'!$D$95:$D$183,255),0))=0,"",INDEX('Disaggregation Records'!$F$95:$F$183,MATCH(LEFT(Z457,255),LEFT('Disaggregation Records'!$D$95:$D$183,255),0))),"")</f>
        <v/>
      </c>
      <c r="E457" s="386" t="str">
        <f t="array" ref="E457">IFERROR(IF(INDEX('Disaggregation Data'!$K$315:$K$576,MATCH(LEFT(X457,255),LEFT('Disaggregation Data'!$J$315:$J$576,255),0))=0,"",INDEX('Disaggregation Data'!$K$315:$K$576,MATCH(LEFT(X457,255),LEFT('Disaggregation Data'!J$315:$J$576,255),0))),"")</f>
        <v/>
      </c>
      <c r="F457" s="387" t="str">
        <f t="array" ref="F457">IFERROR(IF(INDEX('Disaggregation Data'!$L$315:$L$576,MATCH(LEFT(X457,255),LEFT('Disaggregation Data'!$J$315:$J$576,255),0))=0,"",INDEX('Disaggregation Data'!$L$315:$L$576,MATCH(LEFT(X457,255),LEFT('Disaggregation Data'!J$315:$J$576,255),0))),"")</f>
        <v/>
      </c>
      <c r="G457" s="442" t="str">
        <f t="array" ref="G457">IFERROR(IF(INDEX('Disaggregation Data'!$M$315:$M$576,MATCH(LEFT(X457,255),LEFT('Disaggregation Data'!$J$315:$J$576,255),0))=0,(E457/F457)*100,INDEX('Disaggregation Data'!$M$315:$M$576,MATCH(LEFT(X457,255),LEFT('Disaggregation Data'!J$315:$J$576,255),0))),"")</f>
        <v/>
      </c>
      <c r="H457" s="390" t="str">
        <f t="array" ref="H457">IFERROR(IF(INDEX('Disaggregation Data'!$N$315:$N$576,MATCH(LEFT(X457,255),LEFT('Disaggregation Data'!$J$315:$J$576,255),0))=0,"",INDEX('Disaggregation Data'!$N$315:$N$576,MATCH(LEFT(X457,255),LEFT('Disaggregation Data'!J$315:$J$576,255),0))),"")</f>
        <v/>
      </c>
      <c r="I457" s="471"/>
      <c r="J457" s="471"/>
      <c r="K457" s="471"/>
      <c r="L457" s="471"/>
      <c r="M457" s="471"/>
      <c r="N457" s="471"/>
      <c r="O457" s="471"/>
      <c r="P457" s="471"/>
      <c r="Q457" s="471"/>
      <c r="R457" s="471"/>
      <c r="S457" s="471"/>
      <c r="T457" s="471"/>
      <c r="U457" s="390" t="str">
        <f t="array" ref="U457">IFERROR(IF(INDEX('Disaggregation Data'!$O$315:$O$576,MATCH(LEFT(X457,255),LEFT('Disaggregation Data'!$J$315:$J$576,255),0))=0,"",INDEX('Disaggregation Data'!$O$315:$O$576,MATCH(LEFT(X457,255),LEFT('Disaggregation Data'!J$315:$J$576,255),0))),"")</f>
        <v/>
      </c>
      <c r="V457" s="402" t="str">
        <f t="array" ref="V457">IFERROR(IF(INDEX('Disaggregation Data'!$P$315:$P$576,MATCH(LEFT(X457,255),LEFT('Disaggregation Data'!$J$315:$J$576,255),0))=0,"",INDEX('Disaggregation Data'!$P$315:$P$576,MATCH(LEFT(X457,255),LEFT('Disaggregation Data'!J$315:$J$576,255),0))),"")</f>
        <v/>
      </c>
      <c r="W457" s="472"/>
      <c r="X457" s="472" t="str">
        <f t="shared" si="32"/>
        <v/>
      </c>
      <c r="Y457" s="472">
        <f t="shared" si="33"/>
        <v>70</v>
      </c>
      <c r="Z457" s="472" t="str">
        <f t="shared" si="34"/>
        <v/>
      </c>
      <c r="AA457" s="472" t="b">
        <f t="shared" si="35"/>
        <v>0</v>
      </c>
      <c r="AB457" s="472" t="s">
        <v>2007</v>
      </c>
      <c r="AC457" s="472" t="str">
        <f t="array" ref="AC457">IFERROR(IF(INDEX('Disaggregation Records'!$G$95:$G$183,MATCH(LEFT(Z457,255),LEFT('Disaggregation Records'!$D$95:$D$183,255),0))=0,"",INDEX('Disaggregation Records'!$G$95:$G$183,MATCH(LEFT(Z457,255),LEFT('Disaggregation Records'!$D$95:$D$183,255),0))),"")</f>
        <v/>
      </c>
      <c r="AD457" s="472" t="s">
        <v>818</v>
      </c>
      <c r="AE457" s="219"/>
      <c r="AF457" s="135"/>
      <c r="AG457" s="135"/>
    </row>
    <row r="458" spans="1:33" ht="37.5" customHeight="1" x14ac:dyDescent="0.35">
      <c r="A458" s="367">
        <v>14</v>
      </c>
      <c r="B458" s="384" t="str">
        <f>IFERROR(VLOOKUP(A458,'Coverage Indicators - Section D'!$A$10:$Y$38,25,FALSE),"")</f>
        <v/>
      </c>
      <c r="C458" s="467" t="str">
        <f t="array" ref="C458">IFERROR(IF(INDEX('Disaggregation Records'!$E$95:$E$183,MATCH(LEFT(Z458,255),LEFT('Disaggregation Records'!$D$95:$D$183,255),0))=0,"",INDEX('Disaggregation Records'!$E$95:$E$183,MATCH(LEFT(Z458,255),LEFT('Disaggregation Records'!$D$95:$D$183,255),0))),"")</f>
        <v/>
      </c>
      <c r="D458" s="467" t="str">
        <f t="array" ref="D458">IFERROR(IF(INDEX('Disaggregation Records'!$F$95:$F$183,MATCH(LEFT(Z458,255),LEFT('Disaggregation Records'!$D$95:$D$183,255),0))=0,"",INDEX('Disaggregation Records'!$F$95:$F$183,MATCH(LEFT(Z458,255),LEFT('Disaggregation Records'!$D$95:$D$183,255),0))),"")</f>
        <v/>
      </c>
      <c r="E458" s="386" t="str">
        <f t="array" ref="E458">IFERROR(IF(INDEX('Disaggregation Data'!$K$315:$K$576,MATCH(LEFT(X458,255),LEFT('Disaggregation Data'!$J$315:$J$576,255),0))=0,"",INDEX('Disaggregation Data'!$K$315:$K$576,MATCH(LEFT(X458,255),LEFT('Disaggregation Data'!J$315:$J$576,255),0))),"")</f>
        <v/>
      </c>
      <c r="F458" s="387" t="str">
        <f t="array" ref="F458">IFERROR(IF(INDEX('Disaggregation Data'!$L$315:$L$576,MATCH(LEFT(X458,255),LEFT('Disaggregation Data'!$J$315:$J$576,255),0))=0,"",INDEX('Disaggregation Data'!$L$315:$L$576,MATCH(LEFT(X458,255),LEFT('Disaggregation Data'!J$315:$J$576,255),0))),"")</f>
        <v/>
      </c>
      <c r="G458" s="442" t="str">
        <f t="array" ref="G458">IFERROR(IF(INDEX('Disaggregation Data'!$M$315:$M$576,MATCH(LEFT(X458,255),LEFT('Disaggregation Data'!$J$315:$J$576,255),0))=0,(E458/F458)*100,INDEX('Disaggregation Data'!$M$315:$M$576,MATCH(LEFT(X458,255),LEFT('Disaggregation Data'!J$315:$J$576,255),0))),"")</f>
        <v/>
      </c>
      <c r="H458" s="390" t="str">
        <f t="array" ref="H458">IFERROR(IF(INDEX('Disaggregation Data'!$N$315:$N$576,MATCH(LEFT(X458,255),LEFT('Disaggregation Data'!$J$315:$J$576,255),0))=0,"",INDEX('Disaggregation Data'!$N$315:$N$576,MATCH(LEFT(X458,255),LEFT('Disaggregation Data'!J$315:$J$576,255),0))),"")</f>
        <v/>
      </c>
      <c r="I458" s="471"/>
      <c r="J458" s="471"/>
      <c r="K458" s="471"/>
      <c r="L458" s="471"/>
      <c r="M458" s="471"/>
      <c r="N458" s="471"/>
      <c r="O458" s="471"/>
      <c r="P458" s="471"/>
      <c r="Q458" s="471"/>
      <c r="R458" s="471"/>
      <c r="S458" s="471"/>
      <c r="T458" s="471"/>
      <c r="U458" s="390" t="str">
        <f t="array" ref="U458">IFERROR(IF(INDEX('Disaggregation Data'!$O$315:$O$576,MATCH(LEFT(X458,255),LEFT('Disaggregation Data'!$J$315:$J$576,255),0))=0,"",INDEX('Disaggregation Data'!$O$315:$O$576,MATCH(LEFT(X458,255),LEFT('Disaggregation Data'!J$315:$J$576,255),0))),"")</f>
        <v/>
      </c>
      <c r="V458" s="402" t="str">
        <f t="array" ref="V458">IFERROR(IF(INDEX('Disaggregation Data'!$P$315:$P$576,MATCH(LEFT(X458,255),LEFT('Disaggregation Data'!$J$315:$J$576,255),0))=0,"",INDEX('Disaggregation Data'!$P$315:$P$576,MATCH(LEFT(X458,255),LEFT('Disaggregation Data'!J$315:$J$576,255),0))),"")</f>
        <v/>
      </c>
      <c r="W458" s="472"/>
      <c r="X458" s="472" t="str">
        <f t="shared" si="32"/>
        <v/>
      </c>
      <c r="Y458" s="472">
        <f t="shared" si="33"/>
        <v>71</v>
      </c>
      <c r="Z458" s="472" t="str">
        <f t="shared" si="34"/>
        <v/>
      </c>
      <c r="AA458" s="472" t="b">
        <f t="shared" si="35"/>
        <v>0</v>
      </c>
      <c r="AB458" s="472" t="s">
        <v>2008</v>
      </c>
      <c r="AC458" s="472" t="str">
        <f t="array" ref="AC458">IFERROR(IF(INDEX('Disaggregation Records'!$G$95:$G$183,MATCH(LEFT(Z458,255),LEFT('Disaggregation Records'!$D$95:$D$183,255),0))=0,"",INDEX('Disaggregation Records'!$G$95:$G$183,MATCH(LEFT(Z458,255),LEFT('Disaggregation Records'!$D$95:$D$183,255),0))),"")</f>
        <v/>
      </c>
      <c r="AD458" s="472" t="s">
        <v>818</v>
      </c>
      <c r="AE458" s="219"/>
      <c r="AF458" s="135"/>
      <c r="AG458" s="135"/>
    </row>
    <row r="459" spans="1:33" ht="37.5" customHeight="1" x14ac:dyDescent="0.35">
      <c r="A459" s="367">
        <v>14</v>
      </c>
      <c r="B459" s="384" t="str">
        <f>IFERROR(VLOOKUP(A459,'Coverage Indicators - Section D'!$A$10:$Y$38,25,FALSE),"")</f>
        <v/>
      </c>
      <c r="C459" s="467" t="str">
        <f t="array" ref="C459">IFERROR(IF(INDEX('Disaggregation Records'!$E$95:$E$183,MATCH(LEFT(Z459,255),LEFT('Disaggregation Records'!$D$95:$D$183,255),0))=0,"",INDEX('Disaggregation Records'!$E$95:$E$183,MATCH(LEFT(Z459,255),LEFT('Disaggregation Records'!$D$95:$D$183,255),0))),"")</f>
        <v/>
      </c>
      <c r="D459" s="467" t="str">
        <f t="array" ref="D459">IFERROR(IF(INDEX('Disaggregation Records'!$F$95:$F$183,MATCH(LEFT(Z459,255),LEFT('Disaggregation Records'!$D$95:$D$183,255),0))=0,"",INDEX('Disaggregation Records'!$F$95:$F$183,MATCH(LEFT(Z459,255),LEFT('Disaggregation Records'!$D$95:$D$183,255),0))),"")</f>
        <v/>
      </c>
      <c r="E459" s="386" t="str">
        <f t="array" ref="E459">IFERROR(IF(INDEX('Disaggregation Data'!$K$315:$K$576,MATCH(LEFT(X459,255),LEFT('Disaggregation Data'!$J$315:$J$576,255),0))=0,"",INDEX('Disaggregation Data'!$K$315:$K$576,MATCH(LEFT(X459,255),LEFT('Disaggregation Data'!J$315:$J$576,255),0))),"")</f>
        <v/>
      </c>
      <c r="F459" s="387" t="str">
        <f t="array" ref="F459">IFERROR(IF(INDEX('Disaggregation Data'!$L$315:$L$576,MATCH(LEFT(X459,255),LEFT('Disaggregation Data'!$J$315:$J$576,255),0))=0,"",INDEX('Disaggregation Data'!$L$315:$L$576,MATCH(LEFT(X459,255),LEFT('Disaggregation Data'!J$315:$J$576,255),0))),"")</f>
        <v/>
      </c>
      <c r="G459" s="442" t="str">
        <f t="array" ref="G459">IFERROR(IF(INDEX('Disaggregation Data'!$M$315:$M$576,MATCH(LEFT(X459,255),LEFT('Disaggregation Data'!$J$315:$J$576,255),0))=0,(E459/F459)*100,INDEX('Disaggregation Data'!$M$315:$M$576,MATCH(LEFT(X459,255),LEFT('Disaggregation Data'!J$315:$J$576,255),0))),"")</f>
        <v/>
      </c>
      <c r="H459" s="390" t="str">
        <f t="array" ref="H459">IFERROR(IF(INDEX('Disaggregation Data'!$N$315:$N$576,MATCH(LEFT(X459,255),LEFT('Disaggregation Data'!$J$315:$J$576,255),0))=0,"",INDEX('Disaggregation Data'!$N$315:$N$576,MATCH(LEFT(X459,255),LEFT('Disaggregation Data'!J$315:$J$576,255),0))),"")</f>
        <v/>
      </c>
      <c r="I459" s="471"/>
      <c r="J459" s="471"/>
      <c r="K459" s="471"/>
      <c r="L459" s="471"/>
      <c r="M459" s="471"/>
      <c r="N459" s="471"/>
      <c r="O459" s="471"/>
      <c r="P459" s="471"/>
      <c r="Q459" s="471"/>
      <c r="R459" s="471"/>
      <c r="S459" s="471"/>
      <c r="T459" s="471"/>
      <c r="U459" s="390" t="str">
        <f t="array" ref="U459">IFERROR(IF(INDEX('Disaggregation Data'!$O$315:$O$576,MATCH(LEFT(X459,255),LEFT('Disaggregation Data'!$J$315:$J$576,255),0))=0,"",INDEX('Disaggregation Data'!$O$315:$O$576,MATCH(LEFT(X459,255),LEFT('Disaggregation Data'!J$315:$J$576,255),0))),"")</f>
        <v/>
      </c>
      <c r="V459" s="402" t="str">
        <f t="array" ref="V459">IFERROR(IF(INDEX('Disaggregation Data'!$P$315:$P$576,MATCH(LEFT(X459,255),LEFT('Disaggregation Data'!$J$315:$J$576,255),0))=0,"",INDEX('Disaggregation Data'!$P$315:$P$576,MATCH(LEFT(X459,255),LEFT('Disaggregation Data'!J$315:$J$576,255),0))),"")</f>
        <v/>
      </c>
      <c r="W459" s="472"/>
      <c r="X459" s="472" t="str">
        <f t="shared" si="32"/>
        <v/>
      </c>
      <c r="Y459" s="472">
        <f t="shared" si="33"/>
        <v>72</v>
      </c>
      <c r="Z459" s="472" t="str">
        <f t="shared" si="34"/>
        <v/>
      </c>
      <c r="AA459" s="472" t="b">
        <f t="shared" si="35"/>
        <v>0</v>
      </c>
      <c r="AB459" s="472" t="s">
        <v>2009</v>
      </c>
      <c r="AC459" s="472" t="str">
        <f t="array" ref="AC459">IFERROR(IF(INDEX('Disaggregation Records'!$G$95:$G$183,MATCH(LEFT(Z459,255),LEFT('Disaggregation Records'!$D$95:$D$183,255),0))=0,"",INDEX('Disaggregation Records'!$G$95:$G$183,MATCH(LEFT(Z459,255),LEFT('Disaggregation Records'!$D$95:$D$183,255),0))),"")</f>
        <v/>
      </c>
      <c r="AD459" s="472" t="s">
        <v>818</v>
      </c>
      <c r="AE459" s="219"/>
      <c r="AF459" s="135"/>
      <c r="AG459" s="135"/>
    </row>
    <row r="460" spans="1:33" ht="37.5" customHeight="1" x14ac:dyDescent="0.35">
      <c r="A460" s="367">
        <v>14</v>
      </c>
      <c r="B460" s="384" t="str">
        <f>IFERROR(VLOOKUP(A460,'Coverage Indicators - Section D'!$A$10:$Y$38,25,FALSE),"")</f>
        <v/>
      </c>
      <c r="C460" s="467" t="str">
        <f t="array" ref="C460">IFERROR(IF(INDEX('Disaggregation Records'!$E$95:$E$183,MATCH(LEFT(Z460,255),LEFT('Disaggregation Records'!$D$95:$D$183,255),0))=0,"",INDEX('Disaggregation Records'!$E$95:$E$183,MATCH(LEFT(Z460,255),LEFT('Disaggregation Records'!$D$95:$D$183,255),0))),"")</f>
        <v/>
      </c>
      <c r="D460" s="467" t="str">
        <f t="array" ref="D460">IFERROR(IF(INDEX('Disaggregation Records'!$F$95:$F$183,MATCH(LEFT(Z460,255),LEFT('Disaggregation Records'!$D$95:$D$183,255),0))=0,"",INDEX('Disaggregation Records'!$F$95:$F$183,MATCH(LEFT(Z460,255),LEFT('Disaggregation Records'!$D$95:$D$183,255),0))),"")</f>
        <v/>
      </c>
      <c r="E460" s="386" t="str">
        <f t="array" ref="E460">IFERROR(IF(INDEX('Disaggregation Data'!$K$315:$K$576,MATCH(LEFT(X460,255),LEFT('Disaggregation Data'!$J$315:$J$576,255),0))=0,"",INDEX('Disaggregation Data'!$K$315:$K$576,MATCH(LEFT(X460,255),LEFT('Disaggregation Data'!J$315:$J$576,255),0))),"")</f>
        <v/>
      </c>
      <c r="F460" s="387" t="str">
        <f t="array" ref="F460">IFERROR(IF(INDEX('Disaggregation Data'!$L$315:$L$576,MATCH(LEFT(X460,255),LEFT('Disaggregation Data'!$J$315:$J$576,255),0))=0,"",INDEX('Disaggregation Data'!$L$315:$L$576,MATCH(LEFT(X460,255),LEFT('Disaggregation Data'!J$315:$J$576,255),0))),"")</f>
        <v/>
      </c>
      <c r="G460" s="442" t="str">
        <f t="array" ref="G460">IFERROR(IF(INDEX('Disaggregation Data'!$M$315:$M$576,MATCH(LEFT(X460,255),LEFT('Disaggregation Data'!$J$315:$J$576,255),0))=0,(E460/F460)*100,INDEX('Disaggregation Data'!$M$315:$M$576,MATCH(LEFT(X460,255),LEFT('Disaggregation Data'!J$315:$J$576,255),0))),"")</f>
        <v/>
      </c>
      <c r="H460" s="390" t="str">
        <f t="array" ref="H460">IFERROR(IF(INDEX('Disaggregation Data'!$N$315:$N$576,MATCH(LEFT(X460,255),LEFT('Disaggregation Data'!$J$315:$J$576,255),0))=0,"",INDEX('Disaggregation Data'!$N$315:$N$576,MATCH(LEFT(X460,255),LEFT('Disaggregation Data'!J$315:$J$576,255),0))),"")</f>
        <v/>
      </c>
      <c r="I460" s="471"/>
      <c r="J460" s="471"/>
      <c r="K460" s="471"/>
      <c r="L460" s="471"/>
      <c r="M460" s="471"/>
      <c r="N460" s="471"/>
      <c r="O460" s="471"/>
      <c r="P460" s="471"/>
      <c r="Q460" s="471"/>
      <c r="R460" s="471"/>
      <c r="S460" s="471"/>
      <c r="T460" s="471"/>
      <c r="U460" s="390" t="str">
        <f t="array" ref="U460">IFERROR(IF(INDEX('Disaggregation Data'!$O$315:$O$576,MATCH(LEFT(X460,255),LEFT('Disaggregation Data'!$J$315:$J$576,255),0))=0,"",INDEX('Disaggregation Data'!$O$315:$O$576,MATCH(LEFT(X460,255),LEFT('Disaggregation Data'!J$315:$J$576,255),0))),"")</f>
        <v/>
      </c>
      <c r="V460" s="402" t="str">
        <f t="array" ref="V460">IFERROR(IF(INDEX('Disaggregation Data'!$P$315:$P$576,MATCH(LEFT(X460,255),LEFT('Disaggregation Data'!$J$315:$J$576,255),0))=0,"",INDEX('Disaggregation Data'!$P$315:$P$576,MATCH(LEFT(X460,255),LEFT('Disaggregation Data'!J$315:$J$576,255),0))),"")</f>
        <v/>
      </c>
      <c r="W460" s="472"/>
      <c r="X460" s="472" t="str">
        <f t="shared" si="32"/>
        <v/>
      </c>
      <c r="Y460" s="472">
        <f t="shared" si="33"/>
        <v>73</v>
      </c>
      <c r="Z460" s="472" t="str">
        <f t="shared" si="34"/>
        <v/>
      </c>
      <c r="AA460" s="472" t="b">
        <f t="shared" si="35"/>
        <v>0</v>
      </c>
      <c r="AB460" s="472" t="s">
        <v>2010</v>
      </c>
      <c r="AC460" s="472" t="str">
        <f t="array" ref="AC460">IFERROR(IF(INDEX('Disaggregation Records'!$G$95:$G$183,MATCH(LEFT(Z460,255),LEFT('Disaggregation Records'!$D$95:$D$183,255),0))=0,"",INDEX('Disaggregation Records'!$G$95:$G$183,MATCH(LEFT(Z460,255),LEFT('Disaggregation Records'!$D$95:$D$183,255),0))),"")</f>
        <v/>
      </c>
      <c r="AD460" s="472" t="s">
        <v>818</v>
      </c>
      <c r="AE460" s="219"/>
      <c r="AF460" s="135"/>
      <c r="AG460" s="135"/>
    </row>
    <row r="461" spans="1:33" ht="37.5" customHeight="1" x14ac:dyDescent="0.35">
      <c r="A461" s="367">
        <v>14</v>
      </c>
      <c r="B461" s="384" t="str">
        <f>IFERROR(VLOOKUP(A461,'Coverage Indicators - Section D'!$A$10:$Y$38,25,FALSE),"")</f>
        <v/>
      </c>
      <c r="C461" s="467" t="str">
        <f t="array" ref="C461">IFERROR(IF(INDEX('Disaggregation Records'!$E$95:$E$183,MATCH(LEFT(Z461,255),LEFT('Disaggregation Records'!$D$95:$D$183,255),0))=0,"",INDEX('Disaggregation Records'!$E$95:$E$183,MATCH(LEFT(Z461,255),LEFT('Disaggregation Records'!$D$95:$D$183,255),0))),"")</f>
        <v/>
      </c>
      <c r="D461" s="467" t="str">
        <f t="array" ref="D461">IFERROR(IF(INDEX('Disaggregation Records'!$F$95:$F$183,MATCH(LEFT(Z461,255),LEFT('Disaggregation Records'!$D$95:$D$183,255),0))=0,"",INDEX('Disaggregation Records'!$F$95:$F$183,MATCH(LEFT(Z461,255),LEFT('Disaggregation Records'!$D$95:$D$183,255),0))),"")</f>
        <v/>
      </c>
      <c r="E461" s="386" t="str">
        <f t="array" ref="E461">IFERROR(IF(INDEX('Disaggregation Data'!$K$315:$K$576,MATCH(LEFT(X461,255),LEFT('Disaggregation Data'!$J$315:$J$576,255),0))=0,"",INDEX('Disaggregation Data'!$K$315:$K$576,MATCH(LEFT(X461,255),LEFT('Disaggregation Data'!J$315:$J$576,255),0))),"")</f>
        <v/>
      </c>
      <c r="F461" s="387" t="str">
        <f t="array" ref="F461">IFERROR(IF(INDEX('Disaggregation Data'!$L$315:$L$576,MATCH(LEFT(X461,255),LEFT('Disaggregation Data'!$J$315:$J$576,255),0))=0,"",INDEX('Disaggregation Data'!$L$315:$L$576,MATCH(LEFT(X461,255),LEFT('Disaggregation Data'!J$315:$J$576,255),0))),"")</f>
        <v/>
      </c>
      <c r="G461" s="442" t="str">
        <f t="array" ref="G461">IFERROR(IF(INDEX('Disaggregation Data'!$M$315:$M$576,MATCH(LEFT(X461,255),LEFT('Disaggregation Data'!$J$315:$J$576,255),0))=0,(E461/F461)*100,INDEX('Disaggregation Data'!$M$315:$M$576,MATCH(LEFT(X461,255),LEFT('Disaggregation Data'!J$315:$J$576,255),0))),"")</f>
        <v/>
      </c>
      <c r="H461" s="390" t="str">
        <f t="array" ref="H461">IFERROR(IF(INDEX('Disaggregation Data'!$N$315:$N$576,MATCH(LEFT(X461,255),LEFT('Disaggregation Data'!$J$315:$J$576,255),0))=0,"",INDEX('Disaggregation Data'!$N$315:$N$576,MATCH(LEFT(X461,255),LEFT('Disaggregation Data'!J$315:$J$576,255),0))),"")</f>
        <v/>
      </c>
      <c r="I461" s="471"/>
      <c r="J461" s="471"/>
      <c r="K461" s="471"/>
      <c r="L461" s="471"/>
      <c r="M461" s="471"/>
      <c r="N461" s="471"/>
      <c r="O461" s="471"/>
      <c r="P461" s="471"/>
      <c r="Q461" s="471"/>
      <c r="R461" s="471"/>
      <c r="S461" s="471"/>
      <c r="T461" s="471"/>
      <c r="U461" s="390" t="str">
        <f t="array" ref="U461">IFERROR(IF(INDEX('Disaggregation Data'!$O$315:$O$576,MATCH(LEFT(X461,255),LEFT('Disaggregation Data'!$J$315:$J$576,255),0))=0,"",INDEX('Disaggregation Data'!$O$315:$O$576,MATCH(LEFT(X461,255),LEFT('Disaggregation Data'!J$315:$J$576,255),0))),"")</f>
        <v/>
      </c>
      <c r="V461" s="402" t="str">
        <f t="array" ref="V461">IFERROR(IF(INDEX('Disaggregation Data'!$P$315:$P$576,MATCH(LEFT(X461,255),LEFT('Disaggregation Data'!$J$315:$J$576,255),0))=0,"",INDEX('Disaggregation Data'!$P$315:$P$576,MATCH(LEFT(X461,255),LEFT('Disaggregation Data'!J$315:$J$576,255),0))),"")</f>
        <v/>
      </c>
      <c r="W461" s="472"/>
      <c r="X461" s="472" t="str">
        <f t="shared" si="32"/>
        <v/>
      </c>
      <c r="Y461" s="472">
        <f t="shared" si="33"/>
        <v>74</v>
      </c>
      <c r="Z461" s="472" t="str">
        <f t="shared" si="34"/>
        <v/>
      </c>
      <c r="AA461" s="472" t="b">
        <f t="shared" si="35"/>
        <v>0</v>
      </c>
      <c r="AB461" s="472" t="s">
        <v>2011</v>
      </c>
      <c r="AC461" s="472" t="str">
        <f t="array" ref="AC461">IFERROR(IF(INDEX('Disaggregation Records'!$G$95:$G$183,MATCH(LEFT(Z461,255),LEFT('Disaggregation Records'!$D$95:$D$183,255),0))=0,"",INDEX('Disaggregation Records'!$G$95:$G$183,MATCH(LEFT(Z461,255),LEFT('Disaggregation Records'!$D$95:$D$183,255),0))),"")</f>
        <v/>
      </c>
      <c r="AD461" s="472" t="s">
        <v>818</v>
      </c>
      <c r="AE461" s="219"/>
      <c r="AF461" s="135"/>
      <c r="AG461" s="135"/>
    </row>
    <row r="462" spans="1:33" ht="37.5" customHeight="1" x14ac:dyDescent="0.35">
      <c r="A462" s="367">
        <v>14</v>
      </c>
      <c r="B462" s="384" t="str">
        <f>IFERROR(VLOOKUP(A462,'Coverage Indicators - Section D'!$A$10:$Y$38,25,FALSE),"")</f>
        <v/>
      </c>
      <c r="C462" s="467" t="str">
        <f t="array" ref="C462">IFERROR(IF(INDEX('Disaggregation Records'!$E$95:$E$183,MATCH(LEFT(Z462,255),LEFT('Disaggregation Records'!$D$95:$D$183,255),0))=0,"",INDEX('Disaggregation Records'!$E$95:$E$183,MATCH(LEFT(Z462,255),LEFT('Disaggregation Records'!$D$95:$D$183,255),0))),"")</f>
        <v/>
      </c>
      <c r="D462" s="467" t="str">
        <f t="array" ref="D462">IFERROR(IF(INDEX('Disaggregation Records'!$F$95:$F$183,MATCH(LEFT(Z462,255),LEFT('Disaggregation Records'!$D$95:$D$183,255),0))=0,"",INDEX('Disaggregation Records'!$F$95:$F$183,MATCH(LEFT(Z462,255),LEFT('Disaggregation Records'!$D$95:$D$183,255),0))),"")</f>
        <v/>
      </c>
      <c r="E462" s="386" t="str">
        <f t="array" ref="E462">IFERROR(IF(INDEX('Disaggregation Data'!$K$315:$K$576,MATCH(LEFT(X462,255),LEFT('Disaggregation Data'!$J$315:$J$576,255),0))=0,"",INDEX('Disaggregation Data'!$K$315:$K$576,MATCH(LEFT(X462,255),LEFT('Disaggregation Data'!J$315:$J$576,255),0))),"")</f>
        <v/>
      </c>
      <c r="F462" s="387" t="str">
        <f t="array" ref="F462">IFERROR(IF(INDEX('Disaggregation Data'!$L$315:$L$576,MATCH(LEFT(X462,255),LEFT('Disaggregation Data'!$J$315:$J$576,255),0))=0,"",INDEX('Disaggregation Data'!$L$315:$L$576,MATCH(LEFT(X462,255),LEFT('Disaggregation Data'!J$315:$J$576,255),0))),"")</f>
        <v/>
      </c>
      <c r="G462" s="442" t="str">
        <f t="array" ref="G462">IFERROR(IF(INDEX('Disaggregation Data'!$M$315:$M$576,MATCH(LEFT(X462,255),LEFT('Disaggregation Data'!$J$315:$J$576,255),0))=0,(E462/F462)*100,INDEX('Disaggregation Data'!$M$315:$M$576,MATCH(LEFT(X462,255),LEFT('Disaggregation Data'!J$315:$J$576,255),0))),"")</f>
        <v/>
      </c>
      <c r="H462" s="390" t="str">
        <f t="array" ref="H462">IFERROR(IF(INDEX('Disaggregation Data'!$N$315:$N$576,MATCH(LEFT(X462,255),LEFT('Disaggregation Data'!$J$315:$J$576,255),0))=0,"",INDEX('Disaggregation Data'!$N$315:$N$576,MATCH(LEFT(X462,255),LEFT('Disaggregation Data'!J$315:$J$576,255),0))),"")</f>
        <v/>
      </c>
      <c r="I462" s="471"/>
      <c r="J462" s="471"/>
      <c r="K462" s="471"/>
      <c r="L462" s="471"/>
      <c r="M462" s="471"/>
      <c r="N462" s="471"/>
      <c r="O462" s="471"/>
      <c r="P462" s="471"/>
      <c r="Q462" s="471"/>
      <c r="R462" s="471"/>
      <c r="S462" s="471"/>
      <c r="T462" s="471"/>
      <c r="U462" s="390" t="str">
        <f t="array" ref="U462">IFERROR(IF(INDEX('Disaggregation Data'!$O$315:$O$576,MATCH(LEFT(X462,255),LEFT('Disaggregation Data'!$J$315:$J$576,255),0))=0,"",INDEX('Disaggregation Data'!$O$315:$O$576,MATCH(LEFT(X462,255),LEFT('Disaggregation Data'!J$315:$J$576,255),0))),"")</f>
        <v/>
      </c>
      <c r="V462" s="402" t="str">
        <f t="array" ref="V462">IFERROR(IF(INDEX('Disaggregation Data'!$P$315:$P$576,MATCH(LEFT(X462,255),LEFT('Disaggregation Data'!$J$315:$J$576,255),0))=0,"",INDEX('Disaggregation Data'!$P$315:$P$576,MATCH(LEFT(X462,255),LEFT('Disaggregation Data'!J$315:$J$576,255),0))),"")</f>
        <v/>
      </c>
      <c r="W462" s="472"/>
      <c r="X462" s="472" t="str">
        <f t="shared" si="32"/>
        <v/>
      </c>
      <c r="Y462" s="472">
        <f t="shared" si="33"/>
        <v>75</v>
      </c>
      <c r="Z462" s="472" t="str">
        <f t="shared" si="34"/>
        <v/>
      </c>
      <c r="AA462" s="472" t="b">
        <f t="shared" si="35"/>
        <v>0</v>
      </c>
      <c r="AB462" s="472" t="s">
        <v>2012</v>
      </c>
      <c r="AC462" s="472" t="str">
        <f t="array" ref="AC462">IFERROR(IF(INDEX('Disaggregation Records'!$G$95:$G$183,MATCH(LEFT(Z462,255),LEFT('Disaggregation Records'!$D$95:$D$183,255),0))=0,"",INDEX('Disaggregation Records'!$G$95:$G$183,MATCH(LEFT(Z462,255),LEFT('Disaggregation Records'!$D$95:$D$183,255),0))),"")</f>
        <v/>
      </c>
      <c r="AD462" s="472" t="s">
        <v>818</v>
      </c>
      <c r="AE462" s="219"/>
      <c r="AF462" s="135"/>
      <c r="AG462" s="135"/>
    </row>
    <row r="463" spans="1:33" ht="37.5" customHeight="1" x14ac:dyDescent="0.35">
      <c r="A463" s="367">
        <v>14</v>
      </c>
      <c r="B463" s="384" t="str">
        <f>IFERROR(VLOOKUP(A463,'Coverage Indicators - Section D'!$A$10:$Y$38,25,FALSE),"")</f>
        <v/>
      </c>
      <c r="C463" s="467" t="str">
        <f t="array" ref="C463">IFERROR(IF(INDEX('Disaggregation Records'!$E$95:$E$183,MATCH(LEFT(Z463,255),LEFT('Disaggregation Records'!$D$95:$D$183,255),0))=0,"",INDEX('Disaggregation Records'!$E$95:$E$183,MATCH(LEFT(Z463,255),LEFT('Disaggregation Records'!$D$95:$D$183,255),0))),"")</f>
        <v/>
      </c>
      <c r="D463" s="467" t="str">
        <f t="array" ref="D463">IFERROR(IF(INDEX('Disaggregation Records'!$F$95:$F$183,MATCH(LEFT(Z463,255),LEFT('Disaggregation Records'!$D$95:$D$183,255),0))=0,"",INDEX('Disaggregation Records'!$F$95:$F$183,MATCH(LEFT(Z463,255),LEFT('Disaggregation Records'!$D$95:$D$183,255),0))),"")</f>
        <v/>
      </c>
      <c r="E463" s="386" t="str">
        <f t="array" ref="E463">IFERROR(IF(INDEX('Disaggregation Data'!$K$315:$K$576,MATCH(LEFT(X463,255),LEFT('Disaggregation Data'!$J$315:$J$576,255),0))=0,"",INDEX('Disaggregation Data'!$K$315:$K$576,MATCH(LEFT(X463,255),LEFT('Disaggregation Data'!J$315:$J$576,255),0))),"")</f>
        <v/>
      </c>
      <c r="F463" s="387" t="str">
        <f t="array" ref="F463">IFERROR(IF(INDEX('Disaggregation Data'!$L$315:$L$576,MATCH(LEFT(X463,255),LEFT('Disaggregation Data'!$J$315:$J$576,255),0))=0,"",INDEX('Disaggregation Data'!$L$315:$L$576,MATCH(LEFT(X463,255),LEFT('Disaggregation Data'!J$315:$J$576,255),0))),"")</f>
        <v/>
      </c>
      <c r="G463" s="442" t="str">
        <f t="array" ref="G463">IFERROR(IF(INDEX('Disaggregation Data'!$M$315:$M$576,MATCH(LEFT(X463,255),LEFT('Disaggregation Data'!$J$315:$J$576,255),0))=0,(E463/F463)*100,INDEX('Disaggregation Data'!$M$315:$M$576,MATCH(LEFT(X463,255),LEFT('Disaggregation Data'!J$315:$J$576,255),0))),"")</f>
        <v/>
      </c>
      <c r="H463" s="390" t="str">
        <f t="array" ref="H463">IFERROR(IF(INDEX('Disaggregation Data'!$N$315:$N$576,MATCH(LEFT(X463,255),LEFT('Disaggregation Data'!$J$315:$J$576,255),0))=0,"",INDEX('Disaggregation Data'!$N$315:$N$576,MATCH(LEFT(X463,255),LEFT('Disaggregation Data'!J$315:$J$576,255),0))),"")</f>
        <v/>
      </c>
      <c r="I463" s="471"/>
      <c r="J463" s="471"/>
      <c r="K463" s="471"/>
      <c r="L463" s="471"/>
      <c r="M463" s="471"/>
      <c r="N463" s="471"/>
      <c r="O463" s="471"/>
      <c r="P463" s="471"/>
      <c r="Q463" s="471"/>
      <c r="R463" s="471"/>
      <c r="S463" s="471"/>
      <c r="T463" s="471"/>
      <c r="U463" s="390" t="str">
        <f t="array" ref="U463">IFERROR(IF(INDEX('Disaggregation Data'!$O$315:$O$576,MATCH(LEFT(X463,255),LEFT('Disaggregation Data'!$J$315:$J$576,255),0))=0,"",INDEX('Disaggregation Data'!$O$315:$O$576,MATCH(LEFT(X463,255),LEFT('Disaggregation Data'!J$315:$J$576,255),0))),"")</f>
        <v/>
      </c>
      <c r="V463" s="402" t="str">
        <f t="array" ref="V463">IFERROR(IF(INDEX('Disaggregation Data'!$P$315:$P$576,MATCH(LEFT(X463,255),LEFT('Disaggregation Data'!$J$315:$J$576,255),0))=0,"",INDEX('Disaggregation Data'!$P$315:$P$576,MATCH(LEFT(X463,255),LEFT('Disaggregation Data'!J$315:$J$576,255),0))),"")</f>
        <v/>
      </c>
      <c r="W463" s="472"/>
      <c r="X463" s="472" t="str">
        <f t="shared" si="32"/>
        <v/>
      </c>
      <c r="Y463" s="472">
        <f t="shared" si="33"/>
        <v>76</v>
      </c>
      <c r="Z463" s="472" t="str">
        <f t="shared" si="34"/>
        <v/>
      </c>
      <c r="AA463" s="472" t="b">
        <f t="shared" si="35"/>
        <v>0</v>
      </c>
      <c r="AB463" s="472" t="s">
        <v>2013</v>
      </c>
      <c r="AC463" s="472" t="str">
        <f t="array" ref="AC463">IFERROR(IF(INDEX('Disaggregation Records'!$G$95:$G$183,MATCH(LEFT(Z463,255),LEFT('Disaggregation Records'!$D$95:$D$183,255),0))=0,"",INDEX('Disaggregation Records'!$G$95:$G$183,MATCH(LEFT(Z463,255),LEFT('Disaggregation Records'!$D$95:$D$183,255),0))),"")</f>
        <v/>
      </c>
      <c r="AD463" s="472" t="s">
        <v>818</v>
      </c>
      <c r="AE463" s="219"/>
      <c r="AF463" s="135"/>
      <c r="AG463" s="135"/>
    </row>
    <row r="464" spans="1:33" ht="37.5" customHeight="1" x14ac:dyDescent="0.35">
      <c r="A464" s="367">
        <v>14</v>
      </c>
      <c r="B464" s="384" t="str">
        <f>IFERROR(VLOOKUP(A464,'Coverage Indicators - Section D'!$A$10:$Y$38,25,FALSE),"")</f>
        <v/>
      </c>
      <c r="C464" s="467" t="str">
        <f t="array" ref="C464">IFERROR(IF(INDEX('Disaggregation Records'!$E$95:$E$183,MATCH(LEFT(Z464,255),LEFT('Disaggregation Records'!$D$95:$D$183,255),0))=0,"",INDEX('Disaggregation Records'!$E$95:$E$183,MATCH(LEFT(Z464,255),LEFT('Disaggregation Records'!$D$95:$D$183,255),0))),"")</f>
        <v/>
      </c>
      <c r="D464" s="467" t="str">
        <f t="array" ref="D464">IFERROR(IF(INDEX('Disaggregation Records'!$F$95:$F$183,MATCH(LEFT(Z464,255),LEFT('Disaggregation Records'!$D$95:$D$183,255),0))=0,"",INDEX('Disaggregation Records'!$F$95:$F$183,MATCH(LEFT(Z464,255),LEFT('Disaggregation Records'!$D$95:$D$183,255),0))),"")</f>
        <v/>
      </c>
      <c r="E464" s="386" t="str">
        <f t="array" ref="E464">IFERROR(IF(INDEX('Disaggregation Data'!$K$315:$K$576,MATCH(LEFT(X464,255),LEFT('Disaggregation Data'!$J$315:$J$576,255),0))=0,"",INDEX('Disaggregation Data'!$K$315:$K$576,MATCH(LEFT(X464,255),LEFT('Disaggregation Data'!J$315:$J$576,255),0))),"")</f>
        <v/>
      </c>
      <c r="F464" s="387" t="str">
        <f t="array" ref="F464">IFERROR(IF(INDEX('Disaggregation Data'!$L$315:$L$576,MATCH(LEFT(X464,255),LEFT('Disaggregation Data'!$J$315:$J$576,255),0))=0,"",INDEX('Disaggregation Data'!$L$315:$L$576,MATCH(LEFT(X464,255),LEFT('Disaggregation Data'!J$315:$J$576,255),0))),"")</f>
        <v/>
      </c>
      <c r="G464" s="442" t="str">
        <f t="array" ref="G464">IFERROR(IF(INDEX('Disaggregation Data'!$M$315:$M$576,MATCH(LEFT(X464,255),LEFT('Disaggregation Data'!$J$315:$J$576,255),0))=0,(E464/F464)*100,INDEX('Disaggregation Data'!$M$315:$M$576,MATCH(LEFT(X464,255),LEFT('Disaggregation Data'!J$315:$J$576,255),0))),"")</f>
        <v/>
      </c>
      <c r="H464" s="390" t="str">
        <f t="array" ref="H464">IFERROR(IF(INDEX('Disaggregation Data'!$N$315:$N$576,MATCH(LEFT(X464,255),LEFT('Disaggregation Data'!$J$315:$J$576,255),0))=0,"",INDEX('Disaggregation Data'!$N$315:$N$576,MATCH(LEFT(X464,255),LEFT('Disaggregation Data'!J$315:$J$576,255),0))),"")</f>
        <v/>
      </c>
      <c r="I464" s="471"/>
      <c r="J464" s="471"/>
      <c r="K464" s="471"/>
      <c r="L464" s="471"/>
      <c r="M464" s="471"/>
      <c r="N464" s="471"/>
      <c r="O464" s="471"/>
      <c r="P464" s="471"/>
      <c r="Q464" s="471"/>
      <c r="R464" s="471"/>
      <c r="S464" s="471"/>
      <c r="T464" s="471"/>
      <c r="U464" s="390" t="str">
        <f t="array" ref="U464">IFERROR(IF(INDEX('Disaggregation Data'!$O$315:$O$576,MATCH(LEFT(X464,255),LEFT('Disaggregation Data'!$J$315:$J$576,255),0))=0,"",INDEX('Disaggregation Data'!$O$315:$O$576,MATCH(LEFT(X464,255),LEFT('Disaggregation Data'!J$315:$J$576,255),0))),"")</f>
        <v/>
      </c>
      <c r="V464" s="402" t="str">
        <f t="array" ref="V464">IFERROR(IF(INDEX('Disaggregation Data'!$P$315:$P$576,MATCH(LEFT(X464,255),LEFT('Disaggregation Data'!$J$315:$J$576,255),0))=0,"",INDEX('Disaggregation Data'!$P$315:$P$576,MATCH(LEFT(X464,255),LEFT('Disaggregation Data'!J$315:$J$576,255),0))),"")</f>
        <v/>
      </c>
      <c r="W464" s="472"/>
      <c r="X464" s="472" t="str">
        <f t="shared" si="32"/>
        <v/>
      </c>
      <c r="Y464" s="472">
        <f t="shared" si="33"/>
        <v>77</v>
      </c>
      <c r="Z464" s="472" t="str">
        <f t="shared" si="34"/>
        <v/>
      </c>
      <c r="AA464" s="472" t="b">
        <f t="shared" si="35"/>
        <v>0</v>
      </c>
      <c r="AB464" s="472" t="s">
        <v>2014</v>
      </c>
      <c r="AC464" s="472" t="str">
        <f t="array" ref="AC464">IFERROR(IF(INDEX('Disaggregation Records'!$G$95:$G$183,MATCH(LEFT(Z464,255),LEFT('Disaggregation Records'!$D$95:$D$183,255),0))=0,"",INDEX('Disaggregation Records'!$G$95:$G$183,MATCH(LEFT(Z464,255),LEFT('Disaggregation Records'!$D$95:$D$183,255),0))),"")</f>
        <v/>
      </c>
      <c r="AD464" s="472" t="s">
        <v>818</v>
      </c>
      <c r="AE464" s="219"/>
      <c r="AF464" s="135"/>
      <c r="AG464" s="135"/>
    </row>
    <row r="465" spans="1:33" ht="37.5" customHeight="1" x14ac:dyDescent="0.35">
      <c r="A465" s="367">
        <v>14</v>
      </c>
      <c r="B465" s="384" t="str">
        <f>IFERROR(VLOOKUP(A465,'Coverage Indicators - Section D'!$A$10:$Y$38,25,FALSE),"")</f>
        <v/>
      </c>
      <c r="C465" s="467" t="str">
        <f t="array" ref="C465">IFERROR(IF(INDEX('Disaggregation Records'!$E$95:$E$183,MATCH(LEFT(Z465,255),LEFT('Disaggregation Records'!$D$95:$D$183,255),0))=0,"",INDEX('Disaggregation Records'!$E$95:$E$183,MATCH(LEFT(Z465,255),LEFT('Disaggregation Records'!$D$95:$D$183,255),0))),"")</f>
        <v/>
      </c>
      <c r="D465" s="467" t="str">
        <f t="array" ref="D465">IFERROR(IF(INDEX('Disaggregation Records'!$F$95:$F$183,MATCH(LEFT(Z465,255),LEFT('Disaggregation Records'!$D$95:$D$183,255),0))=0,"",INDEX('Disaggregation Records'!$F$95:$F$183,MATCH(LEFT(Z465,255),LEFT('Disaggregation Records'!$D$95:$D$183,255),0))),"")</f>
        <v/>
      </c>
      <c r="E465" s="386" t="str">
        <f t="array" ref="E465">IFERROR(IF(INDEX('Disaggregation Data'!$K$315:$K$576,MATCH(LEFT(X465,255),LEFT('Disaggregation Data'!$J$315:$J$576,255),0))=0,"",INDEX('Disaggregation Data'!$K$315:$K$576,MATCH(LEFT(X465,255),LEFT('Disaggregation Data'!J$315:$J$576,255),0))),"")</f>
        <v/>
      </c>
      <c r="F465" s="387" t="str">
        <f t="array" ref="F465">IFERROR(IF(INDEX('Disaggregation Data'!$L$315:$L$576,MATCH(LEFT(X465,255),LEFT('Disaggregation Data'!$J$315:$J$576,255),0))=0,"",INDEX('Disaggregation Data'!$L$315:$L$576,MATCH(LEFT(X465,255),LEFT('Disaggregation Data'!J$315:$J$576,255),0))),"")</f>
        <v/>
      </c>
      <c r="G465" s="442" t="str">
        <f t="array" ref="G465">IFERROR(IF(INDEX('Disaggregation Data'!$M$315:$M$576,MATCH(LEFT(X465,255),LEFT('Disaggregation Data'!$J$315:$J$576,255),0))=0,(E465/F465)*100,INDEX('Disaggregation Data'!$M$315:$M$576,MATCH(LEFT(X465,255),LEFT('Disaggregation Data'!J$315:$J$576,255),0))),"")</f>
        <v/>
      </c>
      <c r="H465" s="390" t="str">
        <f t="array" ref="H465">IFERROR(IF(INDEX('Disaggregation Data'!$N$315:$N$576,MATCH(LEFT(X465,255),LEFT('Disaggregation Data'!$J$315:$J$576,255),0))=0,"",INDEX('Disaggregation Data'!$N$315:$N$576,MATCH(LEFT(X465,255),LEFT('Disaggregation Data'!J$315:$J$576,255),0))),"")</f>
        <v/>
      </c>
      <c r="I465" s="471"/>
      <c r="J465" s="471"/>
      <c r="K465" s="471"/>
      <c r="L465" s="471"/>
      <c r="M465" s="471"/>
      <c r="N465" s="471"/>
      <c r="O465" s="471"/>
      <c r="P465" s="471"/>
      <c r="Q465" s="471"/>
      <c r="R465" s="471"/>
      <c r="S465" s="471"/>
      <c r="T465" s="471"/>
      <c r="U465" s="390" t="str">
        <f t="array" ref="U465">IFERROR(IF(INDEX('Disaggregation Data'!$O$315:$O$576,MATCH(LEFT(X465,255),LEFT('Disaggregation Data'!$J$315:$J$576,255),0))=0,"",INDEX('Disaggregation Data'!$O$315:$O$576,MATCH(LEFT(X465,255),LEFT('Disaggregation Data'!J$315:$J$576,255),0))),"")</f>
        <v/>
      </c>
      <c r="V465" s="402" t="str">
        <f t="array" ref="V465">IFERROR(IF(INDEX('Disaggregation Data'!$P$315:$P$576,MATCH(LEFT(X465,255),LEFT('Disaggregation Data'!$J$315:$J$576,255),0))=0,"",INDEX('Disaggregation Data'!$P$315:$P$576,MATCH(LEFT(X465,255),LEFT('Disaggregation Data'!J$315:$J$576,255),0))),"")</f>
        <v/>
      </c>
      <c r="W465" s="472"/>
      <c r="X465" s="472" t="str">
        <f t="shared" si="32"/>
        <v/>
      </c>
      <c r="Y465" s="472">
        <f t="shared" si="33"/>
        <v>78</v>
      </c>
      <c r="Z465" s="472" t="str">
        <f t="shared" si="34"/>
        <v/>
      </c>
      <c r="AA465" s="472" t="b">
        <f t="shared" si="35"/>
        <v>0</v>
      </c>
      <c r="AB465" s="472" t="s">
        <v>2015</v>
      </c>
      <c r="AC465" s="472" t="str">
        <f t="array" ref="AC465">IFERROR(IF(INDEX('Disaggregation Records'!$G$95:$G$183,MATCH(LEFT(Z465,255),LEFT('Disaggregation Records'!$D$95:$D$183,255),0))=0,"",INDEX('Disaggregation Records'!$G$95:$G$183,MATCH(LEFT(Z465,255),LEFT('Disaggregation Records'!$D$95:$D$183,255),0))),"")</f>
        <v/>
      </c>
      <c r="AD465" s="472" t="s">
        <v>818</v>
      </c>
      <c r="AE465" s="219"/>
      <c r="AF465" s="135"/>
      <c r="AG465" s="135"/>
    </row>
    <row r="466" spans="1:33" ht="37.5" customHeight="1" x14ac:dyDescent="0.35">
      <c r="A466" s="367">
        <v>14</v>
      </c>
      <c r="B466" s="384" t="str">
        <f>IFERROR(VLOOKUP(A466,'Coverage Indicators - Section D'!$A$10:$Y$38,25,FALSE),"")</f>
        <v/>
      </c>
      <c r="C466" s="467" t="str">
        <f t="array" ref="C466">IFERROR(IF(INDEX('Disaggregation Records'!$E$95:$E$183,MATCH(LEFT(Z466,255),LEFT('Disaggregation Records'!$D$95:$D$183,255),0))=0,"",INDEX('Disaggregation Records'!$E$95:$E$183,MATCH(LEFT(Z466,255),LEFT('Disaggregation Records'!$D$95:$D$183,255),0))),"")</f>
        <v/>
      </c>
      <c r="D466" s="467" t="str">
        <f t="array" ref="D466">IFERROR(IF(INDEX('Disaggregation Records'!$F$95:$F$183,MATCH(LEFT(Z466,255),LEFT('Disaggregation Records'!$D$95:$D$183,255),0))=0,"",INDEX('Disaggregation Records'!$F$95:$F$183,MATCH(LEFT(Z466,255),LEFT('Disaggregation Records'!$D$95:$D$183,255),0))),"")</f>
        <v/>
      </c>
      <c r="E466" s="386" t="str">
        <f t="array" ref="E466">IFERROR(IF(INDEX('Disaggregation Data'!$K$315:$K$576,MATCH(LEFT(X466,255),LEFT('Disaggregation Data'!$J$315:$J$576,255),0))=0,"",INDEX('Disaggregation Data'!$K$315:$K$576,MATCH(LEFT(X466,255),LEFT('Disaggregation Data'!J$315:$J$576,255),0))),"")</f>
        <v/>
      </c>
      <c r="F466" s="387" t="str">
        <f t="array" ref="F466">IFERROR(IF(INDEX('Disaggregation Data'!$L$315:$L$576,MATCH(LEFT(X466,255),LEFT('Disaggregation Data'!$J$315:$J$576,255),0))=0,"",INDEX('Disaggregation Data'!$L$315:$L$576,MATCH(LEFT(X466,255),LEFT('Disaggregation Data'!J$315:$J$576,255),0))),"")</f>
        <v/>
      </c>
      <c r="G466" s="442" t="str">
        <f t="array" ref="G466">IFERROR(IF(INDEX('Disaggregation Data'!$M$315:$M$576,MATCH(LEFT(X466,255),LEFT('Disaggregation Data'!$J$315:$J$576,255),0))=0,(E466/F466)*100,INDEX('Disaggregation Data'!$M$315:$M$576,MATCH(LEFT(X466,255),LEFT('Disaggregation Data'!J$315:$J$576,255),0))),"")</f>
        <v/>
      </c>
      <c r="H466" s="390" t="str">
        <f t="array" ref="H466">IFERROR(IF(INDEX('Disaggregation Data'!$N$315:$N$576,MATCH(LEFT(X466,255),LEFT('Disaggregation Data'!$J$315:$J$576,255),0))=0,"",INDEX('Disaggregation Data'!$N$315:$N$576,MATCH(LEFT(X466,255),LEFT('Disaggregation Data'!J$315:$J$576,255),0))),"")</f>
        <v/>
      </c>
      <c r="I466" s="471"/>
      <c r="J466" s="471"/>
      <c r="K466" s="471"/>
      <c r="L466" s="471"/>
      <c r="M466" s="471"/>
      <c r="N466" s="471"/>
      <c r="O466" s="471"/>
      <c r="P466" s="471"/>
      <c r="Q466" s="471"/>
      <c r="R466" s="471"/>
      <c r="S466" s="471"/>
      <c r="T466" s="471"/>
      <c r="U466" s="390" t="str">
        <f t="array" ref="U466">IFERROR(IF(INDEX('Disaggregation Data'!$O$315:$O$576,MATCH(LEFT(X466,255),LEFT('Disaggregation Data'!$J$315:$J$576,255),0))=0,"",INDEX('Disaggregation Data'!$O$315:$O$576,MATCH(LEFT(X466,255),LEFT('Disaggregation Data'!J$315:$J$576,255),0))),"")</f>
        <v/>
      </c>
      <c r="V466" s="402" t="str">
        <f t="array" ref="V466">IFERROR(IF(INDEX('Disaggregation Data'!$P$315:$P$576,MATCH(LEFT(X466,255),LEFT('Disaggregation Data'!$J$315:$J$576,255),0))=0,"",INDEX('Disaggregation Data'!$P$315:$P$576,MATCH(LEFT(X466,255),LEFT('Disaggregation Data'!J$315:$J$576,255),0))),"")</f>
        <v/>
      </c>
      <c r="W466" s="472"/>
      <c r="X466" s="472" t="str">
        <f t="shared" si="32"/>
        <v/>
      </c>
      <c r="Y466" s="472">
        <f t="shared" si="33"/>
        <v>79</v>
      </c>
      <c r="Z466" s="472" t="str">
        <f t="shared" si="34"/>
        <v/>
      </c>
      <c r="AA466" s="472" t="b">
        <f t="shared" si="35"/>
        <v>0</v>
      </c>
      <c r="AB466" s="472" t="s">
        <v>2016</v>
      </c>
      <c r="AC466" s="472" t="str">
        <f t="array" ref="AC466">IFERROR(IF(INDEX('Disaggregation Records'!$G$95:$G$183,MATCH(LEFT(Z466,255),LEFT('Disaggregation Records'!$D$95:$D$183,255),0))=0,"",INDEX('Disaggregation Records'!$G$95:$G$183,MATCH(LEFT(Z466,255),LEFT('Disaggregation Records'!$D$95:$D$183,255),0))),"")</f>
        <v/>
      </c>
      <c r="AD466" s="472" t="s">
        <v>818</v>
      </c>
      <c r="AE466" s="219"/>
      <c r="AF466" s="135"/>
      <c r="AG466" s="135"/>
    </row>
    <row r="467" spans="1:33" ht="37.5" customHeight="1" x14ac:dyDescent="0.35">
      <c r="A467" s="367">
        <v>15</v>
      </c>
      <c r="B467" s="384" t="str">
        <f>IFERROR(VLOOKUP(A467,'Coverage Indicators - Section D'!$A$10:$Y$38,25,FALSE),"")</f>
        <v/>
      </c>
      <c r="C467" s="467" t="str">
        <f t="array" ref="C467">IFERROR(IF(INDEX('Disaggregation Records'!$E$95:$E$183,MATCH(LEFT(Z467,255),LEFT('Disaggregation Records'!$D$95:$D$183,255),0))=0,"",INDEX('Disaggregation Records'!$E$95:$E$183,MATCH(LEFT(Z467,255),LEFT('Disaggregation Records'!$D$95:$D$183,255),0))),"")</f>
        <v/>
      </c>
      <c r="D467" s="467" t="str">
        <f t="array" ref="D467">IFERROR(IF(INDEX('Disaggregation Records'!$F$95:$F$183,MATCH(LEFT(Z467,255),LEFT('Disaggregation Records'!$D$95:$D$183,255),0))=0,"",INDEX('Disaggregation Records'!$F$95:$F$183,MATCH(LEFT(Z467,255),LEFT('Disaggregation Records'!$D$95:$D$183,255),0))),"")</f>
        <v/>
      </c>
      <c r="E467" s="386" t="str">
        <f t="array" ref="E467">IFERROR(IF(INDEX('Disaggregation Data'!$K$315:$K$576,MATCH(LEFT(X467,255),LEFT('Disaggregation Data'!$J$315:$J$576,255),0))=0,"",INDEX('Disaggregation Data'!$K$315:$K$576,MATCH(LEFT(X467,255),LEFT('Disaggregation Data'!J$315:$J$576,255),0))),"")</f>
        <v/>
      </c>
      <c r="F467" s="387" t="str">
        <f t="array" ref="F467">IFERROR(IF(INDEX('Disaggregation Data'!$L$315:$L$576,MATCH(LEFT(X467,255),LEFT('Disaggregation Data'!$J$315:$J$576,255),0))=0,"",INDEX('Disaggregation Data'!$L$315:$L$576,MATCH(LEFT(X467,255),LEFT('Disaggregation Data'!J$315:$J$576,255),0))),"")</f>
        <v/>
      </c>
      <c r="G467" s="442" t="str">
        <f t="array" ref="G467">IFERROR(IF(INDEX('Disaggregation Data'!$M$315:$M$576,MATCH(LEFT(X467,255),LEFT('Disaggregation Data'!$J$315:$J$576,255),0))=0,(E467/F467)*100,INDEX('Disaggregation Data'!$M$315:$M$576,MATCH(LEFT(X467,255),LEFT('Disaggregation Data'!J$315:$J$576,255),0))),"")</f>
        <v/>
      </c>
      <c r="H467" s="390" t="str">
        <f t="array" ref="H467">IFERROR(IF(INDEX('Disaggregation Data'!$N$315:$N$576,MATCH(LEFT(X467,255),LEFT('Disaggregation Data'!$J$315:$J$576,255),0))=0,"",INDEX('Disaggregation Data'!$N$315:$N$576,MATCH(LEFT(X467,255),LEFT('Disaggregation Data'!J$315:$J$576,255),0))),"")</f>
        <v/>
      </c>
      <c r="I467" s="471"/>
      <c r="J467" s="471"/>
      <c r="K467" s="471"/>
      <c r="L467" s="471"/>
      <c r="M467" s="471"/>
      <c r="N467" s="471"/>
      <c r="O467" s="471"/>
      <c r="P467" s="471"/>
      <c r="Q467" s="471"/>
      <c r="R467" s="471"/>
      <c r="S467" s="471"/>
      <c r="T467" s="471"/>
      <c r="U467" s="390" t="str">
        <f t="array" ref="U467">IFERROR(IF(INDEX('Disaggregation Data'!$O$315:$O$576,MATCH(LEFT(X467,255),LEFT('Disaggregation Data'!$J$315:$J$576,255),0))=0,"",INDEX('Disaggregation Data'!$O$315:$O$576,MATCH(LEFT(X467,255),LEFT('Disaggregation Data'!J$315:$J$576,255),0))),"")</f>
        <v/>
      </c>
      <c r="V467" s="402" t="str">
        <f t="array" ref="V467">IFERROR(IF(INDEX('Disaggregation Data'!$P$315:$P$576,MATCH(LEFT(X467,255),LEFT('Disaggregation Data'!$J$315:$J$576,255),0))=0,"",INDEX('Disaggregation Data'!$P$315:$P$576,MATCH(LEFT(X467,255),LEFT('Disaggregation Data'!J$315:$J$576,255),0))),"")</f>
        <v/>
      </c>
      <c r="W467" s="472"/>
      <c r="X467" s="472" t="str">
        <f t="shared" si="32"/>
        <v/>
      </c>
      <c r="Y467" s="472">
        <f t="shared" si="33"/>
        <v>80</v>
      </c>
      <c r="Z467" s="472" t="str">
        <f t="shared" si="34"/>
        <v/>
      </c>
      <c r="AA467" s="472" t="b">
        <f t="shared" si="35"/>
        <v>0</v>
      </c>
      <c r="AB467" s="472" t="s">
        <v>2017</v>
      </c>
      <c r="AC467" s="472" t="str">
        <f t="array" ref="AC467">IFERROR(IF(INDEX('Disaggregation Records'!$G$95:$G$183,MATCH(LEFT(Z467,255),LEFT('Disaggregation Records'!$D$95:$D$183,255),0))=0,"",INDEX('Disaggregation Records'!$G$95:$G$183,MATCH(LEFT(Z467,255),LEFT('Disaggregation Records'!$D$95:$D$183,255),0))),"")</f>
        <v/>
      </c>
      <c r="AD467" s="472" t="s">
        <v>819</v>
      </c>
      <c r="AE467" s="219"/>
      <c r="AF467" s="135"/>
      <c r="AG467" s="135"/>
    </row>
    <row r="468" spans="1:33" ht="37.5" customHeight="1" x14ac:dyDescent="0.35">
      <c r="A468" s="367">
        <v>15</v>
      </c>
      <c r="B468" s="384" t="str">
        <f>IFERROR(VLOOKUP(A468,'Coverage Indicators - Section D'!$A$10:$Y$38,25,FALSE),"")</f>
        <v/>
      </c>
      <c r="C468" s="467" t="str">
        <f t="array" ref="C468">IFERROR(IF(INDEX('Disaggregation Records'!$E$95:$E$183,MATCH(LEFT(Z468,255),LEFT('Disaggregation Records'!$D$95:$D$183,255),0))=0,"",INDEX('Disaggregation Records'!$E$95:$E$183,MATCH(LEFT(Z468,255),LEFT('Disaggregation Records'!$D$95:$D$183,255),0))),"")</f>
        <v/>
      </c>
      <c r="D468" s="467" t="str">
        <f t="array" ref="D468">IFERROR(IF(INDEX('Disaggregation Records'!$F$95:$F$183,MATCH(LEFT(Z468,255),LEFT('Disaggregation Records'!$D$95:$D$183,255),0))=0,"",INDEX('Disaggregation Records'!$F$95:$F$183,MATCH(LEFT(Z468,255),LEFT('Disaggregation Records'!$D$95:$D$183,255),0))),"")</f>
        <v/>
      </c>
      <c r="E468" s="386" t="str">
        <f t="array" ref="E468">IFERROR(IF(INDEX('Disaggregation Data'!$K$315:$K$576,MATCH(LEFT(X468,255),LEFT('Disaggregation Data'!$J$315:$J$576,255),0))=0,"",INDEX('Disaggregation Data'!$K$315:$K$576,MATCH(LEFT(X468,255),LEFT('Disaggregation Data'!J$315:$J$576,255),0))),"")</f>
        <v/>
      </c>
      <c r="F468" s="387" t="str">
        <f t="array" ref="F468">IFERROR(IF(INDEX('Disaggregation Data'!$L$315:$L$576,MATCH(LEFT(X468,255),LEFT('Disaggregation Data'!$J$315:$J$576,255),0))=0,"",INDEX('Disaggregation Data'!$L$315:$L$576,MATCH(LEFT(X468,255),LEFT('Disaggregation Data'!J$315:$J$576,255),0))),"")</f>
        <v/>
      </c>
      <c r="G468" s="442" t="str">
        <f t="array" ref="G468">IFERROR(IF(INDEX('Disaggregation Data'!$M$315:$M$576,MATCH(LEFT(X468,255),LEFT('Disaggregation Data'!$J$315:$J$576,255),0))=0,(E468/F468)*100,INDEX('Disaggregation Data'!$M$315:$M$576,MATCH(LEFT(X468,255),LEFT('Disaggregation Data'!J$315:$J$576,255),0))),"")</f>
        <v/>
      </c>
      <c r="H468" s="390" t="str">
        <f t="array" ref="H468">IFERROR(IF(INDEX('Disaggregation Data'!$N$315:$N$576,MATCH(LEFT(X468,255),LEFT('Disaggregation Data'!$J$315:$J$576,255),0))=0,"",INDEX('Disaggregation Data'!$N$315:$N$576,MATCH(LEFT(X468,255),LEFT('Disaggregation Data'!J$315:$J$576,255),0))),"")</f>
        <v/>
      </c>
      <c r="I468" s="471"/>
      <c r="J468" s="471"/>
      <c r="K468" s="471"/>
      <c r="L468" s="471"/>
      <c r="M468" s="471"/>
      <c r="N468" s="471"/>
      <c r="O468" s="471"/>
      <c r="P468" s="471"/>
      <c r="Q468" s="471"/>
      <c r="R468" s="471"/>
      <c r="S468" s="471"/>
      <c r="T468" s="471"/>
      <c r="U468" s="390" t="str">
        <f t="array" ref="U468">IFERROR(IF(INDEX('Disaggregation Data'!$O$315:$O$576,MATCH(LEFT(X468,255),LEFT('Disaggregation Data'!$J$315:$J$576,255),0))=0,"",INDEX('Disaggregation Data'!$O$315:$O$576,MATCH(LEFT(X468,255),LEFT('Disaggregation Data'!J$315:$J$576,255),0))),"")</f>
        <v/>
      </c>
      <c r="V468" s="402" t="str">
        <f t="array" ref="V468">IFERROR(IF(INDEX('Disaggregation Data'!$P$315:$P$576,MATCH(LEFT(X468,255),LEFT('Disaggregation Data'!$J$315:$J$576,255),0))=0,"",INDEX('Disaggregation Data'!$P$315:$P$576,MATCH(LEFT(X468,255),LEFT('Disaggregation Data'!J$315:$J$576,255),0))),"")</f>
        <v/>
      </c>
      <c r="W468" s="472"/>
      <c r="X468" s="472" t="str">
        <f t="shared" si="32"/>
        <v/>
      </c>
      <c r="Y468" s="472">
        <f t="shared" si="33"/>
        <v>81</v>
      </c>
      <c r="Z468" s="472" t="str">
        <f t="shared" si="34"/>
        <v/>
      </c>
      <c r="AA468" s="472" t="b">
        <f t="shared" si="35"/>
        <v>0</v>
      </c>
      <c r="AB468" s="472" t="s">
        <v>2018</v>
      </c>
      <c r="AC468" s="472" t="str">
        <f t="array" ref="AC468">IFERROR(IF(INDEX('Disaggregation Records'!$G$95:$G$183,MATCH(LEFT(Z468,255),LEFT('Disaggregation Records'!$D$95:$D$183,255),0))=0,"",INDEX('Disaggregation Records'!$G$95:$G$183,MATCH(LEFT(Z468,255),LEFT('Disaggregation Records'!$D$95:$D$183,255),0))),"")</f>
        <v/>
      </c>
      <c r="AD468" s="472" t="s">
        <v>819</v>
      </c>
      <c r="AE468" s="219"/>
      <c r="AF468" s="135"/>
      <c r="AG468" s="135"/>
    </row>
    <row r="469" spans="1:33" ht="37.5" customHeight="1" x14ac:dyDescent="0.35">
      <c r="A469" s="367">
        <v>15</v>
      </c>
      <c r="B469" s="384" t="str">
        <f>IFERROR(VLOOKUP(A469,'Coverage Indicators - Section D'!$A$10:$Y$38,25,FALSE),"")</f>
        <v/>
      </c>
      <c r="C469" s="467" t="str">
        <f t="array" ref="C469">IFERROR(IF(INDEX('Disaggregation Records'!$E$95:$E$183,MATCH(LEFT(Z469,255),LEFT('Disaggregation Records'!$D$95:$D$183,255),0))=0,"",INDEX('Disaggregation Records'!$E$95:$E$183,MATCH(LEFT(Z469,255),LEFT('Disaggregation Records'!$D$95:$D$183,255),0))),"")</f>
        <v/>
      </c>
      <c r="D469" s="467" t="str">
        <f t="array" ref="D469">IFERROR(IF(INDEX('Disaggregation Records'!$F$95:$F$183,MATCH(LEFT(Z469,255),LEFT('Disaggregation Records'!$D$95:$D$183,255),0))=0,"",INDEX('Disaggregation Records'!$F$95:$F$183,MATCH(LEFT(Z469,255),LEFT('Disaggregation Records'!$D$95:$D$183,255),0))),"")</f>
        <v/>
      </c>
      <c r="E469" s="386" t="str">
        <f t="array" ref="E469">IFERROR(IF(INDEX('Disaggregation Data'!$K$315:$K$576,MATCH(LEFT(X469,255),LEFT('Disaggregation Data'!$J$315:$J$576,255),0))=0,"",INDEX('Disaggregation Data'!$K$315:$K$576,MATCH(LEFT(X469,255),LEFT('Disaggregation Data'!J$315:$J$576,255),0))),"")</f>
        <v/>
      </c>
      <c r="F469" s="387" t="str">
        <f t="array" ref="F469">IFERROR(IF(INDEX('Disaggregation Data'!$L$315:$L$576,MATCH(LEFT(X469,255),LEFT('Disaggregation Data'!$J$315:$J$576,255),0))=0,"",INDEX('Disaggregation Data'!$L$315:$L$576,MATCH(LEFT(X469,255),LEFT('Disaggregation Data'!J$315:$J$576,255),0))),"")</f>
        <v/>
      </c>
      <c r="G469" s="442" t="str">
        <f t="array" ref="G469">IFERROR(IF(INDEX('Disaggregation Data'!$M$315:$M$576,MATCH(LEFT(X469,255),LEFT('Disaggregation Data'!$J$315:$J$576,255),0))=0,(E469/F469)*100,INDEX('Disaggregation Data'!$M$315:$M$576,MATCH(LEFT(X469,255),LEFT('Disaggregation Data'!J$315:$J$576,255),0))),"")</f>
        <v/>
      </c>
      <c r="H469" s="390" t="str">
        <f t="array" ref="H469">IFERROR(IF(INDEX('Disaggregation Data'!$N$315:$N$576,MATCH(LEFT(X469,255),LEFT('Disaggregation Data'!$J$315:$J$576,255),0))=0,"",INDEX('Disaggregation Data'!$N$315:$N$576,MATCH(LEFT(X469,255),LEFT('Disaggregation Data'!J$315:$J$576,255),0))),"")</f>
        <v/>
      </c>
      <c r="I469" s="471"/>
      <c r="J469" s="471"/>
      <c r="K469" s="471"/>
      <c r="L469" s="471"/>
      <c r="M469" s="471"/>
      <c r="N469" s="471"/>
      <c r="O469" s="471"/>
      <c r="P469" s="471"/>
      <c r="Q469" s="471"/>
      <c r="R469" s="471"/>
      <c r="S469" s="471"/>
      <c r="T469" s="471"/>
      <c r="U469" s="390" t="str">
        <f t="array" ref="U469">IFERROR(IF(INDEX('Disaggregation Data'!$O$315:$O$576,MATCH(LEFT(X469,255),LEFT('Disaggregation Data'!$J$315:$J$576,255),0))=0,"",INDEX('Disaggregation Data'!$O$315:$O$576,MATCH(LEFT(X469,255),LEFT('Disaggregation Data'!J$315:$J$576,255),0))),"")</f>
        <v/>
      </c>
      <c r="V469" s="402" t="str">
        <f t="array" ref="V469">IFERROR(IF(INDEX('Disaggregation Data'!$P$315:$P$576,MATCH(LEFT(X469,255),LEFT('Disaggregation Data'!$J$315:$J$576,255),0))=0,"",INDEX('Disaggregation Data'!$P$315:$P$576,MATCH(LEFT(X469,255),LEFT('Disaggregation Data'!J$315:$J$576,255),0))),"")</f>
        <v/>
      </c>
      <c r="W469" s="472"/>
      <c r="X469" s="472" t="str">
        <f t="shared" si="32"/>
        <v/>
      </c>
      <c r="Y469" s="472">
        <f t="shared" si="33"/>
        <v>82</v>
      </c>
      <c r="Z469" s="472" t="str">
        <f t="shared" si="34"/>
        <v/>
      </c>
      <c r="AA469" s="472" t="b">
        <f t="shared" si="35"/>
        <v>0</v>
      </c>
      <c r="AB469" s="472" t="s">
        <v>2019</v>
      </c>
      <c r="AC469" s="472" t="str">
        <f t="array" ref="AC469">IFERROR(IF(INDEX('Disaggregation Records'!$G$95:$G$183,MATCH(LEFT(Z469,255),LEFT('Disaggregation Records'!$D$95:$D$183,255),0))=0,"",INDEX('Disaggregation Records'!$G$95:$G$183,MATCH(LEFT(Z469,255),LEFT('Disaggregation Records'!$D$95:$D$183,255),0))),"")</f>
        <v/>
      </c>
      <c r="AD469" s="472" t="s">
        <v>819</v>
      </c>
      <c r="AE469" s="219"/>
      <c r="AF469" s="135"/>
      <c r="AG469" s="135"/>
    </row>
    <row r="470" spans="1:33" ht="37.5" customHeight="1" x14ac:dyDescent="0.35">
      <c r="A470" s="367">
        <v>15</v>
      </c>
      <c r="B470" s="384" t="str">
        <f>IFERROR(VLOOKUP(A470,'Coverage Indicators - Section D'!$A$10:$Y$38,25,FALSE),"")</f>
        <v/>
      </c>
      <c r="C470" s="467" t="str">
        <f t="array" ref="C470">IFERROR(IF(INDEX('Disaggregation Records'!$E$95:$E$183,MATCH(LEFT(Z470,255),LEFT('Disaggregation Records'!$D$95:$D$183,255),0))=0,"",INDEX('Disaggregation Records'!$E$95:$E$183,MATCH(LEFT(Z470,255),LEFT('Disaggregation Records'!$D$95:$D$183,255),0))),"")</f>
        <v/>
      </c>
      <c r="D470" s="467" t="str">
        <f t="array" ref="D470">IFERROR(IF(INDEX('Disaggregation Records'!$F$95:$F$183,MATCH(LEFT(Z470,255),LEFT('Disaggregation Records'!$D$95:$D$183,255),0))=0,"",INDEX('Disaggregation Records'!$F$95:$F$183,MATCH(LEFT(Z470,255),LEFT('Disaggregation Records'!$D$95:$D$183,255),0))),"")</f>
        <v/>
      </c>
      <c r="E470" s="386" t="str">
        <f t="array" ref="E470">IFERROR(IF(INDEX('Disaggregation Data'!$K$315:$K$576,MATCH(LEFT(X470,255),LEFT('Disaggregation Data'!$J$315:$J$576,255),0))=0,"",INDEX('Disaggregation Data'!$K$315:$K$576,MATCH(LEFT(X470,255),LEFT('Disaggregation Data'!J$315:$J$576,255),0))),"")</f>
        <v/>
      </c>
      <c r="F470" s="387" t="str">
        <f t="array" ref="F470">IFERROR(IF(INDEX('Disaggregation Data'!$L$315:$L$576,MATCH(LEFT(X470,255),LEFT('Disaggregation Data'!$J$315:$J$576,255),0))=0,"",INDEX('Disaggregation Data'!$L$315:$L$576,MATCH(LEFT(X470,255),LEFT('Disaggregation Data'!J$315:$J$576,255),0))),"")</f>
        <v/>
      </c>
      <c r="G470" s="442" t="str">
        <f t="array" ref="G470">IFERROR(IF(INDEX('Disaggregation Data'!$M$315:$M$576,MATCH(LEFT(X470,255),LEFT('Disaggregation Data'!$J$315:$J$576,255),0))=0,(E470/F470)*100,INDEX('Disaggregation Data'!$M$315:$M$576,MATCH(LEFT(X470,255),LEFT('Disaggregation Data'!J$315:$J$576,255),0))),"")</f>
        <v/>
      </c>
      <c r="H470" s="390" t="str">
        <f t="array" ref="H470">IFERROR(IF(INDEX('Disaggregation Data'!$N$315:$N$576,MATCH(LEFT(X470,255),LEFT('Disaggregation Data'!$J$315:$J$576,255),0))=0,"",INDEX('Disaggregation Data'!$N$315:$N$576,MATCH(LEFT(X470,255),LEFT('Disaggregation Data'!J$315:$J$576,255),0))),"")</f>
        <v/>
      </c>
      <c r="I470" s="471"/>
      <c r="J470" s="471"/>
      <c r="K470" s="471"/>
      <c r="L470" s="471"/>
      <c r="M470" s="471"/>
      <c r="N470" s="471"/>
      <c r="O470" s="471"/>
      <c r="P470" s="471"/>
      <c r="Q470" s="471"/>
      <c r="R470" s="471"/>
      <c r="S470" s="471"/>
      <c r="T470" s="471"/>
      <c r="U470" s="390" t="str">
        <f t="array" ref="U470">IFERROR(IF(INDEX('Disaggregation Data'!$O$315:$O$576,MATCH(LEFT(X470,255),LEFT('Disaggregation Data'!$J$315:$J$576,255),0))=0,"",INDEX('Disaggregation Data'!$O$315:$O$576,MATCH(LEFT(X470,255),LEFT('Disaggregation Data'!J$315:$J$576,255),0))),"")</f>
        <v/>
      </c>
      <c r="V470" s="402" t="str">
        <f t="array" ref="V470">IFERROR(IF(INDEX('Disaggregation Data'!$P$315:$P$576,MATCH(LEFT(X470,255),LEFT('Disaggregation Data'!$J$315:$J$576,255),0))=0,"",INDEX('Disaggregation Data'!$P$315:$P$576,MATCH(LEFT(X470,255),LEFT('Disaggregation Data'!J$315:$J$576,255),0))),"")</f>
        <v/>
      </c>
      <c r="W470" s="472"/>
      <c r="X470" s="472" t="str">
        <f t="shared" si="32"/>
        <v/>
      </c>
      <c r="Y470" s="472">
        <f t="shared" si="33"/>
        <v>83</v>
      </c>
      <c r="Z470" s="472" t="str">
        <f t="shared" si="34"/>
        <v/>
      </c>
      <c r="AA470" s="472" t="b">
        <f t="shared" si="35"/>
        <v>0</v>
      </c>
      <c r="AB470" s="472" t="s">
        <v>2020</v>
      </c>
      <c r="AC470" s="472" t="str">
        <f t="array" ref="AC470">IFERROR(IF(INDEX('Disaggregation Records'!$G$95:$G$183,MATCH(LEFT(Z470,255),LEFT('Disaggregation Records'!$D$95:$D$183,255),0))=0,"",INDEX('Disaggregation Records'!$G$95:$G$183,MATCH(LEFT(Z470,255),LEFT('Disaggregation Records'!$D$95:$D$183,255),0))),"")</f>
        <v/>
      </c>
      <c r="AD470" s="472" t="s">
        <v>819</v>
      </c>
      <c r="AE470" s="219"/>
      <c r="AF470" s="135"/>
      <c r="AG470" s="135"/>
    </row>
    <row r="471" spans="1:33" ht="37.5" customHeight="1" x14ac:dyDescent="0.35">
      <c r="A471" s="367">
        <v>15</v>
      </c>
      <c r="B471" s="384" t="str">
        <f>IFERROR(VLOOKUP(A471,'Coverage Indicators - Section D'!$A$10:$Y$38,25,FALSE),"")</f>
        <v/>
      </c>
      <c r="C471" s="467" t="str">
        <f t="array" ref="C471">IFERROR(IF(INDEX('Disaggregation Records'!$E$95:$E$183,MATCH(LEFT(Z471,255),LEFT('Disaggregation Records'!$D$95:$D$183,255),0))=0,"",INDEX('Disaggregation Records'!$E$95:$E$183,MATCH(LEFT(Z471,255),LEFT('Disaggregation Records'!$D$95:$D$183,255),0))),"")</f>
        <v/>
      </c>
      <c r="D471" s="467" t="str">
        <f t="array" ref="D471">IFERROR(IF(INDEX('Disaggregation Records'!$F$95:$F$183,MATCH(LEFT(Z471,255),LEFT('Disaggregation Records'!$D$95:$D$183,255),0))=0,"",INDEX('Disaggregation Records'!$F$95:$F$183,MATCH(LEFT(Z471,255),LEFT('Disaggregation Records'!$D$95:$D$183,255),0))),"")</f>
        <v/>
      </c>
      <c r="E471" s="386" t="str">
        <f t="array" ref="E471">IFERROR(IF(INDEX('Disaggregation Data'!$K$315:$K$576,MATCH(LEFT(X471,255),LEFT('Disaggregation Data'!$J$315:$J$576,255),0))=0,"",INDEX('Disaggregation Data'!$K$315:$K$576,MATCH(LEFT(X471,255),LEFT('Disaggregation Data'!J$315:$J$576,255),0))),"")</f>
        <v/>
      </c>
      <c r="F471" s="387" t="str">
        <f t="array" ref="F471">IFERROR(IF(INDEX('Disaggregation Data'!$L$315:$L$576,MATCH(LEFT(X471,255),LEFT('Disaggregation Data'!$J$315:$J$576,255),0))=0,"",INDEX('Disaggregation Data'!$L$315:$L$576,MATCH(LEFT(X471,255),LEFT('Disaggregation Data'!J$315:$J$576,255),0))),"")</f>
        <v/>
      </c>
      <c r="G471" s="442" t="str">
        <f t="array" ref="G471">IFERROR(IF(INDEX('Disaggregation Data'!$M$315:$M$576,MATCH(LEFT(X471,255),LEFT('Disaggregation Data'!$J$315:$J$576,255),0))=0,(E471/F471)*100,INDEX('Disaggregation Data'!$M$315:$M$576,MATCH(LEFT(X471,255),LEFT('Disaggregation Data'!J$315:$J$576,255),0))),"")</f>
        <v/>
      </c>
      <c r="H471" s="390" t="str">
        <f t="array" ref="H471">IFERROR(IF(INDEX('Disaggregation Data'!$N$315:$N$576,MATCH(LEFT(X471,255),LEFT('Disaggregation Data'!$J$315:$J$576,255),0))=0,"",INDEX('Disaggregation Data'!$N$315:$N$576,MATCH(LEFT(X471,255),LEFT('Disaggregation Data'!J$315:$J$576,255),0))),"")</f>
        <v/>
      </c>
      <c r="I471" s="471"/>
      <c r="J471" s="471"/>
      <c r="K471" s="471"/>
      <c r="L471" s="471"/>
      <c r="M471" s="471"/>
      <c r="N471" s="471"/>
      <c r="O471" s="471"/>
      <c r="P471" s="471"/>
      <c r="Q471" s="471"/>
      <c r="R471" s="471"/>
      <c r="S471" s="471"/>
      <c r="T471" s="471"/>
      <c r="U471" s="390" t="str">
        <f t="array" ref="U471">IFERROR(IF(INDEX('Disaggregation Data'!$O$315:$O$576,MATCH(LEFT(X471,255),LEFT('Disaggregation Data'!$J$315:$J$576,255),0))=0,"",INDEX('Disaggregation Data'!$O$315:$O$576,MATCH(LEFT(X471,255),LEFT('Disaggregation Data'!J$315:$J$576,255),0))),"")</f>
        <v/>
      </c>
      <c r="V471" s="402" t="str">
        <f t="array" ref="V471">IFERROR(IF(INDEX('Disaggregation Data'!$P$315:$P$576,MATCH(LEFT(X471,255),LEFT('Disaggregation Data'!$J$315:$J$576,255),0))=0,"",INDEX('Disaggregation Data'!$P$315:$P$576,MATCH(LEFT(X471,255),LEFT('Disaggregation Data'!J$315:$J$576,255),0))),"")</f>
        <v/>
      </c>
      <c r="W471" s="472"/>
      <c r="X471" s="472" t="str">
        <f t="shared" si="32"/>
        <v/>
      </c>
      <c r="Y471" s="472">
        <f t="shared" si="33"/>
        <v>84</v>
      </c>
      <c r="Z471" s="472" t="str">
        <f t="shared" si="34"/>
        <v/>
      </c>
      <c r="AA471" s="472" t="b">
        <f t="shared" si="35"/>
        <v>0</v>
      </c>
      <c r="AB471" s="472" t="s">
        <v>2021</v>
      </c>
      <c r="AC471" s="472" t="str">
        <f t="array" ref="AC471">IFERROR(IF(INDEX('Disaggregation Records'!$G$95:$G$183,MATCH(LEFT(Z471,255),LEFT('Disaggregation Records'!$D$95:$D$183,255),0))=0,"",INDEX('Disaggregation Records'!$G$95:$G$183,MATCH(LEFT(Z471,255),LEFT('Disaggregation Records'!$D$95:$D$183,255),0))),"")</f>
        <v/>
      </c>
      <c r="AD471" s="472" t="s">
        <v>819</v>
      </c>
      <c r="AE471" s="219"/>
      <c r="AF471" s="135"/>
      <c r="AG471" s="135"/>
    </row>
    <row r="472" spans="1:33" ht="37.5" customHeight="1" x14ac:dyDescent="0.35">
      <c r="A472" s="367">
        <v>15</v>
      </c>
      <c r="B472" s="384" t="str">
        <f>IFERROR(VLOOKUP(A472,'Coverage Indicators - Section D'!$A$10:$Y$38,25,FALSE),"")</f>
        <v/>
      </c>
      <c r="C472" s="467" t="str">
        <f t="array" ref="C472">IFERROR(IF(INDEX('Disaggregation Records'!$E$95:$E$183,MATCH(LEFT(Z472,255),LEFT('Disaggregation Records'!$D$95:$D$183,255),0))=0,"",INDEX('Disaggregation Records'!$E$95:$E$183,MATCH(LEFT(Z472,255),LEFT('Disaggregation Records'!$D$95:$D$183,255),0))),"")</f>
        <v/>
      </c>
      <c r="D472" s="467" t="str">
        <f t="array" ref="D472">IFERROR(IF(INDEX('Disaggregation Records'!$F$95:$F$183,MATCH(LEFT(Z472,255),LEFT('Disaggregation Records'!$D$95:$D$183,255),0))=0,"",INDEX('Disaggregation Records'!$F$95:$F$183,MATCH(LEFT(Z472,255),LEFT('Disaggregation Records'!$D$95:$D$183,255),0))),"")</f>
        <v/>
      </c>
      <c r="E472" s="386" t="str">
        <f t="array" ref="E472">IFERROR(IF(INDEX('Disaggregation Data'!$K$315:$K$576,MATCH(LEFT(X472,255),LEFT('Disaggregation Data'!$J$315:$J$576,255),0))=0,"",INDEX('Disaggregation Data'!$K$315:$K$576,MATCH(LEFT(X472,255),LEFT('Disaggregation Data'!J$315:$J$576,255),0))),"")</f>
        <v/>
      </c>
      <c r="F472" s="387" t="str">
        <f t="array" ref="F472">IFERROR(IF(INDEX('Disaggregation Data'!$L$315:$L$576,MATCH(LEFT(X472,255),LEFT('Disaggregation Data'!$J$315:$J$576,255),0))=0,"",INDEX('Disaggregation Data'!$L$315:$L$576,MATCH(LEFT(X472,255),LEFT('Disaggregation Data'!J$315:$J$576,255),0))),"")</f>
        <v/>
      </c>
      <c r="G472" s="442" t="str">
        <f t="array" ref="G472">IFERROR(IF(INDEX('Disaggregation Data'!$M$315:$M$576,MATCH(LEFT(X472,255),LEFT('Disaggregation Data'!$J$315:$J$576,255),0))=0,(E472/F472)*100,INDEX('Disaggregation Data'!$M$315:$M$576,MATCH(LEFT(X472,255),LEFT('Disaggregation Data'!J$315:$J$576,255),0))),"")</f>
        <v/>
      </c>
      <c r="H472" s="390" t="str">
        <f t="array" ref="H472">IFERROR(IF(INDEX('Disaggregation Data'!$N$315:$N$576,MATCH(LEFT(X472,255),LEFT('Disaggregation Data'!$J$315:$J$576,255),0))=0,"",INDEX('Disaggregation Data'!$N$315:$N$576,MATCH(LEFT(X472,255),LEFT('Disaggregation Data'!J$315:$J$576,255),0))),"")</f>
        <v/>
      </c>
      <c r="I472" s="471"/>
      <c r="J472" s="471"/>
      <c r="K472" s="471"/>
      <c r="L472" s="471"/>
      <c r="M472" s="471"/>
      <c r="N472" s="471"/>
      <c r="O472" s="471"/>
      <c r="P472" s="471"/>
      <c r="Q472" s="471"/>
      <c r="R472" s="471"/>
      <c r="S472" s="471"/>
      <c r="T472" s="471"/>
      <c r="U472" s="390" t="str">
        <f t="array" ref="U472">IFERROR(IF(INDEX('Disaggregation Data'!$O$315:$O$576,MATCH(LEFT(X472,255),LEFT('Disaggregation Data'!$J$315:$J$576,255),0))=0,"",INDEX('Disaggregation Data'!$O$315:$O$576,MATCH(LEFT(X472,255),LEFT('Disaggregation Data'!J$315:$J$576,255),0))),"")</f>
        <v/>
      </c>
      <c r="V472" s="402" t="str">
        <f t="array" ref="V472">IFERROR(IF(INDEX('Disaggregation Data'!$P$315:$P$576,MATCH(LEFT(X472,255),LEFT('Disaggregation Data'!$J$315:$J$576,255),0))=0,"",INDEX('Disaggregation Data'!$P$315:$P$576,MATCH(LEFT(X472,255),LEFT('Disaggregation Data'!J$315:$J$576,255),0))),"")</f>
        <v/>
      </c>
      <c r="W472" s="472"/>
      <c r="X472" s="472" t="str">
        <f t="shared" si="32"/>
        <v/>
      </c>
      <c r="Y472" s="472">
        <f t="shared" si="33"/>
        <v>85</v>
      </c>
      <c r="Z472" s="472" t="str">
        <f t="shared" si="34"/>
        <v/>
      </c>
      <c r="AA472" s="472" t="b">
        <f t="shared" si="35"/>
        <v>0</v>
      </c>
      <c r="AB472" s="472" t="s">
        <v>2022</v>
      </c>
      <c r="AC472" s="472" t="str">
        <f t="array" ref="AC472">IFERROR(IF(INDEX('Disaggregation Records'!$G$95:$G$183,MATCH(LEFT(Z472,255),LEFT('Disaggregation Records'!$D$95:$D$183,255),0))=0,"",INDEX('Disaggregation Records'!$G$95:$G$183,MATCH(LEFT(Z472,255),LEFT('Disaggregation Records'!$D$95:$D$183,255),0))),"")</f>
        <v/>
      </c>
      <c r="AD472" s="472" t="s">
        <v>819</v>
      </c>
      <c r="AE472" s="219"/>
      <c r="AF472" s="135"/>
      <c r="AG472" s="135"/>
    </row>
    <row r="473" spans="1:33" ht="37.5" customHeight="1" x14ac:dyDescent="0.35">
      <c r="A473" s="367">
        <v>15</v>
      </c>
      <c r="B473" s="384" t="str">
        <f>IFERROR(VLOOKUP(A473,'Coverage Indicators - Section D'!$A$10:$Y$38,25,FALSE),"")</f>
        <v/>
      </c>
      <c r="C473" s="467" t="str">
        <f t="array" ref="C473">IFERROR(IF(INDEX('Disaggregation Records'!$E$95:$E$183,MATCH(LEFT(Z473,255),LEFT('Disaggregation Records'!$D$95:$D$183,255),0))=0,"",INDEX('Disaggregation Records'!$E$95:$E$183,MATCH(LEFT(Z473,255),LEFT('Disaggregation Records'!$D$95:$D$183,255),0))),"")</f>
        <v/>
      </c>
      <c r="D473" s="467" t="str">
        <f t="array" ref="D473">IFERROR(IF(INDEX('Disaggregation Records'!$F$95:$F$183,MATCH(LEFT(Z473,255),LEFT('Disaggregation Records'!$D$95:$D$183,255),0))=0,"",INDEX('Disaggregation Records'!$F$95:$F$183,MATCH(LEFT(Z473,255),LEFT('Disaggregation Records'!$D$95:$D$183,255),0))),"")</f>
        <v/>
      </c>
      <c r="E473" s="386" t="str">
        <f t="array" ref="E473">IFERROR(IF(INDEX('Disaggregation Data'!$K$315:$K$576,MATCH(LEFT(X473,255),LEFT('Disaggregation Data'!$J$315:$J$576,255),0))=0,"",INDEX('Disaggregation Data'!$K$315:$K$576,MATCH(LEFT(X473,255),LEFT('Disaggregation Data'!J$315:$J$576,255),0))),"")</f>
        <v/>
      </c>
      <c r="F473" s="387" t="str">
        <f t="array" ref="F473">IFERROR(IF(INDEX('Disaggregation Data'!$L$315:$L$576,MATCH(LEFT(X473,255),LEFT('Disaggregation Data'!$J$315:$J$576,255),0))=0,"",INDEX('Disaggregation Data'!$L$315:$L$576,MATCH(LEFT(X473,255),LEFT('Disaggregation Data'!J$315:$J$576,255),0))),"")</f>
        <v/>
      </c>
      <c r="G473" s="442" t="str">
        <f t="array" ref="G473">IFERROR(IF(INDEX('Disaggregation Data'!$M$315:$M$576,MATCH(LEFT(X473,255),LEFT('Disaggregation Data'!$J$315:$J$576,255),0))=0,(E473/F473)*100,INDEX('Disaggregation Data'!$M$315:$M$576,MATCH(LEFT(X473,255),LEFT('Disaggregation Data'!J$315:$J$576,255),0))),"")</f>
        <v/>
      </c>
      <c r="H473" s="390" t="str">
        <f t="array" ref="H473">IFERROR(IF(INDEX('Disaggregation Data'!$N$315:$N$576,MATCH(LEFT(X473,255),LEFT('Disaggregation Data'!$J$315:$J$576,255),0))=0,"",INDEX('Disaggregation Data'!$N$315:$N$576,MATCH(LEFT(X473,255),LEFT('Disaggregation Data'!J$315:$J$576,255),0))),"")</f>
        <v/>
      </c>
      <c r="I473" s="471"/>
      <c r="J473" s="471"/>
      <c r="K473" s="471"/>
      <c r="L473" s="471"/>
      <c r="M473" s="471"/>
      <c r="N473" s="471"/>
      <c r="O473" s="471"/>
      <c r="P473" s="471"/>
      <c r="Q473" s="471"/>
      <c r="R473" s="471"/>
      <c r="S473" s="471"/>
      <c r="T473" s="471"/>
      <c r="U473" s="390" t="str">
        <f t="array" ref="U473">IFERROR(IF(INDEX('Disaggregation Data'!$O$315:$O$576,MATCH(LEFT(X473,255),LEFT('Disaggregation Data'!$J$315:$J$576,255),0))=0,"",INDEX('Disaggregation Data'!$O$315:$O$576,MATCH(LEFT(X473,255),LEFT('Disaggregation Data'!J$315:$J$576,255),0))),"")</f>
        <v/>
      </c>
      <c r="V473" s="402" t="str">
        <f t="array" ref="V473">IFERROR(IF(INDEX('Disaggregation Data'!$P$315:$P$576,MATCH(LEFT(X473,255),LEFT('Disaggregation Data'!$J$315:$J$576,255),0))=0,"",INDEX('Disaggregation Data'!$P$315:$P$576,MATCH(LEFT(X473,255),LEFT('Disaggregation Data'!J$315:$J$576,255),0))),"")</f>
        <v/>
      </c>
      <c r="W473" s="472"/>
      <c r="X473" s="472" t="str">
        <f t="shared" si="32"/>
        <v/>
      </c>
      <c r="Y473" s="472">
        <f t="shared" si="33"/>
        <v>86</v>
      </c>
      <c r="Z473" s="472" t="str">
        <f t="shared" si="34"/>
        <v/>
      </c>
      <c r="AA473" s="472" t="b">
        <f t="shared" si="35"/>
        <v>0</v>
      </c>
      <c r="AB473" s="472" t="s">
        <v>2023</v>
      </c>
      <c r="AC473" s="472" t="str">
        <f t="array" ref="AC473">IFERROR(IF(INDEX('Disaggregation Records'!$G$95:$G$183,MATCH(LEFT(Z473,255),LEFT('Disaggregation Records'!$D$95:$D$183,255),0))=0,"",INDEX('Disaggregation Records'!$G$95:$G$183,MATCH(LEFT(Z473,255),LEFT('Disaggregation Records'!$D$95:$D$183,255),0))),"")</f>
        <v/>
      </c>
      <c r="AD473" s="472" t="s">
        <v>819</v>
      </c>
      <c r="AE473" s="219"/>
      <c r="AF473" s="135"/>
      <c r="AG473" s="135"/>
    </row>
    <row r="474" spans="1:33" ht="37.5" customHeight="1" x14ac:dyDescent="0.35">
      <c r="A474" s="367">
        <v>15</v>
      </c>
      <c r="B474" s="384" t="str">
        <f>IFERROR(VLOOKUP(A474,'Coverage Indicators - Section D'!$A$10:$Y$38,25,FALSE),"")</f>
        <v/>
      </c>
      <c r="C474" s="467" t="str">
        <f t="array" ref="C474">IFERROR(IF(INDEX('Disaggregation Records'!$E$95:$E$183,MATCH(LEFT(Z474,255),LEFT('Disaggregation Records'!$D$95:$D$183,255),0))=0,"",INDEX('Disaggregation Records'!$E$95:$E$183,MATCH(LEFT(Z474,255),LEFT('Disaggregation Records'!$D$95:$D$183,255),0))),"")</f>
        <v/>
      </c>
      <c r="D474" s="467" t="str">
        <f t="array" ref="D474">IFERROR(IF(INDEX('Disaggregation Records'!$F$95:$F$183,MATCH(LEFT(Z474,255),LEFT('Disaggregation Records'!$D$95:$D$183,255),0))=0,"",INDEX('Disaggregation Records'!$F$95:$F$183,MATCH(LEFT(Z474,255),LEFT('Disaggregation Records'!$D$95:$D$183,255),0))),"")</f>
        <v/>
      </c>
      <c r="E474" s="386" t="str">
        <f t="array" ref="E474">IFERROR(IF(INDEX('Disaggregation Data'!$K$315:$K$576,MATCH(LEFT(X474,255),LEFT('Disaggregation Data'!$J$315:$J$576,255),0))=0,"",INDEX('Disaggregation Data'!$K$315:$K$576,MATCH(LEFT(X474,255),LEFT('Disaggregation Data'!J$315:$J$576,255),0))),"")</f>
        <v/>
      </c>
      <c r="F474" s="387" t="str">
        <f t="array" ref="F474">IFERROR(IF(INDEX('Disaggregation Data'!$L$315:$L$576,MATCH(LEFT(X474,255),LEFT('Disaggregation Data'!$J$315:$J$576,255),0))=0,"",INDEX('Disaggregation Data'!$L$315:$L$576,MATCH(LEFT(X474,255),LEFT('Disaggregation Data'!J$315:$J$576,255),0))),"")</f>
        <v/>
      </c>
      <c r="G474" s="442" t="str">
        <f t="array" ref="G474">IFERROR(IF(INDEX('Disaggregation Data'!$M$315:$M$576,MATCH(LEFT(X474,255),LEFT('Disaggregation Data'!$J$315:$J$576,255),0))=0,(E474/F474)*100,INDEX('Disaggregation Data'!$M$315:$M$576,MATCH(LEFT(X474,255),LEFT('Disaggregation Data'!J$315:$J$576,255),0))),"")</f>
        <v/>
      </c>
      <c r="H474" s="390" t="str">
        <f t="array" ref="H474">IFERROR(IF(INDEX('Disaggregation Data'!$N$315:$N$576,MATCH(LEFT(X474,255),LEFT('Disaggregation Data'!$J$315:$J$576,255),0))=0,"",INDEX('Disaggregation Data'!$N$315:$N$576,MATCH(LEFT(X474,255),LEFT('Disaggregation Data'!J$315:$J$576,255),0))),"")</f>
        <v/>
      </c>
      <c r="I474" s="471"/>
      <c r="J474" s="471"/>
      <c r="K474" s="471"/>
      <c r="L474" s="471"/>
      <c r="M474" s="471"/>
      <c r="N474" s="471"/>
      <c r="O474" s="471"/>
      <c r="P474" s="471"/>
      <c r="Q474" s="471"/>
      <c r="R474" s="471"/>
      <c r="S474" s="471"/>
      <c r="T474" s="471"/>
      <c r="U474" s="390" t="str">
        <f t="array" ref="U474">IFERROR(IF(INDEX('Disaggregation Data'!$O$315:$O$576,MATCH(LEFT(X474,255),LEFT('Disaggregation Data'!$J$315:$J$576,255),0))=0,"",INDEX('Disaggregation Data'!$O$315:$O$576,MATCH(LEFT(X474,255),LEFT('Disaggregation Data'!J$315:$J$576,255),0))),"")</f>
        <v/>
      </c>
      <c r="V474" s="402" t="str">
        <f t="array" ref="V474">IFERROR(IF(INDEX('Disaggregation Data'!$P$315:$P$576,MATCH(LEFT(X474,255),LEFT('Disaggregation Data'!$J$315:$J$576,255),0))=0,"",INDEX('Disaggregation Data'!$P$315:$P$576,MATCH(LEFT(X474,255),LEFT('Disaggregation Data'!J$315:$J$576,255),0))),"")</f>
        <v/>
      </c>
      <c r="W474" s="472"/>
      <c r="X474" s="472" t="str">
        <f t="shared" si="32"/>
        <v/>
      </c>
      <c r="Y474" s="472">
        <f t="shared" si="33"/>
        <v>87</v>
      </c>
      <c r="Z474" s="472" t="str">
        <f t="shared" si="34"/>
        <v/>
      </c>
      <c r="AA474" s="472" t="b">
        <f t="shared" si="35"/>
        <v>0</v>
      </c>
      <c r="AB474" s="472" t="s">
        <v>2024</v>
      </c>
      <c r="AC474" s="472" t="str">
        <f t="array" ref="AC474">IFERROR(IF(INDEX('Disaggregation Records'!$G$95:$G$183,MATCH(LEFT(Z474,255),LEFT('Disaggregation Records'!$D$95:$D$183,255),0))=0,"",INDEX('Disaggregation Records'!$G$95:$G$183,MATCH(LEFT(Z474,255),LEFT('Disaggregation Records'!$D$95:$D$183,255),0))),"")</f>
        <v/>
      </c>
      <c r="AD474" s="472" t="s">
        <v>819</v>
      </c>
      <c r="AE474" s="219"/>
      <c r="AF474" s="135"/>
      <c r="AG474" s="135"/>
    </row>
    <row r="475" spans="1:33" ht="37.5" customHeight="1" x14ac:dyDescent="0.35">
      <c r="A475" s="367">
        <v>15</v>
      </c>
      <c r="B475" s="384" t="str">
        <f>IFERROR(VLOOKUP(A475,'Coverage Indicators - Section D'!$A$10:$Y$38,25,FALSE),"")</f>
        <v/>
      </c>
      <c r="C475" s="467" t="str">
        <f t="array" ref="C475">IFERROR(IF(INDEX('Disaggregation Records'!$E$95:$E$183,MATCH(LEFT(Z475,255),LEFT('Disaggregation Records'!$D$95:$D$183,255),0))=0,"",INDEX('Disaggregation Records'!$E$95:$E$183,MATCH(LEFT(Z475,255),LEFT('Disaggregation Records'!$D$95:$D$183,255),0))),"")</f>
        <v/>
      </c>
      <c r="D475" s="467" t="str">
        <f t="array" ref="D475">IFERROR(IF(INDEX('Disaggregation Records'!$F$95:$F$183,MATCH(LEFT(Z475,255),LEFT('Disaggregation Records'!$D$95:$D$183,255),0))=0,"",INDEX('Disaggregation Records'!$F$95:$F$183,MATCH(LEFT(Z475,255),LEFT('Disaggregation Records'!$D$95:$D$183,255),0))),"")</f>
        <v/>
      </c>
      <c r="E475" s="386" t="str">
        <f t="array" ref="E475">IFERROR(IF(INDEX('Disaggregation Data'!$K$315:$K$576,MATCH(LEFT(X475,255),LEFT('Disaggregation Data'!$J$315:$J$576,255),0))=0,"",INDEX('Disaggregation Data'!$K$315:$K$576,MATCH(LEFT(X475,255),LEFT('Disaggregation Data'!J$315:$J$576,255),0))),"")</f>
        <v/>
      </c>
      <c r="F475" s="387" t="str">
        <f t="array" ref="F475">IFERROR(IF(INDEX('Disaggregation Data'!$L$315:$L$576,MATCH(LEFT(X475,255),LEFT('Disaggregation Data'!$J$315:$J$576,255),0))=0,"",INDEX('Disaggregation Data'!$L$315:$L$576,MATCH(LEFT(X475,255),LEFT('Disaggregation Data'!J$315:$J$576,255),0))),"")</f>
        <v/>
      </c>
      <c r="G475" s="442" t="str">
        <f t="array" ref="G475">IFERROR(IF(INDEX('Disaggregation Data'!$M$315:$M$576,MATCH(LEFT(X475,255),LEFT('Disaggregation Data'!$J$315:$J$576,255),0))=0,(E475/F475)*100,INDEX('Disaggregation Data'!$M$315:$M$576,MATCH(LEFT(X475,255),LEFT('Disaggregation Data'!J$315:$J$576,255),0))),"")</f>
        <v/>
      </c>
      <c r="H475" s="390" t="str">
        <f t="array" ref="H475">IFERROR(IF(INDEX('Disaggregation Data'!$N$315:$N$576,MATCH(LEFT(X475,255),LEFT('Disaggregation Data'!$J$315:$J$576,255),0))=0,"",INDEX('Disaggregation Data'!$N$315:$N$576,MATCH(LEFT(X475,255),LEFT('Disaggregation Data'!J$315:$J$576,255),0))),"")</f>
        <v/>
      </c>
      <c r="I475" s="471"/>
      <c r="J475" s="471"/>
      <c r="K475" s="471"/>
      <c r="L475" s="471"/>
      <c r="M475" s="471"/>
      <c r="N475" s="471"/>
      <c r="O475" s="471"/>
      <c r="P475" s="471"/>
      <c r="Q475" s="471"/>
      <c r="R475" s="471"/>
      <c r="S475" s="471"/>
      <c r="T475" s="471"/>
      <c r="U475" s="390" t="str">
        <f t="array" ref="U475">IFERROR(IF(INDEX('Disaggregation Data'!$O$315:$O$576,MATCH(LEFT(X475,255),LEFT('Disaggregation Data'!$J$315:$J$576,255),0))=0,"",INDEX('Disaggregation Data'!$O$315:$O$576,MATCH(LEFT(X475,255),LEFT('Disaggregation Data'!J$315:$J$576,255),0))),"")</f>
        <v/>
      </c>
      <c r="V475" s="402" t="str">
        <f t="array" ref="V475">IFERROR(IF(INDEX('Disaggregation Data'!$P$315:$P$576,MATCH(LEFT(X475,255),LEFT('Disaggregation Data'!$J$315:$J$576,255),0))=0,"",INDEX('Disaggregation Data'!$P$315:$P$576,MATCH(LEFT(X475,255),LEFT('Disaggregation Data'!J$315:$J$576,255),0))),"")</f>
        <v/>
      </c>
      <c r="W475" s="472"/>
      <c r="X475" s="472" t="str">
        <f t="shared" si="32"/>
        <v/>
      </c>
      <c r="Y475" s="472">
        <f t="shared" si="33"/>
        <v>88</v>
      </c>
      <c r="Z475" s="472" t="str">
        <f t="shared" si="34"/>
        <v/>
      </c>
      <c r="AA475" s="472" t="b">
        <f t="shared" si="35"/>
        <v>0</v>
      </c>
      <c r="AB475" s="472" t="s">
        <v>2025</v>
      </c>
      <c r="AC475" s="472" t="str">
        <f t="array" ref="AC475">IFERROR(IF(INDEX('Disaggregation Records'!$G$95:$G$183,MATCH(LEFT(Z475,255),LEFT('Disaggregation Records'!$D$95:$D$183,255),0))=0,"",INDEX('Disaggregation Records'!$G$95:$G$183,MATCH(LEFT(Z475,255),LEFT('Disaggregation Records'!$D$95:$D$183,255),0))),"")</f>
        <v/>
      </c>
      <c r="AD475" s="472" t="s">
        <v>819</v>
      </c>
      <c r="AE475" s="219"/>
      <c r="AF475" s="135"/>
      <c r="AG475" s="135"/>
    </row>
    <row r="476" spans="1:33" ht="37.5" customHeight="1" x14ac:dyDescent="0.35">
      <c r="A476" s="367">
        <v>15</v>
      </c>
      <c r="B476" s="384" t="str">
        <f>IFERROR(VLOOKUP(A476,'Coverage Indicators - Section D'!$A$10:$Y$38,25,FALSE),"")</f>
        <v/>
      </c>
      <c r="C476" s="467" t="str">
        <f t="array" ref="C476">IFERROR(IF(INDEX('Disaggregation Records'!$E$95:$E$183,MATCH(LEFT(Z476,255),LEFT('Disaggregation Records'!$D$95:$D$183,255),0))=0,"",INDEX('Disaggregation Records'!$E$95:$E$183,MATCH(LEFT(Z476,255),LEFT('Disaggregation Records'!$D$95:$D$183,255),0))),"")</f>
        <v/>
      </c>
      <c r="D476" s="467" t="str">
        <f t="array" ref="D476">IFERROR(IF(INDEX('Disaggregation Records'!$F$95:$F$183,MATCH(LEFT(Z476,255),LEFT('Disaggregation Records'!$D$95:$D$183,255),0))=0,"",INDEX('Disaggregation Records'!$F$95:$F$183,MATCH(LEFT(Z476,255),LEFT('Disaggregation Records'!$D$95:$D$183,255),0))),"")</f>
        <v/>
      </c>
      <c r="E476" s="386" t="str">
        <f t="array" ref="E476">IFERROR(IF(INDEX('Disaggregation Data'!$K$315:$K$576,MATCH(LEFT(X476,255),LEFT('Disaggregation Data'!$J$315:$J$576,255),0))=0,"",INDEX('Disaggregation Data'!$K$315:$K$576,MATCH(LEFT(X476,255),LEFT('Disaggregation Data'!J$315:$J$576,255),0))),"")</f>
        <v/>
      </c>
      <c r="F476" s="387" t="str">
        <f t="array" ref="F476">IFERROR(IF(INDEX('Disaggregation Data'!$L$315:$L$576,MATCH(LEFT(X476,255),LEFT('Disaggregation Data'!$J$315:$J$576,255),0))=0,"",INDEX('Disaggregation Data'!$L$315:$L$576,MATCH(LEFT(X476,255),LEFT('Disaggregation Data'!J$315:$J$576,255),0))),"")</f>
        <v/>
      </c>
      <c r="G476" s="442" t="str">
        <f t="array" ref="G476">IFERROR(IF(INDEX('Disaggregation Data'!$M$315:$M$576,MATCH(LEFT(X476,255),LEFT('Disaggregation Data'!$J$315:$J$576,255),0))=0,(E476/F476)*100,INDEX('Disaggregation Data'!$M$315:$M$576,MATCH(LEFT(X476,255),LEFT('Disaggregation Data'!J$315:$J$576,255),0))),"")</f>
        <v/>
      </c>
      <c r="H476" s="390" t="str">
        <f t="array" ref="H476">IFERROR(IF(INDEX('Disaggregation Data'!$N$315:$N$576,MATCH(LEFT(X476,255),LEFT('Disaggregation Data'!$J$315:$J$576,255),0))=0,"",INDEX('Disaggregation Data'!$N$315:$N$576,MATCH(LEFT(X476,255),LEFT('Disaggregation Data'!J$315:$J$576,255),0))),"")</f>
        <v/>
      </c>
      <c r="I476" s="471"/>
      <c r="J476" s="471"/>
      <c r="K476" s="471"/>
      <c r="L476" s="471"/>
      <c r="M476" s="471"/>
      <c r="N476" s="471"/>
      <c r="O476" s="471"/>
      <c r="P476" s="471"/>
      <c r="Q476" s="471"/>
      <c r="R476" s="471"/>
      <c r="S476" s="471"/>
      <c r="T476" s="471"/>
      <c r="U476" s="390" t="str">
        <f t="array" ref="U476">IFERROR(IF(INDEX('Disaggregation Data'!$O$315:$O$576,MATCH(LEFT(X476,255),LEFT('Disaggregation Data'!$J$315:$J$576,255),0))=0,"",INDEX('Disaggregation Data'!$O$315:$O$576,MATCH(LEFT(X476,255),LEFT('Disaggregation Data'!J$315:$J$576,255),0))),"")</f>
        <v/>
      </c>
      <c r="V476" s="402" t="str">
        <f t="array" ref="V476">IFERROR(IF(INDEX('Disaggregation Data'!$P$315:$P$576,MATCH(LEFT(X476,255),LEFT('Disaggregation Data'!$J$315:$J$576,255),0))=0,"",INDEX('Disaggregation Data'!$P$315:$P$576,MATCH(LEFT(X476,255),LEFT('Disaggregation Data'!J$315:$J$576,255),0))),"")</f>
        <v/>
      </c>
      <c r="W476" s="472"/>
      <c r="X476" s="472" t="str">
        <f t="shared" si="32"/>
        <v/>
      </c>
      <c r="Y476" s="472">
        <f t="shared" si="33"/>
        <v>89</v>
      </c>
      <c r="Z476" s="472" t="str">
        <f t="shared" si="34"/>
        <v/>
      </c>
      <c r="AA476" s="472" t="b">
        <f t="shared" si="35"/>
        <v>0</v>
      </c>
      <c r="AB476" s="472" t="s">
        <v>2026</v>
      </c>
      <c r="AC476" s="472" t="str">
        <f t="array" ref="AC476">IFERROR(IF(INDEX('Disaggregation Records'!$G$95:$G$183,MATCH(LEFT(Z476,255),LEFT('Disaggregation Records'!$D$95:$D$183,255),0))=0,"",INDEX('Disaggregation Records'!$G$95:$G$183,MATCH(LEFT(Z476,255),LEFT('Disaggregation Records'!$D$95:$D$183,255),0))),"")</f>
        <v/>
      </c>
      <c r="AD476" s="472" t="s">
        <v>819</v>
      </c>
      <c r="AE476" s="219"/>
      <c r="AF476" s="135"/>
      <c r="AG476" s="135"/>
    </row>
    <row r="477" spans="1:33" ht="37.5" customHeight="1" x14ac:dyDescent="0.35">
      <c r="A477" s="367">
        <v>16</v>
      </c>
      <c r="B477" s="384" t="str">
        <f>IFERROR(VLOOKUP(A477,'Coverage Indicators - Section D'!$A$10:$Y$38,25,FALSE),"")</f>
        <v>TCP-1(M): Number of notified cases of all forms of TB-(i.e. bacteriologically confirmed + clinically diagnosed), includes new and relapse cases</v>
      </c>
      <c r="C477" s="467" t="str">
        <f t="array" ref="C477">IFERROR(IF(INDEX('Disaggregation Records'!$E$95:$E$183,MATCH(LEFT(Z477,255),LEFT('Disaggregation Records'!$D$95:$D$183,255),0))=0,"",INDEX('Disaggregation Records'!$E$95:$E$183,MATCH(LEFT(Z477,255),LEFT('Disaggregation Records'!$D$95:$D$183,255),0))),"")</f>
        <v>Age</v>
      </c>
      <c r="D477" s="467" t="str">
        <f t="array" ref="D477">IFERROR(IF(INDEX('Disaggregation Records'!$F$95:$F$183,MATCH(LEFT(Z477,255),LEFT('Disaggregation Records'!$D$95:$D$183,255),0))=0,"",INDEX('Disaggregation Records'!$F$95:$F$183,MATCH(LEFT(Z477,255),LEFT('Disaggregation Records'!$D$95:$D$183,255),0))),"")</f>
        <v>U15</v>
      </c>
      <c r="E477" s="386">
        <v>777</v>
      </c>
      <c r="F477" s="387"/>
      <c r="G477" s="442">
        <f t="array" ref="G477">IFERROR(IF(INDEX('Disaggregation Data'!$M$315:$M$576,MATCH(LEFT(X477,255),LEFT('Disaggregation Data'!$J$315:$J$576,255),0))=0,(E477/F477)*100,INDEX('Disaggregation Data'!$M$315:$M$576,MATCH(LEFT(X477,255),LEFT('Disaggregation Data'!J$315:$J$576,255),0))),"")</f>
        <v>4.8756359525155499</v>
      </c>
      <c r="H477" s="390" t="str">
        <f t="array" ref="H477">IFERROR(IF(INDEX('Disaggregation Data'!$N$315:$N$576,MATCH(LEFT(X477,255),LEFT('Disaggregation Data'!$J$315:$J$576,255),0))=0,"",INDEX('Disaggregation Data'!$N$315:$N$576,MATCH(LEFT(X477,255),LEFT('Disaggregation Data'!J$315:$J$576,255),0))),"")</f>
        <v/>
      </c>
      <c r="I477" s="471"/>
      <c r="J477" s="471"/>
      <c r="K477" s="471"/>
      <c r="L477" s="471"/>
      <c r="M477" s="471"/>
      <c r="N477" s="471"/>
      <c r="O477" s="471"/>
      <c r="P477" s="471"/>
      <c r="Q477" s="471"/>
      <c r="R477" s="471"/>
      <c r="S477" s="471"/>
      <c r="T477" s="471"/>
      <c r="U477" s="390" t="s">
        <v>4195</v>
      </c>
      <c r="V477" s="402" t="str">
        <f t="array" ref="V477">IFERROR(IF(INDEX('Disaggregation Data'!$P$315:$P$576,MATCH(LEFT(X477,255),LEFT('Disaggregation Data'!$J$315:$J$576,255),0))=0,"",INDEX('Disaggregation Data'!$P$315:$P$576,MATCH(LEFT(X477,255),LEFT('Disaggregation Data'!J$315:$J$576,255),0))),"")</f>
        <v/>
      </c>
      <c r="W477" s="472"/>
      <c r="X477" s="472" t="str">
        <f t="shared" si="32"/>
        <v>TCP-1(M): Number of notified cases of all forms of TB-(i.e. bacteriologically confirmed + clinically diagnosed), includes new and relapse casesAgeU15</v>
      </c>
      <c r="Y477" s="472">
        <f t="shared" si="33"/>
        <v>0</v>
      </c>
      <c r="Z477" s="472" t="str">
        <f t="shared" si="34"/>
        <v>TCP-1(M): Number of notified cases of all forms of TB-(i.e. bacteriologically confirmed + clinically diagnosed), includes new and relapse cases-0</v>
      </c>
      <c r="AA477" s="472" t="b">
        <f t="shared" si="35"/>
        <v>1</v>
      </c>
      <c r="AB477" s="472" t="s">
        <v>2027</v>
      </c>
      <c r="AC477" s="472" t="str">
        <f t="array" ref="AC477">IFERROR(IF(INDEX('Disaggregation Records'!$G$95:$G$183,MATCH(LEFT(Z477,255),LEFT('Disaggregation Records'!$D$95:$D$183,255),0))=0,"",INDEX('Disaggregation Records'!$G$95:$G$183,MATCH(LEFT(Z477,255),LEFT('Disaggregation Records'!$D$95:$D$183,255),0))),"")</f>
        <v>a1L36000000zoN2EAI</v>
      </c>
      <c r="AD477" s="472" t="s">
        <v>822</v>
      </c>
      <c r="AE477" s="219"/>
      <c r="AF477" s="135"/>
      <c r="AG477" s="135"/>
    </row>
    <row r="478" spans="1:33" ht="37.5" customHeight="1" x14ac:dyDescent="0.35">
      <c r="A478" s="367">
        <v>16</v>
      </c>
      <c r="B478" s="384" t="str">
        <f>IFERROR(VLOOKUP(A478,'Coverage Indicators - Section D'!$A$10:$Y$38,25,FALSE),"")</f>
        <v>TCP-1(M): Number of notified cases of all forms of TB-(i.e. bacteriologically confirmed + clinically diagnosed), includes new and relapse cases</v>
      </c>
      <c r="C478" s="467" t="str">
        <f t="array" ref="C478">IFERROR(IF(INDEX('Disaggregation Records'!$E$95:$E$183,MATCH(LEFT(Z478,255),LEFT('Disaggregation Records'!$D$95:$D$183,255),0))=0,"",INDEX('Disaggregation Records'!$E$95:$E$183,MATCH(LEFT(Z478,255),LEFT('Disaggregation Records'!$D$95:$D$183,255),0))),"")</f>
        <v>Age</v>
      </c>
      <c r="D478" s="467" t="str">
        <f t="array" ref="D478">IFERROR(IF(INDEX('Disaggregation Records'!$F$95:$F$183,MATCH(LEFT(Z478,255),LEFT('Disaggregation Records'!$D$95:$D$183,255),0))=0,"",INDEX('Disaggregation Records'!$F$95:$F$183,MATCH(LEFT(Z478,255),LEFT('Disaggregation Records'!$D$95:$D$183,255),0))),"")</f>
        <v>15+</v>
      </c>
      <c r="E478" s="386">
        <v>12868</v>
      </c>
      <c r="F478" s="387"/>
      <c r="G478" s="442">
        <f t="array" ref="G478">IFERROR(IF(INDEX('Disaggregation Data'!$M$315:$M$576,MATCH(LEFT(X478,255),LEFT('Disaggregation Data'!$J$315:$J$576,255),0))=0,(E478/F478)*100,INDEX('Disaggregation Data'!$M$315:$M$576,MATCH(LEFT(X478,255),LEFT('Disaggregation Data'!J$315:$J$576,255),0))),"")</f>
        <v>95.124364047484406</v>
      </c>
      <c r="H478" s="390" t="str">
        <f t="array" ref="H478">IFERROR(IF(INDEX('Disaggregation Data'!$N$315:$N$576,MATCH(LEFT(X478,255),LEFT('Disaggregation Data'!$J$315:$J$576,255),0))=0,"",INDEX('Disaggregation Data'!$N$315:$N$576,MATCH(LEFT(X478,255),LEFT('Disaggregation Data'!J$315:$J$576,255),0))),"")</f>
        <v/>
      </c>
      <c r="I478" s="471"/>
      <c r="J478" s="471"/>
      <c r="K478" s="471"/>
      <c r="L478" s="471"/>
      <c r="M478" s="471"/>
      <c r="N478" s="471"/>
      <c r="O478" s="471"/>
      <c r="P478" s="471"/>
      <c r="Q478" s="471"/>
      <c r="R478" s="471"/>
      <c r="S478" s="471"/>
      <c r="T478" s="471"/>
      <c r="U478" s="390" t="s">
        <v>4196</v>
      </c>
      <c r="V478" s="402" t="str">
        <f t="array" ref="V478">IFERROR(IF(INDEX('Disaggregation Data'!$P$315:$P$576,MATCH(LEFT(X478,255),LEFT('Disaggregation Data'!$J$315:$J$576,255),0))=0,"",INDEX('Disaggregation Data'!$P$315:$P$576,MATCH(LEFT(X478,255),LEFT('Disaggregation Data'!J$315:$J$576,255),0))),"")</f>
        <v/>
      </c>
      <c r="W478" s="472"/>
      <c r="X478" s="472" t="str">
        <f t="shared" si="32"/>
        <v>TCP-1(M): Number of notified cases of all forms of TB-(i.e. bacteriologically confirmed + clinically diagnosed), includes new and relapse casesAge15+</v>
      </c>
      <c r="Y478" s="472">
        <f t="shared" si="33"/>
        <v>1</v>
      </c>
      <c r="Z478" s="472" t="str">
        <f t="shared" si="34"/>
        <v>TCP-1(M): Number of notified cases of all forms of TB-(i.e. bacteriologically confirmed + clinically diagnosed), includes new and relapse cases-1</v>
      </c>
      <c r="AA478" s="472" t="b">
        <f t="shared" si="35"/>
        <v>1</v>
      </c>
      <c r="AB478" s="472" t="s">
        <v>2028</v>
      </c>
      <c r="AC478" s="472" t="str">
        <f t="array" ref="AC478">IFERROR(IF(INDEX('Disaggregation Records'!$G$95:$G$183,MATCH(LEFT(Z478,255),LEFT('Disaggregation Records'!$D$95:$D$183,255),0))=0,"",INDEX('Disaggregation Records'!$G$95:$G$183,MATCH(LEFT(Z478,255),LEFT('Disaggregation Records'!$D$95:$D$183,255),0))),"")</f>
        <v>a1L36000000zoO8EAI</v>
      </c>
      <c r="AD478" s="472" t="s">
        <v>822</v>
      </c>
      <c r="AE478" s="219"/>
      <c r="AF478" s="135"/>
      <c r="AG478" s="135"/>
    </row>
    <row r="479" spans="1:33" ht="37.5" customHeight="1" x14ac:dyDescent="0.35">
      <c r="A479" s="367">
        <v>16</v>
      </c>
      <c r="B479" s="384" t="str">
        <f>IFERROR(VLOOKUP(A479,'Coverage Indicators - Section D'!$A$10:$Y$38,25,FALSE),"")</f>
        <v>TCP-1(M): Number of notified cases of all forms of TB-(i.e. bacteriologically confirmed + clinically diagnosed), includes new and relapse cases</v>
      </c>
      <c r="C479" s="467" t="str">
        <f t="array" ref="C479">IFERROR(IF(INDEX('Disaggregation Records'!$E$95:$E$183,MATCH(LEFT(Z479,255),LEFT('Disaggregation Records'!$D$95:$D$183,255),0))=0,"",INDEX('Disaggregation Records'!$E$95:$E$183,MATCH(LEFT(Z479,255),LEFT('Disaggregation Records'!$D$95:$D$183,255),0))),"")</f>
        <v>Gender</v>
      </c>
      <c r="D479" s="467" t="str">
        <f t="array" ref="D479">IFERROR(IF(INDEX('Disaggregation Records'!$F$95:$F$183,MATCH(LEFT(Z479,255),LEFT('Disaggregation Records'!$D$95:$D$183,255),0))=0,"",INDEX('Disaggregation Records'!$F$95:$F$183,MATCH(LEFT(Z479,255),LEFT('Disaggregation Records'!$D$95:$D$183,255),0))),"")</f>
        <v>Male</v>
      </c>
      <c r="E479" s="386">
        <v>8967</v>
      </c>
      <c r="F479" s="387" t="str">
        <f t="array" ref="F479">IFERROR(IF(INDEX('Disaggregation Data'!$L$315:$L$576,MATCH(LEFT(X479,255),LEFT('Disaggregation Data'!$J$315:$J$576,255),0))=0,"",INDEX('Disaggregation Data'!$L$315:$L$576,MATCH(LEFT(X479,255),LEFT('Disaggregation Data'!J$315:$J$576,255),0))),"")</f>
        <v/>
      </c>
      <c r="G479" s="442" t="str">
        <f t="array" ref="G479">IFERROR(IF(INDEX('Disaggregation Data'!$M$315:$M$576,MATCH(LEFT(X479,255),LEFT('Disaggregation Data'!$J$315:$J$576,255),0))=0,(E479/F479)*100,INDEX('Disaggregation Data'!$M$315:$M$576,MATCH(LEFT(X479,255),LEFT('Disaggregation Data'!J$315:$J$576,255),0))),"")</f>
        <v/>
      </c>
      <c r="H479" s="390" t="str">
        <f t="array" ref="H479">IFERROR(IF(INDEX('Disaggregation Data'!$N$315:$N$576,MATCH(LEFT(X479,255),LEFT('Disaggregation Data'!$J$315:$J$576,255),0))=0,"",INDEX('Disaggregation Data'!$N$315:$N$576,MATCH(LEFT(X479,255),LEFT('Disaggregation Data'!J$315:$J$576,255),0))),"")</f>
        <v/>
      </c>
      <c r="I479" s="471"/>
      <c r="J479" s="471"/>
      <c r="K479" s="471"/>
      <c r="L479" s="471"/>
      <c r="M479" s="471"/>
      <c r="N479" s="471"/>
      <c r="O479" s="471"/>
      <c r="P479" s="471"/>
      <c r="Q479" s="471"/>
      <c r="R479" s="471"/>
      <c r="S479" s="471"/>
      <c r="T479" s="471"/>
      <c r="U479" s="390"/>
      <c r="V479" s="402" t="str">
        <f t="array" ref="V479">IFERROR(IF(INDEX('Disaggregation Data'!$P$315:$P$576,MATCH(LEFT(X479,255),LEFT('Disaggregation Data'!$J$315:$J$576,255),0))=0,"",INDEX('Disaggregation Data'!$P$315:$P$576,MATCH(LEFT(X479,255),LEFT('Disaggregation Data'!J$315:$J$576,255),0))),"")</f>
        <v/>
      </c>
      <c r="W479" s="472"/>
      <c r="X479" s="472" t="str">
        <f t="shared" si="32"/>
        <v>TCP-1(M): Number of notified cases of all forms of TB-(i.e. bacteriologically confirmed + clinically diagnosed), includes new and relapse casesGenderMale</v>
      </c>
      <c r="Y479" s="472">
        <f t="shared" si="33"/>
        <v>2</v>
      </c>
      <c r="Z479" s="472" t="str">
        <f t="shared" si="34"/>
        <v>TCP-1(M): Number of notified cases of all forms of TB-(i.e. bacteriologically confirmed + clinically diagnosed), includes new and relapse cases-2</v>
      </c>
      <c r="AA479" s="472" t="b">
        <f t="shared" si="35"/>
        <v>1</v>
      </c>
      <c r="AB479" s="472" t="s">
        <v>2029</v>
      </c>
      <c r="AC479" s="472" t="str">
        <f t="array" ref="AC479">IFERROR(IF(INDEX('Disaggregation Records'!$G$95:$G$183,MATCH(LEFT(Z479,255),LEFT('Disaggregation Records'!$D$95:$D$183,255),0))=0,"",INDEX('Disaggregation Records'!$G$95:$G$183,MATCH(LEFT(Z479,255),LEFT('Disaggregation Records'!$D$95:$D$183,255),0))),"")</f>
        <v>a1L36000000zoMxEAI</v>
      </c>
      <c r="AD479" s="472" t="s">
        <v>822</v>
      </c>
      <c r="AE479" s="219"/>
      <c r="AF479" s="135"/>
      <c r="AG479" s="135"/>
    </row>
    <row r="480" spans="1:33" ht="37.5" customHeight="1" x14ac:dyDescent="0.35">
      <c r="A480" s="367">
        <v>16</v>
      </c>
      <c r="B480" s="384" t="str">
        <f>IFERROR(VLOOKUP(A480,'Coverage Indicators - Section D'!$A$10:$Y$38,25,FALSE),"")</f>
        <v>TCP-1(M): Number of notified cases of all forms of TB-(i.e. bacteriologically confirmed + clinically diagnosed), includes new and relapse cases</v>
      </c>
      <c r="C480" s="467" t="str">
        <f t="array" ref="C480">IFERROR(IF(INDEX('Disaggregation Records'!$E$95:$E$183,MATCH(LEFT(Z480,255),LEFT('Disaggregation Records'!$D$95:$D$183,255),0))=0,"",INDEX('Disaggregation Records'!$E$95:$E$183,MATCH(LEFT(Z480,255),LEFT('Disaggregation Records'!$D$95:$D$183,255),0))),"")</f>
        <v>Gender</v>
      </c>
      <c r="D480" s="467" t="str">
        <f t="array" ref="D480">IFERROR(IF(INDEX('Disaggregation Records'!$F$95:$F$183,MATCH(LEFT(Z480,255),LEFT('Disaggregation Records'!$D$95:$D$183,255),0))=0,"",INDEX('Disaggregation Records'!$F$95:$F$183,MATCH(LEFT(Z480,255),LEFT('Disaggregation Records'!$D$95:$D$183,255),0))),"")</f>
        <v>Female</v>
      </c>
      <c r="E480" s="386">
        <v>4678</v>
      </c>
      <c r="F480" s="387" t="str">
        <f t="array" ref="F480">IFERROR(IF(INDEX('Disaggregation Data'!$L$315:$L$576,MATCH(LEFT(X480,255),LEFT('Disaggregation Data'!$J$315:$J$576,255),0))=0,"",INDEX('Disaggregation Data'!$L$315:$L$576,MATCH(LEFT(X480,255),LEFT('Disaggregation Data'!J$315:$J$576,255),0))),"")</f>
        <v/>
      </c>
      <c r="G480" s="442" t="str">
        <f t="array" ref="G480">IFERROR(IF(INDEX('Disaggregation Data'!$M$315:$M$576,MATCH(LEFT(X480,255),LEFT('Disaggregation Data'!$J$315:$J$576,255),0))=0,(E480/F480)*100,INDEX('Disaggregation Data'!$M$315:$M$576,MATCH(LEFT(X480,255),LEFT('Disaggregation Data'!J$315:$J$576,255),0))),"")</f>
        <v/>
      </c>
      <c r="H480" s="390" t="str">
        <f t="array" ref="H480">IFERROR(IF(INDEX('Disaggregation Data'!$N$315:$N$576,MATCH(LEFT(X480,255),LEFT('Disaggregation Data'!$J$315:$J$576,255),0))=0,"",INDEX('Disaggregation Data'!$N$315:$N$576,MATCH(LEFT(X480,255),LEFT('Disaggregation Data'!J$315:$J$576,255),0))),"")</f>
        <v/>
      </c>
      <c r="I480" s="471"/>
      <c r="J480" s="471"/>
      <c r="K480" s="471"/>
      <c r="L480" s="471"/>
      <c r="M480" s="471"/>
      <c r="N480" s="471"/>
      <c r="O480" s="471"/>
      <c r="P480" s="471"/>
      <c r="Q480" s="471"/>
      <c r="R480" s="471"/>
      <c r="S480" s="471"/>
      <c r="T480" s="471"/>
      <c r="U480" s="390"/>
      <c r="V480" s="402" t="str">
        <f t="array" ref="V480">IFERROR(IF(INDEX('Disaggregation Data'!$P$315:$P$576,MATCH(LEFT(X480,255),LEFT('Disaggregation Data'!$J$315:$J$576,255),0))=0,"",INDEX('Disaggregation Data'!$P$315:$P$576,MATCH(LEFT(X480,255),LEFT('Disaggregation Data'!J$315:$J$576,255),0))),"")</f>
        <v/>
      </c>
      <c r="W480" s="472"/>
      <c r="X480" s="472" t="str">
        <f t="shared" si="32"/>
        <v>TCP-1(M): Number of notified cases of all forms of TB-(i.e. bacteriologically confirmed + clinically diagnosed), includes new and relapse casesGenderFemale</v>
      </c>
      <c r="Y480" s="472">
        <f t="shared" si="33"/>
        <v>3</v>
      </c>
      <c r="Z480" s="472" t="str">
        <f t="shared" si="34"/>
        <v>TCP-1(M): Number of notified cases of all forms of TB-(i.e. bacteriologically confirmed + clinically diagnosed), includes new and relapse cases-3</v>
      </c>
      <c r="AA480" s="472" t="b">
        <f t="shared" si="35"/>
        <v>1</v>
      </c>
      <c r="AB480" s="472" t="s">
        <v>2030</v>
      </c>
      <c r="AC480" s="472" t="str">
        <f t="array" ref="AC480">IFERROR(IF(INDEX('Disaggregation Records'!$G$95:$G$183,MATCH(LEFT(Z480,255),LEFT('Disaggregation Records'!$D$95:$D$183,255),0))=0,"",INDEX('Disaggregation Records'!$G$95:$G$183,MATCH(LEFT(Z480,255),LEFT('Disaggregation Records'!$D$95:$D$183,255),0))),"")</f>
        <v>a1L36000000zoMyEAI</v>
      </c>
      <c r="AD480" s="472" t="s">
        <v>822</v>
      </c>
      <c r="AE480" s="219"/>
      <c r="AF480" s="135"/>
      <c r="AG480" s="135"/>
    </row>
    <row r="481" spans="1:33" ht="37.5" customHeight="1" x14ac:dyDescent="0.35">
      <c r="A481" s="367">
        <v>16</v>
      </c>
      <c r="B481" s="384" t="str">
        <f>IFERROR(VLOOKUP(A481,'Coverage Indicators - Section D'!$A$10:$Y$38,25,FALSE),"")</f>
        <v>TCP-1(M): Number of notified cases of all forms of TB-(i.e. bacteriologically confirmed + clinically diagnosed), includes new and relapse cases</v>
      </c>
      <c r="C481" s="467" t="str">
        <f t="array" ref="C481">IFERROR(IF(INDEX('Disaggregation Records'!$E$95:$E$183,MATCH(LEFT(Z481,255),LEFT('Disaggregation Records'!$D$95:$D$183,255),0))=0,"",INDEX('Disaggregation Records'!$E$95:$E$183,MATCH(LEFT(Z481,255),LEFT('Disaggregation Records'!$D$95:$D$183,255),0))),"")</f>
        <v>HIV test status</v>
      </c>
      <c r="D481" s="467" t="str">
        <f t="array" ref="D481">IFERROR(IF(INDEX('Disaggregation Records'!$F$95:$F$183,MATCH(LEFT(Z481,255),LEFT('Disaggregation Records'!$D$95:$D$183,255),0))=0,"",INDEX('Disaggregation Records'!$F$95:$F$183,MATCH(LEFT(Z481,255),LEFT('Disaggregation Records'!$D$95:$D$183,255),0))),"")</f>
        <v>Positive</v>
      </c>
      <c r="E481" s="386">
        <v>2609</v>
      </c>
      <c r="F481" s="387" t="str">
        <f t="array" ref="F481">IFERROR(IF(INDEX('Disaggregation Data'!$L$315:$L$576,MATCH(LEFT(X481,255),LEFT('Disaggregation Data'!$J$315:$J$576,255),0))=0,"",INDEX('Disaggregation Data'!$L$315:$L$576,MATCH(LEFT(X481,255),LEFT('Disaggregation Data'!J$315:$J$576,255),0))),"")</f>
        <v/>
      </c>
      <c r="G481" s="442" t="str">
        <f t="array" ref="G481">IFERROR(IF(INDEX('Disaggregation Data'!$M$315:$M$576,MATCH(LEFT(X481,255),LEFT('Disaggregation Data'!$J$315:$J$576,255),0))=0,(E481/F481)*100,INDEX('Disaggregation Data'!$M$315:$M$576,MATCH(LEFT(X481,255),LEFT('Disaggregation Data'!J$315:$J$576,255),0))),"")</f>
        <v/>
      </c>
      <c r="H481" s="390" t="str">
        <f t="array" ref="H481">IFERROR(IF(INDEX('Disaggregation Data'!$N$315:$N$576,MATCH(LEFT(X481,255),LEFT('Disaggregation Data'!$J$315:$J$576,255),0))=0,"",INDEX('Disaggregation Data'!$N$315:$N$576,MATCH(LEFT(X481,255),LEFT('Disaggregation Data'!J$315:$J$576,255),0))),"")</f>
        <v/>
      </c>
      <c r="I481" s="471"/>
      <c r="J481" s="471"/>
      <c r="K481" s="471"/>
      <c r="L481" s="471"/>
      <c r="M481" s="471"/>
      <c r="N481" s="471"/>
      <c r="O481" s="471"/>
      <c r="P481" s="471"/>
      <c r="Q481" s="471"/>
      <c r="R481" s="471"/>
      <c r="S481" s="471"/>
      <c r="T481" s="471"/>
      <c r="U481" s="390"/>
      <c r="V481" s="402" t="str">
        <f t="array" ref="V481">IFERROR(IF(INDEX('Disaggregation Data'!$P$315:$P$576,MATCH(LEFT(X481,255),LEFT('Disaggregation Data'!$J$315:$J$576,255),0))=0,"",INDEX('Disaggregation Data'!$P$315:$P$576,MATCH(LEFT(X481,255),LEFT('Disaggregation Data'!J$315:$J$576,255),0))),"")</f>
        <v/>
      </c>
      <c r="W481" s="472"/>
      <c r="X481" s="472" t="str">
        <f t="shared" si="32"/>
        <v>TCP-1(M): Number of notified cases of all forms of TB-(i.e. bacteriologically confirmed + clinically diagnosed), includes new and relapse casesHIV test statusPositive</v>
      </c>
      <c r="Y481" s="472">
        <f t="shared" si="33"/>
        <v>4</v>
      </c>
      <c r="Z481" s="472" t="str">
        <f t="shared" si="34"/>
        <v>TCP-1(M): Number of notified cases of all forms of TB-(i.e. bacteriologically confirmed + clinically diagnosed), includes new and relapse cases-4</v>
      </c>
      <c r="AA481" s="472" t="b">
        <f t="shared" si="35"/>
        <v>1</v>
      </c>
      <c r="AB481" s="472" t="s">
        <v>2031</v>
      </c>
      <c r="AC481" s="472" t="str">
        <f t="array" ref="AC481">IFERROR(IF(INDEX('Disaggregation Records'!$G$95:$G$183,MATCH(LEFT(Z481,255),LEFT('Disaggregation Records'!$D$95:$D$183,255),0))=0,"",INDEX('Disaggregation Records'!$G$95:$G$183,MATCH(LEFT(Z481,255),LEFT('Disaggregation Records'!$D$95:$D$183,255),0))),"")</f>
        <v>a1L36000000zoMzEAI</v>
      </c>
      <c r="AD481" s="472" t="s">
        <v>822</v>
      </c>
      <c r="AE481" s="219"/>
      <c r="AF481" s="135"/>
      <c r="AG481" s="135"/>
    </row>
    <row r="482" spans="1:33" ht="37.5" customHeight="1" x14ac:dyDescent="0.35">
      <c r="A482" s="367">
        <v>16</v>
      </c>
      <c r="B482" s="384" t="str">
        <f>IFERROR(VLOOKUP(A482,'Coverage Indicators - Section D'!$A$10:$Y$38,25,FALSE),"")</f>
        <v>TCP-1(M): Number of notified cases of all forms of TB-(i.e. bacteriologically confirmed + clinically diagnosed), includes new and relapse cases</v>
      </c>
      <c r="C482" s="467" t="str">
        <f t="array" ref="C482">IFERROR(IF(INDEX('Disaggregation Records'!$E$95:$E$183,MATCH(LEFT(Z482,255),LEFT('Disaggregation Records'!$D$95:$D$183,255),0))=0,"",INDEX('Disaggregation Records'!$E$95:$E$183,MATCH(LEFT(Z482,255),LEFT('Disaggregation Records'!$D$95:$D$183,255),0))),"")</f>
        <v>HIV test status</v>
      </c>
      <c r="D482" s="467" t="str">
        <f t="array" ref="D482">IFERROR(IF(INDEX('Disaggregation Records'!$F$95:$F$183,MATCH(LEFT(Z482,255),LEFT('Disaggregation Records'!$D$95:$D$183,255),0))=0,"",INDEX('Disaggregation Records'!$F$95:$F$183,MATCH(LEFT(Z482,255),LEFT('Disaggregation Records'!$D$95:$D$183,255),0))),"")</f>
        <v>Negative</v>
      </c>
      <c r="E482" s="386">
        <v>9218</v>
      </c>
      <c r="F482" s="387" t="str">
        <f t="array" ref="F482">IFERROR(IF(INDEX('Disaggregation Data'!$L$315:$L$576,MATCH(LEFT(X482,255),LEFT('Disaggregation Data'!$J$315:$J$576,255),0))=0,"",INDEX('Disaggregation Data'!$L$315:$L$576,MATCH(LEFT(X482,255),LEFT('Disaggregation Data'!J$315:$J$576,255),0))),"")</f>
        <v/>
      </c>
      <c r="G482" s="442" t="str">
        <f t="array" ref="G482">IFERROR(IF(INDEX('Disaggregation Data'!$M$315:$M$576,MATCH(LEFT(X482,255),LEFT('Disaggregation Data'!$J$315:$J$576,255),0))=0,(E482/F482)*100,INDEX('Disaggregation Data'!$M$315:$M$576,MATCH(LEFT(X482,255),LEFT('Disaggregation Data'!J$315:$J$576,255),0))),"")</f>
        <v/>
      </c>
      <c r="H482" s="390" t="str">
        <f t="array" ref="H482">IFERROR(IF(INDEX('Disaggregation Data'!$N$315:$N$576,MATCH(LEFT(X482,255),LEFT('Disaggregation Data'!$J$315:$J$576,255),0))=0,"",INDEX('Disaggregation Data'!$N$315:$N$576,MATCH(LEFT(X482,255),LEFT('Disaggregation Data'!J$315:$J$576,255),0))),"")</f>
        <v/>
      </c>
      <c r="I482" s="471"/>
      <c r="J482" s="471"/>
      <c r="K482" s="471"/>
      <c r="L482" s="471"/>
      <c r="M482" s="471"/>
      <c r="N482" s="471"/>
      <c r="O482" s="471"/>
      <c r="P482" s="471"/>
      <c r="Q482" s="471"/>
      <c r="R482" s="471"/>
      <c r="S482" s="471"/>
      <c r="T482" s="471"/>
      <c r="U482" s="390"/>
      <c r="V482" s="402" t="str">
        <f t="array" ref="V482">IFERROR(IF(INDEX('Disaggregation Data'!$P$315:$P$576,MATCH(LEFT(X482,255),LEFT('Disaggregation Data'!$J$315:$J$576,255),0))=0,"",INDEX('Disaggregation Data'!$P$315:$P$576,MATCH(LEFT(X482,255),LEFT('Disaggregation Data'!J$315:$J$576,255),0))),"")</f>
        <v/>
      </c>
      <c r="W482" s="472"/>
      <c r="X482" s="472" t="str">
        <f t="shared" si="32"/>
        <v>TCP-1(M): Number of notified cases of all forms of TB-(i.e. bacteriologically confirmed + clinically diagnosed), includes new and relapse casesHIV test statusNegative</v>
      </c>
      <c r="Y482" s="472">
        <f t="shared" si="33"/>
        <v>5</v>
      </c>
      <c r="Z482" s="472" t="str">
        <f t="shared" si="34"/>
        <v>TCP-1(M): Number of notified cases of all forms of TB-(i.e. bacteriologically confirmed + clinically diagnosed), includes new and relapse cases-5</v>
      </c>
      <c r="AA482" s="472" t="b">
        <f t="shared" si="35"/>
        <v>1</v>
      </c>
      <c r="AB482" s="472" t="s">
        <v>2032</v>
      </c>
      <c r="AC482" s="472" t="str">
        <f t="array" ref="AC482">IFERROR(IF(INDEX('Disaggregation Records'!$G$95:$G$183,MATCH(LEFT(Z482,255),LEFT('Disaggregation Records'!$D$95:$D$183,255),0))=0,"",INDEX('Disaggregation Records'!$G$95:$G$183,MATCH(LEFT(Z482,255),LEFT('Disaggregation Records'!$D$95:$D$183,255),0))),"")</f>
        <v>a1L36000000zoN0EAI</v>
      </c>
      <c r="AD482" s="472" t="s">
        <v>822</v>
      </c>
      <c r="AE482" s="219"/>
      <c r="AF482" s="135"/>
      <c r="AG482" s="135"/>
    </row>
    <row r="483" spans="1:33" ht="37.5" customHeight="1" x14ac:dyDescent="0.35">
      <c r="A483" s="367">
        <v>16</v>
      </c>
      <c r="B483" s="384" t="str">
        <f>IFERROR(VLOOKUP(A483,'Coverage Indicators - Section D'!$A$10:$Y$38,25,FALSE),"")</f>
        <v>TCP-1(M): Number of notified cases of all forms of TB-(i.e. bacteriologically confirmed + clinically diagnosed), includes new and relapse cases</v>
      </c>
      <c r="C483" s="467" t="str">
        <f t="array" ref="C483">IFERROR(IF(INDEX('Disaggregation Records'!$E$95:$E$183,MATCH(LEFT(Z483,255),LEFT('Disaggregation Records'!$D$95:$D$183,255),0))=0,"",INDEX('Disaggregation Records'!$E$95:$E$183,MATCH(LEFT(Z483,255),LEFT('Disaggregation Records'!$D$95:$D$183,255),0))),"")</f>
        <v>HIV test status</v>
      </c>
      <c r="D483" s="467" t="str">
        <f t="array" ref="D483">IFERROR(IF(INDEX('Disaggregation Records'!$F$95:$F$183,MATCH(LEFT(Z483,255),LEFT('Disaggregation Records'!$D$95:$D$183,255),0))=0,"",INDEX('Disaggregation Records'!$F$95:$F$183,MATCH(LEFT(Z483,255),LEFT('Disaggregation Records'!$D$95:$D$183,255),0))),"")</f>
        <v>Not documented</v>
      </c>
      <c r="E483" s="386">
        <v>1818</v>
      </c>
      <c r="F483" s="387" t="str">
        <f t="array" ref="F483">IFERROR(IF(INDEX('Disaggregation Data'!$L$315:$L$576,MATCH(LEFT(X483,255),LEFT('Disaggregation Data'!$J$315:$J$576,255),0))=0,"",INDEX('Disaggregation Data'!$L$315:$L$576,MATCH(LEFT(X483,255),LEFT('Disaggregation Data'!J$315:$J$576,255),0))),"")</f>
        <v/>
      </c>
      <c r="G483" s="442" t="str">
        <f t="array" ref="G483">IFERROR(IF(INDEX('Disaggregation Data'!$M$315:$M$576,MATCH(LEFT(X483,255),LEFT('Disaggregation Data'!$J$315:$J$576,255),0))=0,(E483/F483)*100,INDEX('Disaggregation Data'!$M$315:$M$576,MATCH(LEFT(X483,255),LEFT('Disaggregation Data'!J$315:$J$576,255),0))),"")</f>
        <v/>
      </c>
      <c r="H483" s="390" t="str">
        <f t="array" ref="H483">IFERROR(IF(INDEX('Disaggregation Data'!$N$315:$N$576,MATCH(LEFT(X483,255),LEFT('Disaggregation Data'!$J$315:$J$576,255),0))=0,"",INDEX('Disaggregation Data'!$N$315:$N$576,MATCH(LEFT(X483,255),LEFT('Disaggregation Data'!J$315:$J$576,255),0))),"")</f>
        <v/>
      </c>
      <c r="I483" s="471"/>
      <c r="J483" s="471"/>
      <c r="K483" s="471"/>
      <c r="L483" s="471"/>
      <c r="M483" s="471"/>
      <c r="N483" s="471"/>
      <c r="O483" s="471"/>
      <c r="P483" s="471"/>
      <c r="Q483" s="471"/>
      <c r="R483" s="471"/>
      <c r="S483" s="471"/>
      <c r="T483" s="471"/>
      <c r="U483" s="390"/>
      <c r="V483" s="402" t="str">
        <f t="array" ref="V483">IFERROR(IF(INDEX('Disaggregation Data'!$P$315:$P$576,MATCH(LEFT(X483,255),LEFT('Disaggregation Data'!$J$315:$J$576,255),0))=0,"",INDEX('Disaggregation Data'!$P$315:$P$576,MATCH(LEFT(X483,255),LEFT('Disaggregation Data'!J$315:$J$576,255),0))),"")</f>
        <v/>
      </c>
      <c r="W483" s="472"/>
      <c r="X483" s="472" t="str">
        <f t="shared" si="32"/>
        <v>TCP-1(M): Number of notified cases of all forms of TB-(i.e. bacteriologically confirmed + clinically diagnosed), includes new and relapse casesHIV test statusNot documented</v>
      </c>
      <c r="Y483" s="472">
        <f t="shared" si="33"/>
        <v>6</v>
      </c>
      <c r="Z483" s="472" t="str">
        <f t="shared" si="34"/>
        <v>TCP-1(M): Number of notified cases of all forms of TB-(i.e. bacteriologically confirmed + clinically diagnosed), includes new and relapse cases-6</v>
      </c>
      <c r="AA483" s="472" t="b">
        <f t="shared" si="35"/>
        <v>1</v>
      </c>
      <c r="AB483" s="472" t="s">
        <v>2033</v>
      </c>
      <c r="AC483" s="472" t="str">
        <f t="array" ref="AC483">IFERROR(IF(INDEX('Disaggregation Records'!$G$95:$G$183,MATCH(LEFT(Z483,255),LEFT('Disaggregation Records'!$D$95:$D$183,255),0))=0,"",INDEX('Disaggregation Records'!$G$95:$G$183,MATCH(LEFT(Z483,255),LEFT('Disaggregation Records'!$D$95:$D$183,255),0))),"")</f>
        <v>a1L36000000zoN1EAI</v>
      </c>
      <c r="AD483" s="472" t="s">
        <v>822</v>
      </c>
      <c r="AE483" s="219"/>
      <c r="AF483" s="135"/>
      <c r="AG483" s="135"/>
    </row>
    <row r="484" spans="1:33" ht="37.5" customHeight="1" x14ac:dyDescent="0.35">
      <c r="A484" s="367">
        <v>16</v>
      </c>
      <c r="B484" s="384" t="str">
        <f>IFERROR(VLOOKUP(A484,'Coverage Indicators - Section D'!$A$10:$Y$38,25,FALSE),"")</f>
        <v>TCP-1(M): Number of notified cases of all forms of TB-(i.e. bacteriologically confirmed + clinically diagnosed), includes new and relapse cases</v>
      </c>
      <c r="C484" s="467" t="str">
        <f t="array" ref="C484">IFERROR(IF(INDEX('Disaggregation Records'!$E$95:$E$183,MATCH(LEFT(Z484,255),LEFT('Disaggregation Records'!$D$95:$D$183,255),0))=0,"",INDEX('Disaggregation Records'!$E$95:$E$183,MATCH(LEFT(Z484,255),LEFT('Disaggregation Records'!$D$95:$D$183,255),0))),"")</f>
        <v>TB case definition</v>
      </c>
      <c r="D484" s="467" t="str">
        <f t="array" ref="D484">IFERROR(IF(INDEX('Disaggregation Records'!$F$95:$F$183,MATCH(LEFT(Z484,255),LEFT('Disaggregation Records'!$D$95:$D$183,255),0))=0,"",INDEX('Disaggregation Records'!$F$95:$F$183,MATCH(LEFT(Z484,255),LEFT('Disaggregation Records'!$D$95:$D$183,255),0))),"")</f>
        <v>Bacteriologically confirmed</v>
      </c>
      <c r="E484" s="386">
        <v>13645</v>
      </c>
      <c r="F484" s="387" t="str">
        <f t="array" ref="F484">IFERROR(IF(INDEX('Disaggregation Data'!$L$315:$L$576,MATCH(LEFT(X484,255),LEFT('Disaggregation Data'!$J$315:$J$576,255),0))=0,"",INDEX('Disaggregation Data'!$L$315:$L$576,MATCH(LEFT(X484,255),LEFT('Disaggregation Data'!J$315:$J$576,255),0))),"")</f>
        <v/>
      </c>
      <c r="G484" s="442" t="str">
        <f t="array" ref="G484">IFERROR(IF(INDEX('Disaggregation Data'!$M$315:$M$576,MATCH(LEFT(X484,255),LEFT('Disaggregation Data'!$J$315:$J$576,255),0))=0,(E484/F484)*100,INDEX('Disaggregation Data'!$M$315:$M$576,MATCH(LEFT(X484,255),LEFT('Disaggregation Data'!J$315:$J$576,255),0))),"")</f>
        <v/>
      </c>
      <c r="H484" s="390" t="str">
        <f t="array" ref="H484">IFERROR(IF(INDEX('Disaggregation Data'!$N$315:$N$576,MATCH(LEFT(X484,255),LEFT('Disaggregation Data'!$J$315:$J$576,255),0))=0,"",INDEX('Disaggregation Data'!$N$315:$N$576,MATCH(LEFT(X484,255),LEFT('Disaggregation Data'!J$315:$J$576,255),0))),"")</f>
        <v/>
      </c>
      <c r="I484" s="471"/>
      <c r="J484" s="471"/>
      <c r="K484" s="471"/>
      <c r="L484" s="471"/>
      <c r="M484" s="471"/>
      <c r="N484" s="471"/>
      <c r="O484" s="471"/>
      <c r="P484" s="471"/>
      <c r="Q484" s="471"/>
      <c r="R484" s="471"/>
      <c r="S484" s="471"/>
      <c r="T484" s="471"/>
      <c r="U484" s="390"/>
      <c r="V484" s="402" t="str">
        <f t="array" ref="V484">IFERROR(IF(INDEX('Disaggregation Data'!$P$315:$P$576,MATCH(LEFT(X484,255),LEFT('Disaggregation Data'!$J$315:$J$576,255),0))=0,"",INDEX('Disaggregation Data'!$P$315:$P$576,MATCH(LEFT(X484,255),LEFT('Disaggregation Data'!J$315:$J$576,255),0))),"")</f>
        <v/>
      </c>
      <c r="W484" s="472"/>
      <c r="X484" s="472" t="str">
        <f t="shared" si="32"/>
        <v>TCP-1(M): Number of notified cases of all forms of TB-(i.e. bacteriologically confirmed + clinically diagnosed), includes new and relapse casesTB case definitionBacteriologically confirmed</v>
      </c>
      <c r="Y484" s="472">
        <f t="shared" si="33"/>
        <v>7</v>
      </c>
      <c r="Z484" s="472" t="str">
        <f t="shared" si="34"/>
        <v>TCP-1(M): Number of notified cases of all forms of TB-(i.e. bacteriologically confirmed + clinically diagnosed), includes new and relapse cases-7</v>
      </c>
      <c r="AA484" s="472" t="b">
        <f t="shared" si="35"/>
        <v>1</v>
      </c>
      <c r="AB484" s="472" t="s">
        <v>2034</v>
      </c>
      <c r="AC484" s="472" t="str">
        <f t="array" ref="AC484">IFERROR(IF(INDEX('Disaggregation Records'!$G$95:$G$183,MATCH(LEFT(Z484,255),LEFT('Disaggregation Records'!$D$95:$D$183,255),0))=0,"",INDEX('Disaggregation Records'!$G$95:$G$183,MATCH(LEFT(Z484,255),LEFT('Disaggregation Records'!$D$95:$D$183,255),0))),"")</f>
        <v>a1L36000002NzjwEAC</v>
      </c>
      <c r="AD484" s="472" t="s">
        <v>822</v>
      </c>
      <c r="AE484" s="219"/>
      <c r="AF484" s="135"/>
      <c r="AG484" s="135"/>
    </row>
    <row r="485" spans="1:33" ht="37.5" customHeight="1" x14ac:dyDescent="0.35">
      <c r="A485" s="367">
        <v>16</v>
      </c>
      <c r="B485" s="384" t="str">
        <f>IFERROR(VLOOKUP(A485,'Coverage Indicators - Section D'!$A$10:$Y$38,25,FALSE),"")</f>
        <v>TCP-1(M): Number of notified cases of all forms of TB-(i.e. bacteriologically confirmed + clinically diagnosed), includes new and relapse cases</v>
      </c>
      <c r="C485" s="467" t="str">
        <f t="array" ref="C485">IFERROR(IF(INDEX('Disaggregation Records'!$E$95:$E$183,MATCH(LEFT(Z485,255),LEFT('Disaggregation Records'!$D$95:$D$183,255),0))=0,"",INDEX('Disaggregation Records'!$E$95:$E$183,MATCH(LEFT(Z485,255),LEFT('Disaggregation Records'!$D$95:$D$183,255),0))),"")</f>
        <v/>
      </c>
      <c r="D485" s="467" t="str">
        <f t="array" ref="D485">IFERROR(IF(INDEX('Disaggregation Records'!$F$95:$F$183,MATCH(LEFT(Z485,255),LEFT('Disaggregation Records'!$D$95:$D$183,255),0))=0,"",INDEX('Disaggregation Records'!$F$95:$F$183,MATCH(LEFT(Z485,255),LEFT('Disaggregation Records'!$D$95:$D$183,255),0))),"")</f>
        <v/>
      </c>
      <c r="E485" s="386" t="str">
        <f t="array" ref="E485">IFERROR(IF(INDEX('Disaggregation Data'!$K$315:$K$576,MATCH(LEFT(X485,255),LEFT('Disaggregation Data'!$J$315:$J$576,255),0))=0,"",INDEX('Disaggregation Data'!$K$315:$K$576,MATCH(LEFT(X485,255),LEFT('Disaggregation Data'!J$315:$J$576,255),0))),"")</f>
        <v/>
      </c>
      <c r="F485" s="387" t="str">
        <f t="array" ref="F485">IFERROR(IF(INDEX('Disaggregation Data'!$L$315:$L$576,MATCH(LEFT(X485,255),LEFT('Disaggregation Data'!$J$315:$J$576,255),0))=0,"",INDEX('Disaggregation Data'!$L$315:$L$576,MATCH(LEFT(X485,255),LEFT('Disaggregation Data'!J$315:$J$576,255),0))),"")</f>
        <v/>
      </c>
      <c r="G485" s="442" t="str">
        <f t="array" ref="G485">IFERROR(IF(INDEX('Disaggregation Data'!$M$315:$M$576,MATCH(LEFT(X485,255),LEFT('Disaggregation Data'!$J$315:$J$576,255),0))=0,(E485/F485)*100,INDEX('Disaggregation Data'!$M$315:$M$576,MATCH(LEFT(X485,255),LEFT('Disaggregation Data'!J$315:$J$576,255),0))),"")</f>
        <v/>
      </c>
      <c r="H485" s="390" t="str">
        <f t="array" ref="H485">IFERROR(IF(INDEX('Disaggregation Data'!$N$315:$N$576,MATCH(LEFT(X485,255),LEFT('Disaggregation Data'!$J$315:$J$576,255),0))=0,"",INDEX('Disaggregation Data'!$N$315:$N$576,MATCH(LEFT(X485,255),LEFT('Disaggregation Data'!J$315:$J$576,255),0))),"")</f>
        <v/>
      </c>
      <c r="I485" s="471"/>
      <c r="J485" s="471"/>
      <c r="K485" s="471"/>
      <c r="L485" s="471"/>
      <c r="M485" s="471"/>
      <c r="N485" s="471"/>
      <c r="O485" s="471"/>
      <c r="P485" s="471"/>
      <c r="Q485" s="471"/>
      <c r="R485" s="471"/>
      <c r="S485" s="471"/>
      <c r="T485" s="471"/>
      <c r="U485" s="390" t="str">
        <f t="array" ref="U485">IFERROR(IF(INDEX('Disaggregation Data'!$O$315:$O$576,MATCH(LEFT(X485,255),LEFT('Disaggregation Data'!$J$315:$J$576,255),0))=0,"",INDEX('Disaggregation Data'!$O$315:$O$576,MATCH(LEFT(X485,255),LEFT('Disaggregation Data'!J$315:$J$576,255),0))),"")</f>
        <v/>
      </c>
      <c r="V485" s="402" t="str">
        <f t="array" ref="V485">IFERROR(IF(INDEX('Disaggregation Data'!$P$315:$P$576,MATCH(LEFT(X485,255),LEFT('Disaggregation Data'!$J$315:$J$576,255),0))=0,"",INDEX('Disaggregation Data'!$P$315:$P$576,MATCH(LEFT(X485,255),LEFT('Disaggregation Data'!J$315:$J$576,255),0))),"")</f>
        <v/>
      </c>
      <c r="W485" s="472"/>
      <c r="X485" s="472" t="str">
        <f t="shared" si="32"/>
        <v>TCP-1(M): Number of notified cases of all forms of TB-(i.e. bacteriologically confirmed + clinically diagnosed), includes new and relapse cases</v>
      </c>
      <c r="Y485" s="472">
        <f t="shared" si="33"/>
        <v>8</v>
      </c>
      <c r="Z485" s="472" t="str">
        <f t="shared" si="34"/>
        <v>TCP-1(M): Number of notified cases of all forms of TB-(i.e. bacteriologically confirmed + clinically diagnosed), includes new and relapse cases-8</v>
      </c>
      <c r="AA485" s="472" t="b">
        <f t="shared" si="35"/>
        <v>1</v>
      </c>
      <c r="AB485" s="472" t="s">
        <v>2035</v>
      </c>
      <c r="AC485" s="472" t="str">
        <f t="array" ref="AC485">IFERROR(IF(INDEX('Disaggregation Records'!$G$95:$G$183,MATCH(LEFT(Z485,255),LEFT('Disaggregation Records'!$D$95:$D$183,255),0))=0,"",INDEX('Disaggregation Records'!$G$95:$G$183,MATCH(LEFT(Z485,255),LEFT('Disaggregation Records'!$D$95:$D$183,255),0))),"")</f>
        <v/>
      </c>
      <c r="AD485" s="472" t="s">
        <v>822</v>
      </c>
      <c r="AE485" s="219"/>
      <c r="AF485" s="135"/>
      <c r="AG485" s="135"/>
    </row>
    <row r="486" spans="1:33" ht="37.5" customHeight="1" x14ac:dyDescent="0.35">
      <c r="A486" s="367">
        <v>16</v>
      </c>
      <c r="B486" s="384" t="str">
        <f>IFERROR(VLOOKUP(A486,'Coverage Indicators - Section D'!$A$10:$Y$38,25,FALSE),"")</f>
        <v>TCP-1(M): Number of notified cases of all forms of TB-(i.e. bacteriologically confirmed + clinically diagnosed), includes new and relapse cases</v>
      </c>
      <c r="C486" s="467" t="str">
        <f t="array" ref="C486">IFERROR(IF(INDEX('Disaggregation Records'!$E$95:$E$183,MATCH(LEFT(Z486,255),LEFT('Disaggregation Records'!$D$95:$D$183,255),0))=0,"",INDEX('Disaggregation Records'!$E$95:$E$183,MATCH(LEFT(Z486,255),LEFT('Disaggregation Records'!$D$95:$D$183,255),0))),"")</f>
        <v/>
      </c>
      <c r="D486" s="467" t="str">
        <f t="array" ref="D486">IFERROR(IF(INDEX('Disaggregation Records'!$F$95:$F$183,MATCH(LEFT(Z486,255),LEFT('Disaggregation Records'!$D$95:$D$183,255),0))=0,"",INDEX('Disaggregation Records'!$F$95:$F$183,MATCH(LEFT(Z486,255),LEFT('Disaggregation Records'!$D$95:$D$183,255),0))),"")</f>
        <v/>
      </c>
      <c r="E486" s="386" t="str">
        <f t="array" ref="E486">IFERROR(IF(INDEX('Disaggregation Data'!$K$315:$K$576,MATCH(LEFT(X486,255),LEFT('Disaggregation Data'!$J$315:$J$576,255),0))=0,"",INDEX('Disaggregation Data'!$K$315:$K$576,MATCH(LEFT(X486,255),LEFT('Disaggregation Data'!J$315:$J$576,255),0))),"")</f>
        <v/>
      </c>
      <c r="F486" s="387" t="str">
        <f t="array" ref="F486">IFERROR(IF(INDEX('Disaggregation Data'!$L$315:$L$576,MATCH(LEFT(X486,255),LEFT('Disaggregation Data'!$J$315:$J$576,255),0))=0,"",INDEX('Disaggregation Data'!$L$315:$L$576,MATCH(LEFT(X486,255),LEFT('Disaggregation Data'!J$315:$J$576,255),0))),"")</f>
        <v/>
      </c>
      <c r="G486" s="442" t="str">
        <f t="array" ref="G486">IFERROR(IF(INDEX('Disaggregation Data'!$M$315:$M$576,MATCH(LEFT(X486,255),LEFT('Disaggregation Data'!$J$315:$J$576,255),0))=0,(E486/F486)*100,INDEX('Disaggregation Data'!$M$315:$M$576,MATCH(LEFT(X486,255),LEFT('Disaggregation Data'!J$315:$J$576,255),0))),"")</f>
        <v/>
      </c>
      <c r="H486" s="390" t="str">
        <f t="array" ref="H486">IFERROR(IF(INDEX('Disaggregation Data'!$N$315:$N$576,MATCH(LEFT(X486,255),LEFT('Disaggregation Data'!$J$315:$J$576,255),0))=0,"",INDEX('Disaggregation Data'!$N$315:$N$576,MATCH(LEFT(X486,255),LEFT('Disaggregation Data'!J$315:$J$576,255),0))),"")</f>
        <v/>
      </c>
      <c r="I486" s="471"/>
      <c r="J486" s="471"/>
      <c r="K486" s="471"/>
      <c r="L486" s="471"/>
      <c r="M486" s="471"/>
      <c r="N486" s="471"/>
      <c r="O486" s="471"/>
      <c r="P486" s="471"/>
      <c r="Q486" s="471"/>
      <c r="R486" s="471"/>
      <c r="S486" s="471"/>
      <c r="T486" s="471"/>
      <c r="U486" s="390" t="str">
        <f t="array" ref="U486">IFERROR(IF(INDEX('Disaggregation Data'!$O$315:$O$576,MATCH(LEFT(X486,255),LEFT('Disaggregation Data'!$J$315:$J$576,255),0))=0,"",INDEX('Disaggregation Data'!$O$315:$O$576,MATCH(LEFT(X486,255),LEFT('Disaggregation Data'!J$315:$J$576,255),0))),"")</f>
        <v/>
      </c>
      <c r="V486" s="402" t="str">
        <f t="array" ref="V486">IFERROR(IF(INDEX('Disaggregation Data'!$P$315:$P$576,MATCH(LEFT(X486,255),LEFT('Disaggregation Data'!$J$315:$J$576,255),0))=0,"",INDEX('Disaggregation Data'!$P$315:$P$576,MATCH(LEFT(X486,255),LEFT('Disaggregation Data'!J$315:$J$576,255),0))),"")</f>
        <v/>
      </c>
      <c r="W486" s="472"/>
      <c r="X486" s="472" t="str">
        <f t="shared" si="32"/>
        <v>TCP-1(M): Number of notified cases of all forms of TB-(i.e. bacteriologically confirmed + clinically diagnosed), includes new and relapse cases</v>
      </c>
      <c r="Y486" s="472">
        <f t="shared" si="33"/>
        <v>9</v>
      </c>
      <c r="Z486" s="472" t="str">
        <f t="shared" si="34"/>
        <v>TCP-1(M): Number of notified cases of all forms of TB-(i.e. bacteriologically confirmed + clinically diagnosed), includes new and relapse cases-9</v>
      </c>
      <c r="AA486" s="472" t="b">
        <f t="shared" si="35"/>
        <v>1</v>
      </c>
      <c r="AB486" s="472" t="s">
        <v>2036</v>
      </c>
      <c r="AC486" s="472" t="str">
        <f t="array" ref="AC486">IFERROR(IF(INDEX('Disaggregation Records'!$G$95:$G$183,MATCH(LEFT(Z486,255),LEFT('Disaggregation Records'!$D$95:$D$183,255),0))=0,"",INDEX('Disaggregation Records'!$G$95:$G$183,MATCH(LEFT(Z486,255),LEFT('Disaggregation Records'!$D$95:$D$183,255),0))),"")</f>
        <v/>
      </c>
      <c r="AD486" s="472" t="s">
        <v>822</v>
      </c>
      <c r="AE486" s="219"/>
      <c r="AF486" s="135"/>
      <c r="AG486" s="135"/>
    </row>
    <row r="487" spans="1:33" ht="37.5" customHeight="1" x14ac:dyDescent="0.35">
      <c r="A487" s="367">
        <v>17</v>
      </c>
      <c r="B487" s="384" t="str">
        <f>IFERROR(VLOOKUP(A487,'Coverage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87" s="467" t="str">
        <f t="array" ref="C487">IFERROR(IF(INDEX('Disaggregation Records'!$E$95:$E$183,MATCH(RIGHT(Z487,255),RIGHT('Disaggregation Records'!$D$95:$D$183,255),0))=0,"",INDEX('Disaggregation Records'!$E$95:$E$183,MATCH(RIGHT(Z487,255),RIGHT('Disaggregation Records'!$D$95:$D$183,255),0))),"")</f>
        <v>Age</v>
      </c>
      <c r="D487" s="467" t="str">
        <f t="array" ref="D487">IFERROR(IF(INDEX('Disaggregation Records'!$F$95:$F$183,MATCH(RIGHT(Z487,255),RIGHT('Disaggregation Records'!$D$95:$D$183,255),0))=0,"",INDEX('Disaggregation Records'!$F$95:$F$183,MATCH(RIGHT(Z487,255),RIGHT('Disaggregation Records'!$D$95:$D$183,255),0))),"")</f>
        <v>U15</v>
      </c>
      <c r="E487" s="386"/>
      <c r="F487" s="387" t="str">
        <f t="array" ref="F487">IFERROR(IF(INDEX('Disaggregation Data'!$L$315:$L$576,MATCH(LEFT(X487,255),LEFT('Disaggregation Data'!$J$315:$J$576,255),0))=0,"",INDEX('Disaggregation Data'!$L$315:$L$576,MATCH(LEFT(X487,255),LEFT('Disaggregation Data'!J$315:$J$576,255),0))),"")</f>
        <v/>
      </c>
      <c r="G487" s="506">
        <v>0.78900000000000003</v>
      </c>
      <c r="H487" s="390" t="str">
        <f t="array" ref="H487">IFERROR(IF(INDEX('Disaggregation Data'!$N$315:$N$576,MATCH(LEFT(X487,255),LEFT('Disaggregation Data'!$J$315:$J$576,255),0))=0,"",INDEX('Disaggregation Data'!$N$315:$N$576,MATCH(LEFT(X487,255),LEFT('Disaggregation Data'!J$315:$J$576,255),0))),"")</f>
        <v/>
      </c>
      <c r="I487" s="471"/>
      <c r="J487" s="471"/>
      <c r="K487" s="471"/>
      <c r="L487" s="471"/>
      <c r="M487" s="471"/>
      <c r="N487" s="471"/>
      <c r="O487" s="471"/>
      <c r="P487" s="471"/>
      <c r="Q487" s="471"/>
      <c r="R487" s="471"/>
      <c r="S487" s="471"/>
      <c r="T487" s="471"/>
      <c r="U487" s="390" t="s">
        <v>4195</v>
      </c>
      <c r="V487" s="402" t="str">
        <f t="array" ref="V487">IFERROR(IF(INDEX('Disaggregation Data'!$P$315:$P$576,MATCH(LEFT(X487,255),LEFT('Disaggregation Data'!$J$315:$J$576,255),0))=0,"",INDEX('Disaggregation Data'!$P$315:$P$576,MATCH(LEFT(X487,255),LEFT('Disaggregation Data'!J$315:$J$576,255),0))),"")</f>
        <v/>
      </c>
      <c r="W487" s="472"/>
      <c r="X487"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Y487" s="472">
        <f t="shared" si="33"/>
        <v>0</v>
      </c>
      <c r="Z487"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cases-0</v>
      </c>
      <c r="AA487" s="472" t="b">
        <f t="shared" si="35"/>
        <v>1</v>
      </c>
      <c r="AB487" s="472" t="s">
        <v>2037</v>
      </c>
      <c r="AC487" s="472" t="str">
        <f t="array" ref="AC487">IFERROR(IF(INDEX('Disaggregation Records'!$G$95:$G$183,MATCH(LEFT(Z487,255),LEFT('Disaggregation Records'!$D$95:$D$183,255),0))=0,"",INDEX('Disaggregation Records'!$G$95:$G$183,MATCH(LEFT(Z487,255),LEFT('Disaggregation Records'!$D$95:$D$183,255),0))),"")</f>
        <v>a1L36000000zoN8EAI</v>
      </c>
      <c r="AD487" s="472" t="s">
        <v>825</v>
      </c>
      <c r="AE487" s="219"/>
      <c r="AF487" s="135"/>
      <c r="AG487" s="135"/>
    </row>
    <row r="488" spans="1:33" ht="37.5" customHeight="1" x14ac:dyDescent="0.35">
      <c r="A488" s="367">
        <v>17</v>
      </c>
      <c r="B488" s="384" t="str">
        <f>IFERROR(VLOOKUP(A488,'Coverage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88" s="467" t="str">
        <f t="array" ref="C488">IFERROR(IF(INDEX('Disaggregation Records'!$E$95:$E$183,MATCH(RIGHT(Z488,255),RIGHT('Disaggregation Records'!$D$95:$D$183,255),0))=0,"",INDEX('Disaggregation Records'!$E$95:$E$183,MATCH(RIGHT(Z488,255),RIGHT('Disaggregation Records'!$D$95:$D$183,255),0))),"")</f>
        <v>Age</v>
      </c>
      <c r="D488" s="467" t="str">
        <f t="array" ref="D488">IFERROR(IF(INDEX('Disaggregation Records'!$F$95:$F$183,MATCH(RIGHT(Z488,255),RIGHT('Disaggregation Records'!$D$95:$D$183,255),0))=0,"",INDEX('Disaggregation Records'!$F$95:$F$183,MATCH(RIGHT(Z488,255),RIGHT('Disaggregation Records'!$D$95:$D$183,255),0))),"")</f>
        <v>15+</v>
      </c>
      <c r="E488" s="386"/>
      <c r="F488" s="387" t="str">
        <f t="array" ref="F488">IFERROR(IF(INDEX('Disaggregation Data'!$L$315:$L$576,MATCH(LEFT(X488,255),LEFT('Disaggregation Data'!$J$315:$J$576,255),0))=0,"",INDEX('Disaggregation Data'!$L$315:$L$576,MATCH(LEFT(X488,255),LEFT('Disaggregation Data'!J$315:$J$576,255),0))),"")</f>
        <v/>
      </c>
      <c r="G488" s="442">
        <v>85.3</v>
      </c>
      <c r="H488" s="390" t="str">
        <f t="array" ref="H488">IFERROR(IF(INDEX('Disaggregation Data'!$N$315:$N$576,MATCH(LEFT(X488,255),LEFT('Disaggregation Data'!$J$315:$J$576,255),0))=0,"",INDEX('Disaggregation Data'!$N$315:$N$576,MATCH(LEFT(X488,255),LEFT('Disaggregation Data'!J$315:$J$576,255),0))),"")</f>
        <v/>
      </c>
      <c r="I488" s="471"/>
      <c r="J488" s="471"/>
      <c r="K488" s="471"/>
      <c r="L488" s="471"/>
      <c r="M488" s="471"/>
      <c r="N488" s="471"/>
      <c r="O488" s="471"/>
      <c r="P488" s="471"/>
      <c r="Q488" s="471"/>
      <c r="R488" s="471"/>
      <c r="S488" s="471"/>
      <c r="T488" s="471"/>
      <c r="U488" s="390" t="s">
        <v>4196</v>
      </c>
      <c r="V488" s="402" t="str">
        <f t="array" ref="V488">IFERROR(IF(INDEX('Disaggregation Data'!$P$315:$P$576,MATCH(LEFT(X488,255),LEFT('Disaggregation Data'!$J$315:$J$576,255),0))=0,"",INDEX('Disaggregation Data'!$P$315:$P$576,MATCH(LEFT(X488,255),LEFT('Disaggregation Data'!J$315:$J$576,255),0))),"")</f>
        <v/>
      </c>
      <c r="W488" s="472"/>
      <c r="X488"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casesAge15+</v>
      </c>
      <c r="Y488" s="472">
        <f t="shared" si="33"/>
        <v>1</v>
      </c>
      <c r="Z488"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cases-1</v>
      </c>
      <c r="AA488" s="472" t="b">
        <f t="shared" si="35"/>
        <v>1</v>
      </c>
      <c r="AB488" s="472" t="s">
        <v>2038</v>
      </c>
      <c r="AC488" s="472" t="str">
        <f t="array" ref="AC488">IFERROR(IF(INDEX('Disaggregation Records'!$G$95:$G$183,MATCH(LEFT(Z488,255),LEFT('Disaggregation Records'!$D$95:$D$183,255),0))=0,"",INDEX('Disaggregation Records'!$G$95:$G$183,MATCH(LEFT(Z488,255),LEFT('Disaggregation Records'!$D$95:$D$183,255),0))),"")</f>
        <v>a1L36000000zoN8EAI</v>
      </c>
      <c r="AD488" s="472" t="s">
        <v>825</v>
      </c>
      <c r="AE488" s="219"/>
      <c r="AF488" s="135"/>
      <c r="AG488" s="135"/>
    </row>
    <row r="489" spans="1:33" ht="37.5" customHeight="1" x14ac:dyDescent="0.35">
      <c r="A489" s="367">
        <v>17</v>
      </c>
      <c r="B489" s="384" t="str">
        <f>IFERROR(VLOOKUP(A489,'Coverage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89" s="467" t="str">
        <f t="array" ref="C489">IFERROR(IF(INDEX('Disaggregation Records'!$E$95:$E$183,MATCH(RIGHT(Z489,255),RIGHT('Disaggregation Records'!$D$95:$D$183,255),0))=0,"",INDEX('Disaggregation Records'!$E$95:$E$183,MATCH(RIGHT(Z489,255),RIGHT('Disaggregation Records'!$D$95:$D$183,255),0))),"")</f>
        <v>Gender</v>
      </c>
      <c r="D489" s="467" t="str">
        <f t="array" ref="D489">IFERROR(IF(INDEX('Disaggregation Records'!$F$95:$F$183,MATCH(RIGHT(Z489,255),RIGHT('Disaggregation Records'!$D$95:$D$183,255),0))=0,"",INDEX('Disaggregation Records'!$F$95:$F$183,MATCH(RIGHT(Z489,255),RIGHT('Disaggregation Records'!$D$95:$D$183,255),0))),"")</f>
        <v>Male</v>
      </c>
      <c r="E489" s="386" t="str">
        <f t="array" ref="E489">IFERROR(IF(INDEX('Disaggregation Data'!$K$315:$K$576,MATCH(LEFT(X489,255),LEFT('Disaggregation Data'!$J$315:$J$576,255),0))=0,"",INDEX('Disaggregation Data'!$K$315:$K$576,MATCH(LEFT(X489,255),LEFT('Disaggregation Data'!J$315:$J$576,255),0))),"")</f>
        <v/>
      </c>
      <c r="F489" s="387" t="str">
        <f t="array" ref="F489">IFERROR(IF(INDEX('Disaggregation Data'!$L$315:$L$576,MATCH(LEFT(X489,255),LEFT('Disaggregation Data'!$J$315:$J$576,255),0))=0,"",INDEX('Disaggregation Data'!$L$315:$L$576,MATCH(LEFT(X489,255),LEFT('Disaggregation Data'!J$315:$J$576,255),0))),"")</f>
        <v/>
      </c>
      <c r="G489" s="442" t="str">
        <f t="array" ref="G489">IFERROR(IF(INDEX('Disaggregation Data'!$M$315:$M$576,MATCH(LEFT(X489,255),LEFT('Disaggregation Data'!$J$315:$J$576,255),0))=0,(E489/F489)*100,INDEX('Disaggregation Data'!$M$315:$M$576,MATCH(LEFT(X489,255),LEFT('Disaggregation Data'!J$315:$J$576,255),0))),"")</f>
        <v/>
      </c>
      <c r="H489" s="390" t="str">
        <f t="array" ref="H489">IFERROR(IF(INDEX('Disaggregation Data'!$N$315:$N$576,MATCH(LEFT(X489,255),LEFT('Disaggregation Data'!$J$315:$J$576,255),0))=0,"",INDEX('Disaggregation Data'!$N$315:$N$576,MATCH(LEFT(X489,255),LEFT('Disaggregation Data'!J$315:$J$576,255),0))),"")</f>
        <v/>
      </c>
      <c r="I489" s="471"/>
      <c r="J489" s="471"/>
      <c r="K489" s="471"/>
      <c r="L489" s="471"/>
      <c r="M489" s="471"/>
      <c r="N489" s="471"/>
      <c r="O489" s="471"/>
      <c r="P489" s="471"/>
      <c r="Q489" s="471"/>
      <c r="R489" s="471"/>
      <c r="S489" s="471"/>
      <c r="T489" s="471"/>
      <c r="U489" s="390" t="s">
        <v>4197</v>
      </c>
      <c r="V489" s="402" t="str">
        <f t="array" ref="V489">IFERROR(IF(INDEX('Disaggregation Data'!$P$315:$P$576,MATCH(LEFT(X489,255),LEFT('Disaggregation Data'!$J$315:$J$576,255),0))=0,"",INDEX('Disaggregation Data'!$P$315:$P$576,MATCH(LEFT(X489,255),LEFT('Disaggregation Data'!J$315:$J$576,255),0))),"")</f>
        <v/>
      </c>
      <c r="W489" s="472"/>
      <c r="X489"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casesGenderMale</v>
      </c>
      <c r="Y489" s="472">
        <f t="shared" si="33"/>
        <v>2</v>
      </c>
      <c r="Z489"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cases-2</v>
      </c>
      <c r="AA489" s="472" t="b">
        <f t="shared" si="35"/>
        <v>1</v>
      </c>
      <c r="AB489" s="472" t="s">
        <v>2039</v>
      </c>
      <c r="AC489" s="472" t="str">
        <f t="array" ref="AC489">IFERROR(IF(INDEX('Disaggregation Records'!$G$95:$G$183,MATCH(LEFT(Z489,255),LEFT('Disaggregation Records'!$D$95:$D$183,255),0))=0,"",INDEX('Disaggregation Records'!$G$95:$G$183,MATCH(LEFT(Z489,255),LEFT('Disaggregation Records'!$D$95:$D$183,255),0))),"")</f>
        <v>a1L36000000zoN8EAI</v>
      </c>
      <c r="AD489" s="472" t="s">
        <v>825</v>
      </c>
      <c r="AE489" s="219"/>
      <c r="AF489" s="135"/>
      <c r="AG489" s="135"/>
    </row>
    <row r="490" spans="1:33" ht="37.5" customHeight="1" x14ac:dyDescent="0.35">
      <c r="A490" s="367">
        <v>17</v>
      </c>
      <c r="B490" s="384" t="str">
        <f>IFERROR(VLOOKUP(A490,'Coverage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0" s="467" t="str">
        <f t="array" ref="C490">IFERROR(IF(INDEX('Disaggregation Records'!$E$95:$E$183,MATCH(RIGHT(Z490,255),RIGHT('Disaggregation Records'!$D$95:$D$183,255),0))=0,"",INDEX('Disaggregation Records'!$E$95:$E$183,MATCH(RIGHT(Z490,255),RIGHT('Disaggregation Records'!$D$95:$D$183,255),0))),"")</f>
        <v>Gender</v>
      </c>
      <c r="D490" s="467" t="str">
        <f t="array" ref="D490">IFERROR(IF(INDEX('Disaggregation Records'!$F$95:$F$183,MATCH(RIGHT(Z490,255),RIGHT('Disaggregation Records'!$D$95:$D$183,255),0))=0,"",INDEX('Disaggregation Records'!$F$95:$F$183,MATCH(RIGHT(Z490,255),RIGHT('Disaggregation Records'!$D$95:$D$183,255),0))),"")</f>
        <v>Female</v>
      </c>
      <c r="E490" s="386" t="str">
        <f t="array" ref="E490">IFERROR(IF(INDEX('Disaggregation Data'!$K$315:$K$576,MATCH(LEFT(X490,255),LEFT('Disaggregation Data'!$J$315:$J$576,255),0))=0,"",INDEX('Disaggregation Data'!$K$315:$K$576,MATCH(LEFT(X490,255),LEFT('Disaggregation Data'!J$315:$J$576,255),0))),"")</f>
        <v/>
      </c>
      <c r="F490" s="387" t="str">
        <f t="array" ref="F490">IFERROR(IF(INDEX('Disaggregation Data'!$L$315:$L$576,MATCH(LEFT(X490,255),LEFT('Disaggregation Data'!$J$315:$J$576,255),0))=0,"",INDEX('Disaggregation Data'!$L$315:$L$576,MATCH(LEFT(X490,255),LEFT('Disaggregation Data'!J$315:$J$576,255),0))),"")</f>
        <v/>
      </c>
      <c r="G490" s="442" t="str">
        <f t="array" ref="G490">IFERROR(IF(INDEX('Disaggregation Data'!$M$315:$M$576,MATCH(LEFT(X490,255),LEFT('Disaggregation Data'!$J$315:$J$576,255),0))=0,(E490/F490)*100,INDEX('Disaggregation Data'!$M$315:$M$576,MATCH(LEFT(X490,255),LEFT('Disaggregation Data'!J$315:$J$576,255),0))),"")</f>
        <v/>
      </c>
      <c r="H490" s="390" t="str">
        <f t="array" ref="H490">IFERROR(IF(INDEX('Disaggregation Data'!$N$315:$N$576,MATCH(LEFT(X490,255),LEFT('Disaggregation Data'!$J$315:$J$576,255),0))=0,"",INDEX('Disaggregation Data'!$N$315:$N$576,MATCH(LEFT(X490,255),LEFT('Disaggregation Data'!J$315:$J$576,255),0))),"")</f>
        <v/>
      </c>
      <c r="I490" s="471"/>
      <c r="J490" s="471"/>
      <c r="K490" s="471"/>
      <c r="L490" s="471"/>
      <c r="M490" s="471"/>
      <c r="N490" s="471"/>
      <c r="O490" s="471"/>
      <c r="P490" s="471"/>
      <c r="Q490" s="471"/>
      <c r="R490" s="471"/>
      <c r="S490" s="471"/>
      <c r="T490" s="471"/>
      <c r="U490" s="390" t="s">
        <v>4171</v>
      </c>
      <c r="V490" s="402" t="str">
        <f t="array" ref="V490">IFERROR(IF(INDEX('Disaggregation Data'!$P$315:$P$576,MATCH(LEFT(X490,255),LEFT('Disaggregation Data'!$J$315:$J$576,255),0))=0,"",INDEX('Disaggregation Data'!$P$315:$P$576,MATCH(LEFT(X490,255),LEFT('Disaggregation Data'!J$315:$J$576,255),0))),"")</f>
        <v/>
      </c>
      <c r="W490" s="472"/>
      <c r="X490"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casesGenderFemale</v>
      </c>
      <c r="Y490" s="472">
        <f t="shared" si="33"/>
        <v>3</v>
      </c>
      <c r="Z490"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cases-3</v>
      </c>
      <c r="AA490" s="472" t="b">
        <f t="shared" si="35"/>
        <v>1</v>
      </c>
      <c r="AB490" s="472" t="s">
        <v>2040</v>
      </c>
      <c r="AC490" s="472" t="str">
        <f t="array" ref="AC490">IFERROR(IF(INDEX('Disaggregation Records'!$G$95:$G$183,MATCH(LEFT(Z490,255),LEFT('Disaggregation Records'!$D$95:$D$183,255),0))=0,"",INDEX('Disaggregation Records'!$G$95:$G$183,MATCH(LEFT(Z490,255),LEFT('Disaggregation Records'!$D$95:$D$183,255),0))),"")</f>
        <v>a1L36000000zoN8EAI</v>
      </c>
      <c r="AD490" s="472" t="s">
        <v>825</v>
      </c>
      <c r="AE490" s="219"/>
      <c r="AF490" s="135"/>
      <c r="AG490" s="135"/>
    </row>
    <row r="491" spans="1:33" ht="37.5" customHeight="1" x14ac:dyDescent="0.35">
      <c r="A491" s="367">
        <v>17</v>
      </c>
      <c r="B491" s="384" t="str">
        <f>IFERROR(VLOOKUP(A491,'Coverage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1" s="467" t="str">
        <f t="array" ref="C491">IFERROR(IF(INDEX('Disaggregation Records'!$E$95:$E$183,MATCH(RIGHT(Z491,255),RIGHT('Disaggregation Records'!$D$95:$D$183,255),0))=0,"",INDEX('Disaggregation Records'!$E$95:$E$183,MATCH(RIGHT(Z491,255),RIGHT('Disaggregation Records'!$D$95:$D$183,255),0))),"")</f>
        <v>HIV test status</v>
      </c>
      <c r="D491" s="467" t="str">
        <f t="array" ref="D491">IFERROR(IF(INDEX('Disaggregation Records'!$F$95:$F$183,MATCH(RIGHT(Z491,255),RIGHT('Disaggregation Records'!$D$95:$D$183,255),0))=0,"",INDEX('Disaggregation Records'!$F$95:$F$183,MATCH(RIGHT(Z491,255),RIGHT('Disaggregation Records'!$D$95:$D$183,255),0))),"")</f>
        <v>Positive</v>
      </c>
      <c r="E491" s="386"/>
      <c r="F491" s="387" t="str">
        <f t="array" ref="F491">IFERROR(IF(INDEX('Disaggregation Data'!$L$315:$L$576,MATCH(LEFT(X491,255),LEFT('Disaggregation Data'!$J$315:$J$576,255),0))=0,"",INDEX('Disaggregation Data'!$L$315:$L$576,MATCH(LEFT(X491,255),LEFT('Disaggregation Data'!J$315:$J$576,255),0))),"")</f>
        <v/>
      </c>
      <c r="G491" s="442">
        <v>74.95</v>
      </c>
      <c r="H491" s="390" t="str">
        <f t="array" ref="H491">IFERROR(IF(INDEX('Disaggregation Data'!$N$315:$N$576,MATCH(LEFT(X491,255),LEFT('Disaggregation Data'!$J$315:$J$576,255),0))=0,"",INDEX('Disaggregation Data'!$N$315:$N$576,MATCH(LEFT(X491,255),LEFT('Disaggregation Data'!J$315:$J$576,255),0))),"")</f>
        <v/>
      </c>
      <c r="I491" s="471"/>
      <c r="J491" s="471"/>
      <c r="K491" s="471"/>
      <c r="L491" s="471"/>
      <c r="M491" s="471"/>
      <c r="N491" s="471"/>
      <c r="O491" s="471"/>
      <c r="P491" s="471"/>
      <c r="Q491" s="471"/>
      <c r="R491" s="471"/>
      <c r="S491" s="471"/>
      <c r="T491" s="471"/>
      <c r="U491" s="390" t="s">
        <v>4195</v>
      </c>
      <c r="V491" s="402" t="str">
        <f t="array" ref="V491">IFERROR(IF(INDEX('Disaggregation Data'!$P$315:$P$576,MATCH(LEFT(X491,255),LEFT('Disaggregation Data'!$J$315:$J$576,255),0))=0,"",INDEX('Disaggregation Data'!$P$315:$P$576,MATCH(LEFT(X491,255),LEFT('Disaggregation Data'!J$315:$J$576,255),0))),"")</f>
        <v/>
      </c>
      <c r="W491" s="472"/>
      <c r="X491"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statusPositive</v>
      </c>
      <c r="Y491" s="472">
        <f t="shared" si="33"/>
        <v>4</v>
      </c>
      <c r="Z491"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cases-4</v>
      </c>
      <c r="AA491" s="472" t="b">
        <f t="shared" si="35"/>
        <v>1</v>
      </c>
      <c r="AB491" s="472" t="s">
        <v>2041</v>
      </c>
      <c r="AC491" s="472" t="str">
        <f t="array" ref="AC491">IFERROR(IF(INDEX('Disaggregation Records'!$G$95:$G$183,MATCH(LEFT(Z491,255),LEFT('Disaggregation Records'!$D$95:$D$183,255),0))=0,"",INDEX('Disaggregation Records'!$G$95:$G$183,MATCH(LEFT(Z491,255),LEFT('Disaggregation Records'!$D$95:$D$183,255),0))),"")</f>
        <v>a1L36000000zoN8EAI</v>
      </c>
      <c r="AD491" s="472" t="s">
        <v>825</v>
      </c>
      <c r="AE491" s="219"/>
      <c r="AF491" s="135"/>
      <c r="AG491" s="135"/>
    </row>
    <row r="492" spans="1:33" ht="37.5" customHeight="1" x14ac:dyDescent="0.35">
      <c r="A492" s="367">
        <v>17</v>
      </c>
      <c r="B492" s="384" t="str">
        <f>IFERROR(VLOOKUP(A492,'Coverage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2" s="467" t="str">
        <f t="array" ref="C492">IFERROR(IF(INDEX('Disaggregation Records'!$E$95:$E$183,MATCH(RIGHT(Z492,255),RIGHT('Disaggregation Records'!$D$95:$D$183,255),0))=0,"",INDEX('Disaggregation Records'!$E$95:$E$183,MATCH(RIGHT(Z492,255),RIGHT('Disaggregation Records'!$D$95:$D$183,255),0))),"")</f>
        <v>HIV test status</v>
      </c>
      <c r="D492" s="467" t="str">
        <f t="array" ref="D492">IFERROR(IF(INDEX('Disaggregation Records'!$F$95:$F$183,MATCH(RIGHT(Z492,255),RIGHT('Disaggregation Records'!$D$95:$D$183,255),0))=0,"",INDEX('Disaggregation Records'!$F$95:$F$183,MATCH(RIGHT(Z492,255),RIGHT('Disaggregation Records'!$D$95:$D$183,255),0))),"")</f>
        <v>Negative</v>
      </c>
      <c r="E492" s="386"/>
      <c r="F492" s="387" t="str">
        <f t="array" ref="F492">IFERROR(IF(INDEX('Disaggregation Data'!$L$315:$L$576,MATCH(LEFT(X492,255),LEFT('Disaggregation Data'!$J$315:$J$576,255),0))=0,"",INDEX('Disaggregation Data'!$L$315:$L$576,MATCH(LEFT(X492,255),LEFT('Disaggregation Data'!J$315:$J$576,255),0))),"")</f>
        <v/>
      </c>
      <c r="G492" s="442">
        <v>87.2</v>
      </c>
      <c r="H492" s="390" t="str">
        <f t="array" ref="H492">IFERROR(IF(INDEX('Disaggregation Data'!$N$315:$N$576,MATCH(LEFT(X492,255),LEFT('Disaggregation Data'!$J$315:$J$576,255),0))=0,"",INDEX('Disaggregation Data'!$N$315:$N$576,MATCH(LEFT(X492,255),LEFT('Disaggregation Data'!J$315:$J$576,255),0))),"")</f>
        <v/>
      </c>
      <c r="I492" s="471"/>
      <c r="J492" s="471"/>
      <c r="K492" s="471"/>
      <c r="L492" s="471"/>
      <c r="M492" s="471"/>
      <c r="N492" s="471"/>
      <c r="O492" s="471"/>
      <c r="P492" s="471"/>
      <c r="Q492" s="471"/>
      <c r="R492" s="471"/>
      <c r="S492" s="471"/>
      <c r="T492" s="471"/>
      <c r="U492" s="390" t="s">
        <v>4195</v>
      </c>
      <c r="V492" s="402" t="str">
        <f t="array" ref="V492">IFERROR(IF(INDEX('Disaggregation Data'!$P$315:$P$576,MATCH(LEFT(X492,255),LEFT('Disaggregation Data'!$J$315:$J$576,255),0))=0,"",INDEX('Disaggregation Data'!$P$315:$P$576,MATCH(LEFT(X492,255),LEFT('Disaggregation Data'!J$315:$J$576,255),0))),"")</f>
        <v/>
      </c>
      <c r="W492" s="472"/>
      <c r="X492"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statusNegative</v>
      </c>
      <c r="Y492" s="472">
        <f t="shared" si="33"/>
        <v>5</v>
      </c>
      <c r="Z492"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cases-5</v>
      </c>
      <c r="AA492" s="472" t="b">
        <f t="shared" si="35"/>
        <v>1</v>
      </c>
      <c r="AB492" s="472" t="s">
        <v>2042</v>
      </c>
      <c r="AC492" s="472" t="str">
        <f t="array" ref="AC492">IFERROR(IF(INDEX('Disaggregation Records'!$G$95:$G$183,MATCH(LEFT(Z492,255),LEFT('Disaggregation Records'!$D$95:$D$183,255),0))=0,"",INDEX('Disaggregation Records'!$G$95:$G$183,MATCH(LEFT(Z492,255),LEFT('Disaggregation Records'!$D$95:$D$183,255),0))),"")</f>
        <v>a1L36000000zoN8EAI</v>
      </c>
      <c r="AD492" s="472" t="s">
        <v>825</v>
      </c>
      <c r="AE492" s="219"/>
      <c r="AF492" s="135"/>
      <c r="AG492" s="135"/>
    </row>
    <row r="493" spans="1:33" ht="37.5" customHeight="1" x14ac:dyDescent="0.35">
      <c r="A493" s="367">
        <v>17</v>
      </c>
      <c r="B493" s="384" t="str">
        <f>IFERROR(VLOOKUP(A493,'Coverage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3" s="467" t="str">
        <f t="array" ref="C493">IFERROR(IF(INDEX('Disaggregation Records'!$E$95:$E$183,MATCH(RIGHT(Z493,255),RIGHT('Disaggregation Records'!$D$95:$D$183,255),0))=0,"",INDEX('Disaggregation Records'!$E$95:$E$183,MATCH(RIGHT(Z493,255),RIGHT('Disaggregation Records'!$D$95:$D$183,255),0))),"")</f>
        <v>HIV test status</v>
      </c>
      <c r="D493" s="467" t="str">
        <f t="array" ref="D493">IFERROR(IF(INDEX('Disaggregation Records'!$F$95:$F$183,MATCH(RIGHT(Z493,255),RIGHT('Disaggregation Records'!$D$95:$D$183,255),0))=0,"",INDEX('Disaggregation Records'!$F$95:$F$183,MATCH(RIGHT(Z493,255),RIGHT('Disaggregation Records'!$D$95:$D$183,255),0))),"")</f>
        <v>Not documented</v>
      </c>
      <c r="E493" s="386" t="str">
        <f t="array" ref="E493">IFERROR(IF(INDEX('Disaggregation Data'!$K$315:$K$576,MATCH(LEFT(X493,255),LEFT('Disaggregation Data'!$J$315:$J$576,255),0))=0,"",INDEX('Disaggregation Data'!$K$315:$K$576,MATCH(LEFT(X493,255),LEFT('Disaggregation Data'!J$315:$J$576,255),0))),"")</f>
        <v/>
      </c>
      <c r="F493" s="387" t="str">
        <f t="array" ref="F493">IFERROR(IF(INDEX('Disaggregation Data'!$L$315:$L$576,MATCH(LEFT(X493,255),LEFT('Disaggregation Data'!$J$315:$J$576,255),0))=0,"",INDEX('Disaggregation Data'!$L$315:$L$576,MATCH(LEFT(X493,255),LEFT('Disaggregation Data'!J$315:$J$576,255),0))),"")</f>
        <v/>
      </c>
      <c r="G493" s="442" t="str">
        <f t="array" ref="G493">IFERROR(IF(INDEX('Disaggregation Data'!$M$315:$M$576,MATCH(LEFT(X493,255),LEFT('Disaggregation Data'!$J$315:$J$576,255),0))=0,(E493/F493)*100,INDEX('Disaggregation Data'!$M$315:$M$576,MATCH(LEFT(X493,255),LEFT('Disaggregation Data'!J$315:$J$576,255),0))),"")</f>
        <v/>
      </c>
      <c r="H493" s="390" t="str">
        <f t="array" ref="H493">IFERROR(IF(INDEX('Disaggregation Data'!$N$315:$N$576,MATCH(LEFT(X493,255),LEFT('Disaggregation Data'!$J$315:$J$576,255),0))=0,"",INDEX('Disaggregation Data'!$N$315:$N$576,MATCH(LEFT(X493,255),LEFT('Disaggregation Data'!J$315:$J$576,255),0))),"")</f>
        <v/>
      </c>
      <c r="I493" s="471"/>
      <c r="J493" s="471"/>
      <c r="K493" s="471"/>
      <c r="L493" s="471"/>
      <c r="M493" s="471"/>
      <c r="N493" s="471"/>
      <c r="O493" s="471"/>
      <c r="P493" s="471"/>
      <c r="Q493" s="471"/>
      <c r="R493" s="471"/>
      <c r="S493" s="471"/>
      <c r="T493" s="471"/>
      <c r="U493" s="390" t="str">
        <f t="array" ref="U493">IFERROR(IF(INDEX('Disaggregation Data'!$O$315:$O$576,MATCH(LEFT(X493,255),LEFT('Disaggregation Data'!$J$315:$J$576,255),0))=0,"",INDEX('Disaggregation Data'!$O$315:$O$576,MATCH(LEFT(X493,255),LEFT('Disaggregation Data'!J$315:$J$576,255),0))),"")</f>
        <v/>
      </c>
      <c r="V493" s="402" t="str">
        <f t="array" ref="V493">IFERROR(IF(INDEX('Disaggregation Data'!$P$315:$P$576,MATCH(LEFT(X493,255),LEFT('Disaggregation Data'!$J$315:$J$576,255),0))=0,"",INDEX('Disaggregation Data'!$P$315:$P$576,MATCH(LEFT(X493,255),LEFT('Disaggregation Data'!J$315:$J$576,255),0))),"")</f>
        <v/>
      </c>
      <c r="W493" s="472"/>
      <c r="X493"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statusNot documented</v>
      </c>
      <c r="Y493" s="472">
        <f t="shared" si="33"/>
        <v>6</v>
      </c>
      <c r="Z493"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cases-6</v>
      </c>
      <c r="AA493" s="472" t="b">
        <f t="shared" si="35"/>
        <v>1</v>
      </c>
      <c r="AB493" s="472" t="s">
        <v>2043</v>
      </c>
      <c r="AC493" s="472" t="str">
        <f t="array" ref="AC493">IFERROR(IF(INDEX('Disaggregation Records'!$G$95:$G$183,MATCH(LEFT(Z493,255),LEFT('Disaggregation Records'!$D$95:$D$183,255),0))=0,"",INDEX('Disaggregation Records'!$G$95:$G$183,MATCH(LEFT(Z493,255),LEFT('Disaggregation Records'!$D$95:$D$183,255),0))),"")</f>
        <v>a1L36000000zoN8EAI</v>
      </c>
      <c r="AD493" s="472" t="s">
        <v>825</v>
      </c>
      <c r="AE493" s="219"/>
      <c r="AF493" s="135"/>
      <c r="AG493" s="135"/>
    </row>
    <row r="494" spans="1:33" ht="37.5" customHeight="1" x14ac:dyDescent="0.35">
      <c r="A494" s="367">
        <v>17</v>
      </c>
      <c r="B494" s="384" t="str">
        <f>IFERROR(VLOOKUP(A494,'Coverage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4" s="467" t="str">
        <f t="array" ref="C494">IFERROR(IF(INDEX('Disaggregation Records'!$E$95:$E$183,MATCH(RIGHT(Z494,255),RIGHT('Disaggregation Records'!$D$95:$D$183,255),0))=0,"",INDEX('Disaggregation Records'!$E$95:$E$183,MATCH(RIGHT(Z494,255),RIGHT('Disaggregation Records'!$D$95:$D$183,255),0))),"")</f>
        <v/>
      </c>
      <c r="D494" s="467" t="str">
        <f t="array" ref="D494">IFERROR(IF(INDEX('Disaggregation Records'!$F$95:$F$183,MATCH(RIGHT(Z494,255),RIGHT('Disaggregation Records'!$D$95:$D$183,255),0))=0,"",INDEX('Disaggregation Records'!$F$95:$F$183,MATCH(RIGHT(Z494,255),RIGHT('Disaggregation Records'!$D$95:$D$183,255),0))),"")</f>
        <v/>
      </c>
      <c r="E494" s="386" t="str">
        <f t="array" ref="E494">IFERROR(IF(INDEX('Disaggregation Data'!$K$315:$K$576,MATCH(LEFT(X494,255),LEFT('Disaggregation Data'!$J$315:$J$576,255),0))=0,"",INDEX('Disaggregation Data'!$K$315:$K$576,MATCH(LEFT(X494,255),LEFT('Disaggregation Data'!J$315:$J$576,255),0))),"")</f>
        <v/>
      </c>
      <c r="F494" s="387" t="str">
        <f t="array" ref="F494">IFERROR(IF(INDEX('Disaggregation Data'!$L$315:$L$576,MATCH(LEFT(X494,255),LEFT('Disaggregation Data'!$J$315:$J$576,255),0))=0,"",INDEX('Disaggregation Data'!$L$315:$L$576,MATCH(LEFT(X494,255),LEFT('Disaggregation Data'!J$315:$J$576,255),0))),"")</f>
        <v/>
      </c>
      <c r="G494" s="442" t="str">
        <f t="array" ref="G494">IFERROR(IF(INDEX('Disaggregation Data'!$M$315:$M$576,MATCH(LEFT(X494,255),LEFT('Disaggregation Data'!$J$315:$J$576,255),0))=0,(E494/F494)*100,INDEX('Disaggregation Data'!$M$315:$M$576,MATCH(LEFT(X494,255),LEFT('Disaggregation Data'!J$315:$J$576,255),0))),"")</f>
        <v/>
      </c>
      <c r="H494" s="390" t="str">
        <f t="array" ref="H494">IFERROR(IF(INDEX('Disaggregation Data'!$N$315:$N$576,MATCH(LEFT(X494,255),LEFT('Disaggregation Data'!$J$315:$J$576,255),0))=0,"",INDEX('Disaggregation Data'!$N$315:$N$576,MATCH(LEFT(X494,255),LEFT('Disaggregation Data'!J$315:$J$576,255),0))),"")</f>
        <v/>
      </c>
      <c r="I494" s="471"/>
      <c r="J494" s="471"/>
      <c r="K494" s="471"/>
      <c r="L494" s="471"/>
      <c r="M494" s="471"/>
      <c r="N494" s="471"/>
      <c r="O494" s="471"/>
      <c r="P494" s="471"/>
      <c r="Q494" s="471"/>
      <c r="R494" s="471"/>
      <c r="S494" s="471"/>
      <c r="T494" s="471"/>
      <c r="U494" s="390" t="str">
        <f t="array" ref="U494">IFERROR(IF(INDEX('Disaggregation Data'!$O$315:$O$576,MATCH(LEFT(X494,255),LEFT('Disaggregation Data'!$J$315:$J$576,255),0))=0,"",INDEX('Disaggregation Data'!$O$315:$O$576,MATCH(LEFT(X494,255),LEFT('Disaggregation Data'!J$315:$J$576,255),0))),"")</f>
        <v/>
      </c>
      <c r="V494" s="402" t="str">
        <f t="array" ref="V494">IFERROR(IF(INDEX('Disaggregation Data'!$P$315:$P$576,MATCH(LEFT(X494,255),LEFT('Disaggregation Data'!$J$315:$J$576,255),0))=0,"",INDEX('Disaggregation Data'!$P$315:$P$576,MATCH(LEFT(X494,255),LEFT('Disaggregation Data'!J$315:$J$576,255),0))),"")</f>
        <v/>
      </c>
      <c r="W494" s="472"/>
      <c r="X494"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v>
      </c>
      <c r="Y494" s="472">
        <f t="shared" si="33"/>
        <v>7</v>
      </c>
      <c r="Z494"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cases-7</v>
      </c>
      <c r="AA494" s="472" t="b">
        <f t="shared" si="35"/>
        <v>1</v>
      </c>
      <c r="AB494" s="472" t="s">
        <v>2044</v>
      </c>
      <c r="AC494" s="472" t="str">
        <f t="array" ref="AC494">IFERROR(IF(INDEX('Disaggregation Records'!$G$95:$G$183,MATCH(LEFT(Z494,255),LEFT('Disaggregation Records'!$D$95:$D$183,255),0))=0,"",INDEX('Disaggregation Records'!$G$95:$G$183,MATCH(LEFT(Z494,255),LEFT('Disaggregation Records'!$D$95:$D$183,255),0))),"")</f>
        <v>a1L36000000zoN8EAI</v>
      </c>
      <c r="AD494" s="472" t="s">
        <v>825</v>
      </c>
      <c r="AE494" s="219"/>
      <c r="AF494" s="135"/>
      <c r="AG494" s="135"/>
    </row>
    <row r="495" spans="1:33" ht="37.5" customHeight="1" x14ac:dyDescent="0.35">
      <c r="A495" s="367">
        <v>17</v>
      </c>
      <c r="B495" s="384" t="str">
        <f>IFERROR(VLOOKUP(A495,'Coverage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5" s="467" t="str">
        <f t="array" ref="C495">IFERROR(IF(INDEX('Disaggregation Records'!$E$95:$E$183,MATCH(RIGHT(Z495,255),RIGHT('Disaggregation Records'!$D$95:$D$183,255),0))=0,"",INDEX('Disaggregation Records'!$E$95:$E$183,MATCH(RIGHT(Z495,255),RIGHT('Disaggregation Records'!$D$95:$D$183,255),0))),"")</f>
        <v/>
      </c>
      <c r="D495" s="467" t="str">
        <f t="array" ref="D495">IFERROR(IF(INDEX('Disaggregation Records'!$F$95:$F$183,MATCH(RIGHT(Z495,255),RIGHT('Disaggregation Records'!$D$95:$D$183,255),0))=0,"",INDEX('Disaggregation Records'!$F$95:$F$183,MATCH(RIGHT(Z495,255),RIGHT('Disaggregation Records'!$D$95:$D$183,255),0))),"")</f>
        <v/>
      </c>
      <c r="E495" s="386" t="str">
        <f t="array" ref="E495">IFERROR(IF(INDEX('Disaggregation Data'!$K$315:$K$576,MATCH(LEFT(X495,255),LEFT('Disaggregation Data'!$J$315:$J$576,255),0))=0,"",INDEX('Disaggregation Data'!$K$315:$K$576,MATCH(LEFT(X495,255),LEFT('Disaggregation Data'!J$315:$J$576,255),0))),"")</f>
        <v/>
      </c>
      <c r="F495" s="387" t="str">
        <f t="array" ref="F495">IFERROR(IF(INDEX('Disaggregation Data'!$L$315:$L$576,MATCH(LEFT(X495,255),LEFT('Disaggregation Data'!$J$315:$J$576,255),0))=0,"",INDEX('Disaggregation Data'!$L$315:$L$576,MATCH(LEFT(X495,255),LEFT('Disaggregation Data'!J$315:$J$576,255),0))),"")</f>
        <v/>
      </c>
      <c r="G495" s="442" t="str">
        <f t="array" ref="G495">IFERROR(IF(INDEX('Disaggregation Data'!$M$315:$M$576,MATCH(LEFT(X495,255),LEFT('Disaggregation Data'!$J$315:$J$576,255),0))=0,(E495/F495)*100,INDEX('Disaggregation Data'!$M$315:$M$576,MATCH(LEFT(X495,255),LEFT('Disaggregation Data'!J$315:$J$576,255),0))),"")</f>
        <v/>
      </c>
      <c r="H495" s="390" t="str">
        <f t="array" ref="H495">IFERROR(IF(INDEX('Disaggregation Data'!$N$315:$N$576,MATCH(LEFT(X495,255),LEFT('Disaggregation Data'!$J$315:$J$576,255),0))=0,"",INDEX('Disaggregation Data'!$N$315:$N$576,MATCH(LEFT(X495,255),LEFT('Disaggregation Data'!J$315:$J$576,255),0))),"")</f>
        <v/>
      </c>
      <c r="I495" s="471"/>
      <c r="J495" s="471"/>
      <c r="K495" s="471"/>
      <c r="L495" s="471"/>
      <c r="M495" s="471"/>
      <c r="N495" s="471"/>
      <c r="O495" s="471"/>
      <c r="P495" s="471"/>
      <c r="Q495" s="471"/>
      <c r="R495" s="471"/>
      <c r="S495" s="471"/>
      <c r="T495" s="471"/>
      <c r="U495" s="390" t="str">
        <f t="array" ref="U495">IFERROR(IF(INDEX('Disaggregation Data'!$O$315:$O$576,MATCH(LEFT(X495,255),LEFT('Disaggregation Data'!$J$315:$J$576,255),0))=0,"",INDEX('Disaggregation Data'!$O$315:$O$576,MATCH(LEFT(X495,255),LEFT('Disaggregation Data'!J$315:$J$576,255),0))),"")</f>
        <v/>
      </c>
      <c r="V495" s="402" t="str">
        <f t="array" ref="V495">IFERROR(IF(INDEX('Disaggregation Data'!$P$315:$P$576,MATCH(LEFT(X495,255),LEFT('Disaggregation Data'!$J$315:$J$576,255),0))=0,"",INDEX('Disaggregation Data'!$P$315:$P$576,MATCH(LEFT(X495,255),LEFT('Disaggregation Data'!J$315:$J$576,255),0))),"")</f>
        <v/>
      </c>
      <c r="W495" s="472"/>
      <c r="X495"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v>
      </c>
      <c r="Y495" s="472">
        <f t="shared" si="33"/>
        <v>8</v>
      </c>
      <c r="Z495"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cases-8</v>
      </c>
      <c r="AA495" s="472" t="b">
        <f t="shared" si="35"/>
        <v>1</v>
      </c>
      <c r="AB495" s="472" t="s">
        <v>2045</v>
      </c>
      <c r="AC495" s="472" t="str">
        <f t="array" ref="AC495">IFERROR(IF(INDEX('Disaggregation Records'!$G$95:$G$183,MATCH(LEFT(Z495,255),LEFT('Disaggregation Records'!$D$95:$D$183,255),0))=0,"",INDEX('Disaggregation Records'!$G$95:$G$183,MATCH(LEFT(Z495,255),LEFT('Disaggregation Records'!$D$95:$D$183,255),0))),"")</f>
        <v>a1L36000000zoN8EAI</v>
      </c>
      <c r="AD495" s="472" t="s">
        <v>825</v>
      </c>
      <c r="AE495" s="219"/>
      <c r="AF495" s="135"/>
      <c r="AG495" s="135"/>
    </row>
    <row r="496" spans="1:33" ht="37.5" customHeight="1" x14ac:dyDescent="0.35">
      <c r="A496" s="367">
        <v>17</v>
      </c>
      <c r="B496" s="384" t="str">
        <f>IFERROR(VLOOKUP(A496,'Coverage Indicators - Section D'!$A$10:$Y$38,25,FALSE),"")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496" s="467" t="str">
        <f t="array" ref="C496">IFERROR(IF(INDEX('Disaggregation Records'!$E$95:$E$183,MATCH(RIGHT(Z496,255),RIGHT('Disaggregation Records'!$D$95:$D$183,255),0))=0,"",INDEX('Disaggregation Records'!$E$95:$E$183,MATCH(RIGHT(Z496,255),RIGHT('Disaggregation Records'!$D$95:$D$183,255),0))),"")</f>
        <v/>
      </c>
      <c r="D496" s="467" t="str">
        <f t="array" ref="D496">IFERROR(IF(INDEX('Disaggregation Records'!$F$95:$F$183,MATCH(RIGHT(Z496,255),RIGHT('Disaggregation Records'!$D$95:$D$183,255),0))=0,"",INDEX('Disaggregation Records'!$F$95:$F$183,MATCH(RIGHT(Z496,255),RIGHT('Disaggregation Records'!$D$95:$D$183,255),0))),"")</f>
        <v/>
      </c>
      <c r="E496" s="386" t="str">
        <f t="array" ref="E496">IFERROR(IF(INDEX('Disaggregation Data'!$K$315:$K$576,MATCH(LEFT(X496,255),LEFT('Disaggregation Data'!$J$315:$J$576,255),0))=0,"",INDEX('Disaggregation Data'!$K$315:$K$576,MATCH(LEFT(X496,255),LEFT('Disaggregation Data'!J$315:$J$576,255),0))),"")</f>
        <v/>
      </c>
      <c r="F496" s="387" t="str">
        <f t="array" ref="F496">IFERROR(IF(INDEX('Disaggregation Data'!$L$315:$L$576,MATCH(LEFT(X496,255),LEFT('Disaggregation Data'!$J$315:$J$576,255),0))=0,"",INDEX('Disaggregation Data'!$L$315:$L$576,MATCH(LEFT(X496,255),LEFT('Disaggregation Data'!J$315:$J$576,255),0))),"")</f>
        <v/>
      </c>
      <c r="G496" s="442" t="str">
        <f t="array" ref="G496">IFERROR(IF(INDEX('Disaggregation Data'!$M$315:$M$576,MATCH(LEFT(X496,255),LEFT('Disaggregation Data'!$J$315:$J$576,255),0))=0,(E496/F496)*100,INDEX('Disaggregation Data'!$M$315:$M$576,MATCH(LEFT(X496,255),LEFT('Disaggregation Data'!J$315:$J$576,255),0))),"")</f>
        <v/>
      </c>
      <c r="H496" s="390" t="str">
        <f t="array" ref="H496">IFERROR(IF(INDEX('Disaggregation Data'!$N$315:$N$576,MATCH(LEFT(X496,255),LEFT('Disaggregation Data'!$J$315:$J$576,255),0))=0,"",INDEX('Disaggregation Data'!$N$315:$N$576,MATCH(LEFT(X496,255),LEFT('Disaggregation Data'!J$315:$J$576,255),0))),"")</f>
        <v/>
      </c>
      <c r="I496" s="471"/>
      <c r="J496" s="471"/>
      <c r="K496" s="471"/>
      <c r="L496" s="471"/>
      <c r="M496" s="471"/>
      <c r="N496" s="471"/>
      <c r="O496" s="471"/>
      <c r="P496" s="471"/>
      <c r="Q496" s="471"/>
      <c r="R496" s="471"/>
      <c r="S496" s="471"/>
      <c r="T496" s="471"/>
      <c r="U496" s="390" t="str">
        <f t="array" ref="U496">IFERROR(IF(INDEX('Disaggregation Data'!$O$315:$O$576,MATCH(LEFT(X496,255),LEFT('Disaggregation Data'!$J$315:$J$576,255),0))=0,"",INDEX('Disaggregation Data'!$O$315:$O$576,MATCH(LEFT(X496,255),LEFT('Disaggregation Data'!J$315:$J$576,255),0))),"")</f>
        <v/>
      </c>
      <c r="V496" s="402" t="str">
        <f t="array" ref="V496">IFERROR(IF(INDEX('Disaggregation Data'!$P$315:$P$576,MATCH(LEFT(X496,255),LEFT('Disaggregation Data'!$J$315:$J$576,255),0))=0,"",INDEX('Disaggregation Data'!$P$315:$P$576,MATCH(LEFT(X496,255),LEFT('Disaggregation Data'!J$315:$J$576,255),0))),"")</f>
        <v/>
      </c>
      <c r="W496" s="472"/>
      <c r="X496" s="472" t="str">
        <f t="shared" si="32"/>
        <v>TCP-2(M): Treatment success rate- all forms:  Percentage of TB cases, all forms, bacteriologically confirmed plus clinically diagnosed, successfully treated (cured plus treatment completed) among all TB cases registered for treatment during a specified period, new and relapse cases</v>
      </c>
      <c r="Y496" s="472">
        <f t="shared" si="33"/>
        <v>9</v>
      </c>
      <c r="Z496" s="472" t="str">
        <f t="shared" si="34"/>
        <v>TCP-2(M): Treatment success rate- all forms:  Percentage of TB cases, all forms, bacteriologically confirmed plus clinically diagnosed, successfully treated (cured plus treatment completed) among all TB cases registered for treatment during a specified period, new and relapse cases-9</v>
      </c>
      <c r="AA496" s="472" t="b">
        <f t="shared" si="35"/>
        <v>1</v>
      </c>
      <c r="AB496" s="472" t="s">
        <v>2046</v>
      </c>
      <c r="AC496" s="472" t="str">
        <f t="array" ref="AC496">IFERROR(IF(INDEX('Disaggregation Records'!$G$95:$G$183,MATCH(LEFT(Z496,255),LEFT('Disaggregation Records'!$D$95:$D$183,255),0))=0,"",INDEX('Disaggregation Records'!$G$95:$G$183,MATCH(LEFT(Z496,255),LEFT('Disaggregation Records'!$D$95:$D$183,255),0))),"")</f>
        <v>a1L36000000zoN8EAI</v>
      </c>
      <c r="AD496" s="472" t="s">
        <v>825</v>
      </c>
      <c r="AE496" s="219"/>
      <c r="AF496" s="135"/>
      <c r="AG496" s="135"/>
    </row>
    <row r="497" spans="1:33" ht="37.5" customHeight="1" x14ac:dyDescent="0.35">
      <c r="A497" s="367">
        <v>18</v>
      </c>
      <c r="B497" s="384" t="str">
        <f>IFERROR(VLOOKUP(A497,'Coverage Indicators - Section D'!$A$10:$Y$38,25,FALSE),"")</f>
        <v/>
      </c>
      <c r="C497" s="467" t="str">
        <f t="array" ref="C497">IFERROR(IF(INDEX('Disaggregation Records'!$E$95:$E$183,MATCH(RIGHT(Z497,255),RIGHT('Disaggregation Records'!$D$95:$D$183,255),0))=0,"",INDEX('Disaggregation Records'!$E$95:$E$183,MATCH(RIGHT(Z497,255),RIGHT('Disaggregation Records'!$D$95:$D$183,255),0))),"")</f>
        <v/>
      </c>
      <c r="D497" s="467" t="str">
        <f t="array" ref="D497">IFERROR(IF(INDEX('Disaggregation Records'!$F$95:$F$183,MATCH(RIGHT(Z497,255),RIGHT('Disaggregation Records'!$D$95:$D$183,255),0))=0,"",INDEX('Disaggregation Records'!$F$95:$F$183,MATCH(RIGHT(Z497,255),RIGHT('Disaggregation Records'!$D$95:$D$183,255),0))),"")</f>
        <v/>
      </c>
      <c r="E497" s="386" t="str">
        <f t="array" ref="E497">IFERROR(IF(INDEX('Disaggregation Data'!$K$315:$K$576,MATCH(LEFT(X497,255),LEFT('Disaggregation Data'!$J$315:$J$576,255),0))=0,"",INDEX('Disaggregation Data'!$K$315:$K$576,MATCH(LEFT(X497,255),LEFT('Disaggregation Data'!J$315:$J$576,255),0))),"")</f>
        <v/>
      </c>
      <c r="F497" s="387" t="str">
        <f t="array" ref="F497">IFERROR(IF(INDEX('Disaggregation Data'!$L$315:$L$576,MATCH(LEFT(X497,255),LEFT('Disaggregation Data'!$J$315:$J$576,255),0))=0,"",INDEX('Disaggregation Data'!$L$315:$L$576,MATCH(LEFT(X497,255),LEFT('Disaggregation Data'!J$315:$J$576,255),0))),"")</f>
        <v/>
      </c>
      <c r="G497" s="442" t="str">
        <f t="array" ref="G497">IFERROR(IF(INDEX('Disaggregation Data'!$M$315:$M$576,MATCH(LEFT(X497,255),LEFT('Disaggregation Data'!$J$315:$J$576,255),0))=0,(E497/F497)*100,INDEX('Disaggregation Data'!$M$315:$M$576,MATCH(LEFT(X497,255),LEFT('Disaggregation Data'!J$315:$J$576,255),0))),"")</f>
        <v/>
      </c>
      <c r="H497" s="390" t="str">
        <f t="array" ref="H497">IFERROR(IF(INDEX('Disaggregation Data'!$N$315:$N$576,MATCH(LEFT(X497,255),LEFT('Disaggregation Data'!$J$315:$J$576,255),0))=0,"",INDEX('Disaggregation Data'!$N$315:$N$576,MATCH(LEFT(X497,255),LEFT('Disaggregation Data'!J$315:$J$576,255),0))),"")</f>
        <v/>
      </c>
      <c r="I497" s="471"/>
      <c r="J497" s="471"/>
      <c r="K497" s="471"/>
      <c r="L497" s="471"/>
      <c r="M497" s="471"/>
      <c r="N497" s="471"/>
      <c r="O497" s="471"/>
      <c r="P497" s="471"/>
      <c r="Q497" s="471"/>
      <c r="R497" s="471"/>
      <c r="S497" s="471"/>
      <c r="T497" s="471"/>
      <c r="U497" s="390" t="str">
        <f t="array" ref="U497">IFERROR(IF(INDEX('Disaggregation Data'!$O$315:$O$576,MATCH(LEFT(X497,255),LEFT('Disaggregation Data'!$J$315:$J$576,255),0))=0,"",INDEX('Disaggregation Data'!$O$315:$O$576,MATCH(LEFT(X497,255),LEFT('Disaggregation Data'!J$315:$J$576,255),0))),"")</f>
        <v/>
      </c>
      <c r="V497" s="402" t="str">
        <f t="array" ref="V497">IFERROR(IF(INDEX('Disaggregation Data'!$P$315:$P$576,MATCH(LEFT(X497,255),LEFT('Disaggregation Data'!$J$315:$J$576,255),0))=0,"",INDEX('Disaggregation Data'!$P$315:$P$576,MATCH(LEFT(X497,255),LEFT('Disaggregation Data'!J$315:$J$576,255),0))),"")</f>
        <v/>
      </c>
      <c r="W497" s="472"/>
      <c r="X497" s="472" t="str">
        <f t="shared" si="32"/>
        <v/>
      </c>
      <c r="Y497" s="472">
        <f t="shared" si="33"/>
        <v>0</v>
      </c>
      <c r="Z497" s="472" t="str">
        <f t="shared" si="34"/>
        <v/>
      </c>
      <c r="AA497" s="472" t="b">
        <f t="shared" si="35"/>
        <v>0</v>
      </c>
      <c r="AB497" s="472" t="s">
        <v>2047</v>
      </c>
      <c r="AC497" s="472" t="str">
        <f t="array" ref="AC497">IFERROR(IF(INDEX('Disaggregation Records'!$G$95:$G$183,MATCH(LEFT(Z497,255),LEFT('Disaggregation Records'!$D$95:$D$183,255),0))=0,"",INDEX('Disaggregation Records'!$G$95:$G$183,MATCH(LEFT(Z497,255),LEFT('Disaggregation Records'!$D$95:$D$183,255),0))),"")</f>
        <v/>
      </c>
      <c r="AD497" s="472" t="s">
        <v>828</v>
      </c>
      <c r="AE497" s="219"/>
      <c r="AF497" s="135"/>
      <c r="AG497" s="135"/>
    </row>
    <row r="498" spans="1:33" ht="37.5" customHeight="1" x14ac:dyDescent="0.35">
      <c r="A498" s="367">
        <v>18</v>
      </c>
      <c r="B498" s="384" t="str">
        <f>IFERROR(VLOOKUP(A498,'Coverage Indicators - Section D'!$A$10:$Y$38,25,FALSE),"")</f>
        <v/>
      </c>
      <c r="C498" s="467" t="str">
        <f t="array" ref="C498">IFERROR(IF(INDEX('Disaggregation Records'!$E$95:$E$183,MATCH(RIGHT(Z498,255),RIGHT('Disaggregation Records'!$D$95:$D$183,255),0))=0,"",INDEX('Disaggregation Records'!$E$95:$E$183,MATCH(RIGHT(Z498,255),RIGHT('Disaggregation Records'!$D$95:$D$183,255),0))),"")</f>
        <v/>
      </c>
      <c r="D498" s="467" t="str">
        <f t="array" ref="D498">IFERROR(IF(INDEX('Disaggregation Records'!$F$95:$F$183,MATCH(RIGHT(Z498,255),RIGHT('Disaggregation Records'!$D$95:$D$183,255),0))=0,"",INDEX('Disaggregation Records'!$F$95:$F$183,MATCH(RIGHT(Z498,255),RIGHT('Disaggregation Records'!$D$95:$D$183,255),0))),"")</f>
        <v/>
      </c>
      <c r="E498" s="386" t="str">
        <f t="array" ref="E498">IFERROR(IF(INDEX('Disaggregation Data'!$K$315:$K$576,MATCH(LEFT(X498,255),LEFT('Disaggregation Data'!$J$315:$J$576,255),0))=0,"",INDEX('Disaggregation Data'!$K$315:$K$576,MATCH(LEFT(X498,255),LEFT('Disaggregation Data'!J$315:$J$576,255),0))),"")</f>
        <v/>
      </c>
      <c r="F498" s="387" t="str">
        <f t="array" ref="F498">IFERROR(IF(INDEX('Disaggregation Data'!$L$315:$L$576,MATCH(LEFT(X498,255),LEFT('Disaggregation Data'!$J$315:$J$576,255),0))=0,"",INDEX('Disaggregation Data'!$L$315:$L$576,MATCH(LEFT(X498,255),LEFT('Disaggregation Data'!J$315:$J$576,255),0))),"")</f>
        <v/>
      </c>
      <c r="G498" s="442" t="str">
        <f t="array" ref="G498">IFERROR(IF(INDEX('Disaggregation Data'!$M$315:$M$576,MATCH(LEFT(X498,255),LEFT('Disaggregation Data'!$J$315:$J$576,255),0))=0,(E498/F498)*100,INDEX('Disaggregation Data'!$M$315:$M$576,MATCH(LEFT(X498,255),LEFT('Disaggregation Data'!J$315:$J$576,255),0))),"")</f>
        <v/>
      </c>
      <c r="H498" s="390" t="str">
        <f t="array" ref="H498">IFERROR(IF(INDEX('Disaggregation Data'!$N$315:$N$576,MATCH(LEFT(X498,255),LEFT('Disaggregation Data'!$J$315:$J$576,255),0))=0,"",INDEX('Disaggregation Data'!$N$315:$N$576,MATCH(LEFT(X498,255),LEFT('Disaggregation Data'!J$315:$J$576,255),0))),"")</f>
        <v/>
      </c>
      <c r="I498" s="471"/>
      <c r="J498" s="471"/>
      <c r="K498" s="471"/>
      <c r="L498" s="471"/>
      <c r="M498" s="471"/>
      <c r="N498" s="471"/>
      <c r="O498" s="471"/>
      <c r="P498" s="471"/>
      <c r="Q498" s="471"/>
      <c r="R498" s="471"/>
      <c r="S498" s="471"/>
      <c r="T498" s="471"/>
      <c r="U498" s="390" t="str">
        <f t="array" ref="U498">IFERROR(IF(INDEX('Disaggregation Data'!$O$315:$O$576,MATCH(LEFT(X498,255),LEFT('Disaggregation Data'!$J$315:$J$576,255),0))=0,"",INDEX('Disaggregation Data'!$O$315:$O$576,MATCH(LEFT(X498,255),LEFT('Disaggregation Data'!J$315:$J$576,255),0))),"")</f>
        <v/>
      </c>
      <c r="V498" s="402" t="str">
        <f t="array" ref="V498">IFERROR(IF(INDEX('Disaggregation Data'!$P$315:$P$576,MATCH(LEFT(X498,255),LEFT('Disaggregation Data'!$J$315:$J$576,255),0))=0,"",INDEX('Disaggregation Data'!$P$315:$P$576,MATCH(LEFT(X498,255),LEFT('Disaggregation Data'!J$315:$J$576,255),0))),"")</f>
        <v/>
      </c>
      <c r="W498" s="472"/>
      <c r="X498" s="472" t="str">
        <f t="shared" si="32"/>
        <v/>
      </c>
      <c r="Y498" s="472">
        <f t="shared" si="33"/>
        <v>1</v>
      </c>
      <c r="Z498" s="472" t="str">
        <f t="shared" si="34"/>
        <v/>
      </c>
      <c r="AA498" s="472" t="b">
        <f t="shared" si="35"/>
        <v>0</v>
      </c>
      <c r="AB498" s="472" t="s">
        <v>2048</v>
      </c>
      <c r="AC498" s="472" t="str">
        <f t="array" ref="AC498">IFERROR(IF(INDEX('Disaggregation Records'!$G$95:$G$183,MATCH(LEFT(Z498,255),LEFT('Disaggregation Records'!$D$95:$D$183,255),0))=0,"",INDEX('Disaggregation Records'!$G$95:$G$183,MATCH(LEFT(Z498,255),LEFT('Disaggregation Records'!$D$95:$D$183,255),0))),"")</f>
        <v/>
      </c>
      <c r="AD498" s="472" t="s">
        <v>828</v>
      </c>
      <c r="AE498" s="219"/>
      <c r="AF498" s="135"/>
      <c r="AG498" s="135"/>
    </row>
    <row r="499" spans="1:33" ht="37.5" customHeight="1" x14ac:dyDescent="0.35">
      <c r="A499" s="367">
        <v>18</v>
      </c>
      <c r="B499" s="384" t="str">
        <f>IFERROR(VLOOKUP(A499,'Coverage Indicators - Section D'!$A$10:$Y$38,25,FALSE),"")</f>
        <v/>
      </c>
      <c r="C499" s="467" t="str">
        <f t="array" ref="C499">IFERROR(IF(INDEX('Disaggregation Records'!$E$95:$E$183,MATCH(RIGHT(Z499,255),RIGHT('Disaggregation Records'!$D$95:$D$183,255),0))=0,"",INDEX('Disaggregation Records'!$E$95:$E$183,MATCH(RIGHT(Z499,255),RIGHT('Disaggregation Records'!$D$95:$D$183,255),0))),"")</f>
        <v/>
      </c>
      <c r="D499" s="467" t="str">
        <f t="array" ref="D499">IFERROR(IF(INDEX('Disaggregation Records'!$F$95:$F$183,MATCH(RIGHT(Z499,255),RIGHT('Disaggregation Records'!$D$95:$D$183,255),0))=0,"",INDEX('Disaggregation Records'!$F$95:$F$183,MATCH(RIGHT(Z499,255),RIGHT('Disaggregation Records'!$D$95:$D$183,255),0))),"")</f>
        <v/>
      </c>
      <c r="E499" s="386" t="str">
        <f t="array" ref="E499">IFERROR(IF(INDEX('Disaggregation Data'!$K$315:$K$576,MATCH(LEFT(X499,255),LEFT('Disaggregation Data'!$J$315:$J$576,255),0))=0,"",INDEX('Disaggregation Data'!$K$315:$K$576,MATCH(LEFT(X499,255),LEFT('Disaggregation Data'!J$315:$J$576,255),0))),"")</f>
        <v/>
      </c>
      <c r="F499" s="387" t="str">
        <f t="array" ref="F499">IFERROR(IF(INDEX('Disaggregation Data'!$L$315:$L$576,MATCH(LEFT(X499,255),LEFT('Disaggregation Data'!$J$315:$J$576,255),0))=0,"",INDEX('Disaggregation Data'!$L$315:$L$576,MATCH(LEFT(X499,255),LEFT('Disaggregation Data'!J$315:$J$576,255),0))),"")</f>
        <v/>
      </c>
      <c r="G499" s="442" t="str">
        <f t="array" ref="G499">IFERROR(IF(INDEX('Disaggregation Data'!$M$315:$M$576,MATCH(LEFT(X499,255),LEFT('Disaggregation Data'!$J$315:$J$576,255),0))=0,(E499/F499)*100,INDEX('Disaggregation Data'!$M$315:$M$576,MATCH(LEFT(X499,255),LEFT('Disaggregation Data'!J$315:$J$576,255),0))),"")</f>
        <v/>
      </c>
      <c r="H499" s="390" t="str">
        <f t="array" ref="H499">IFERROR(IF(INDEX('Disaggregation Data'!$N$315:$N$576,MATCH(LEFT(X499,255),LEFT('Disaggregation Data'!$J$315:$J$576,255),0))=0,"",INDEX('Disaggregation Data'!$N$315:$N$576,MATCH(LEFT(X499,255),LEFT('Disaggregation Data'!J$315:$J$576,255),0))),"")</f>
        <v/>
      </c>
      <c r="I499" s="471"/>
      <c r="J499" s="471"/>
      <c r="K499" s="471"/>
      <c r="L499" s="471"/>
      <c r="M499" s="471"/>
      <c r="N499" s="471"/>
      <c r="O499" s="471"/>
      <c r="P499" s="471"/>
      <c r="Q499" s="471"/>
      <c r="R499" s="471"/>
      <c r="S499" s="471"/>
      <c r="T499" s="471"/>
      <c r="U499" s="390" t="str">
        <f t="array" ref="U499">IFERROR(IF(INDEX('Disaggregation Data'!$O$315:$O$576,MATCH(LEFT(X499,255),LEFT('Disaggregation Data'!$J$315:$J$576,255),0))=0,"",INDEX('Disaggregation Data'!$O$315:$O$576,MATCH(LEFT(X499,255),LEFT('Disaggregation Data'!J$315:$J$576,255),0))),"")</f>
        <v/>
      </c>
      <c r="V499" s="402" t="str">
        <f t="array" ref="V499">IFERROR(IF(INDEX('Disaggregation Data'!$P$315:$P$576,MATCH(LEFT(X499,255),LEFT('Disaggregation Data'!$J$315:$J$576,255),0))=0,"",INDEX('Disaggregation Data'!$P$315:$P$576,MATCH(LEFT(X499,255),LEFT('Disaggregation Data'!J$315:$J$576,255),0))),"")</f>
        <v/>
      </c>
      <c r="W499" s="472"/>
      <c r="X499" s="472" t="str">
        <f t="shared" si="32"/>
        <v/>
      </c>
      <c r="Y499" s="472">
        <f t="shared" si="33"/>
        <v>2</v>
      </c>
      <c r="Z499" s="472" t="str">
        <f t="shared" si="34"/>
        <v/>
      </c>
      <c r="AA499" s="472" t="b">
        <f t="shared" si="35"/>
        <v>0</v>
      </c>
      <c r="AB499" s="472" t="s">
        <v>2049</v>
      </c>
      <c r="AC499" s="472" t="str">
        <f t="array" ref="AC499">IFERROR(IF(INDEX('Disaggregation Records'!$G$95:$G$183,MATCH(LEFT(Z499,255),LEFT('Disaggregation Records'!$D$95:$D$183,255),0))=0,"",INDEX('Disaggregation Records'!$G$95:$G$183,MATCH(LEFT(Z499,255),LEFT('Disaggregation Records'!$D$95:$D$183,255),0))),"")</f>
        <v/>
      </c>
      <c r="AD499" s="472" t="s">
        <v>828</v>
      </c>
      <c r="AE499" s="219"/>
      <c r="AF499" s="135"/>
      <c r="AG499" s="135"/>
    </row>
    <row r="500" spans="1:33" ht="37.5" customHeight="1" x14ac:dyDescent="0.35">
      <c r="A500" s="367">
        <v>18</v>
      </c>
      <c r="B500" s="384" t="str">
        <f>IFERROR(VLOOKUP(A500,'Coverage Indicators - Section D'!$A$10:$Y$38,25,FALSE),"")</f>
        <v/>
      </c>
      <c r="C500" s="467" t="str">
        <f t="array" ref="C500">IFERROR(IF(INDEX('Disaggregation Records'!$E$95:$E$183,MATCH(RIGHT(Z500,255),RIGHT('Disaggregation Records'!$D$95:$D$183,255),0))=0,"",INDEX('Disaggregation Records'!$E$95:$E$183,MATCH(RIGHT(Z500,255),RIGHT('Disaggregation Records'!$D$95:$D$183,255),0))),"")</f>
        <v/>
      </c>
      <c r="D500" s="467" t="str">
        <f t="array" ref="D500">IFERROR(IF(INDEX('Disaggregation Records'!$F$95:$F$183,MATCH(RIGHT(Z500,255),RIGHT('Disaggregation Records'!$D$95:$D$183,255),0))=0,"",INDEX('Disaggregation Records'!$F$95:$F$183,MATCH(RIGHT(Z500,255),RIGHT('Disaggregation Records'!$D$95:$D$183,255),0))),"")</f>
        <v/>
      </c>
      <c r="E500" s="386" t="str">
        <f t="array" ref="E500">IFERROR(IF(INDEX('Disaggregation Data'!$K$315:$K$576,MATCH(LEFT(X500,255),LEFT('Disaggregation Data'!$J$315:$J$576,255),0))=0,"",INDEX('Disaggregation Data'!$K$315:$K$576,MATCH(LEFT(X500,255),LEFT('Disaggregation Data'!J$315:$J$576,255),0))),"")</f>
        <v/>
      </c>
      <c r="F500" s="387" t="str">
        <f t="array" ref="F500">IFERROR(IF(INDEX('Disaggregation Data'!$L$315:$L$576,MATCH(LEFT(X500,255),LEFT('Disaggregation Data'!$J$315:$J$576,255),0))=0,"",INDEX('Disaggregation Data'!$L$315:$L$576,MATCH(LEFT(X500,255),LEFT('Disaggregation Data'!J$315:$J$576,255),0))),"")</f>
        <v/>
      </c>
      <c r="G500" s="442" t="str">
        <f t="array" ref="G500">IFERROR(IF(INDEX('Disaggregation Data'!$M$315:$M$576,MATCH(LEFT(X500,255),LEFT('Disaggregation Data'!$J$315:$J$576,255),0))=0,(E500/F500)*100,INDEX('Disaggregation Data'!$M$315:$M$576,MATCH(LEFT(X500,255),LEFT('Disaggregation Data'!J$315:$J$576,255),0))),"")</f>
        <v/>
      </c>
      <c r="H500" s="390" t="str">
        <f t="array" ref="H500">IFERROR(IF(INDEX('Disaggregation Data'!$N$315:$N$576,MATCH(LEFT(X500,255),LEFT('Disaggregation Data'!$J$315:$J$576,255),0))=0,"",INDEX('Disaggregation Data'!$N$315:$N$576,MATCH(LEFT(X500,255),LEFT('Disaggregation Data'!J$315:$J$576,255),0))),"")</f>
        <v/>
      </c>
      <c r="I500" s="471"/>
      <c r="J500" s="471"/>
      <c r="K500" s="471"/>
      <c r="L500" s="471"/>
      <c r="M500" s="471"/>
      <c r="N500" s="471"/>
      <c r="O500" s="471"/>
      <c r="P500" s="471"/>
      <c r="Q500" s="471"/>
      <c r="R500" s="471"/>
      <c r="S500" s="471"/>
      <c r="T500" s="471"/>
      <c r="U500" s="390" t="str">
        <f t="array" ref="U500">IFERROR(IF(INDEX('Disaggregation Data'!$O$315:$O$576,MATCH(LEFT(X500,255),LEFT('Disaggregation Data'!$J$315:$J$576,255),0))=0,"",INDEX('Disaggregation Data'!$O$315:$O$576,MATCH(LEFT(X500,255),LEFT('Disaggregation Data'!J$315:$J$576,255),0))),"")</f>
        <v/>
      </c>
      <c r="V500" s="402" t="str">
        <f t="array" ref="V500">IFERROR(IF(INDEX('Disaggregation Data'!$P$315:$P$576,MATCH(LEFT(X500,255),LEFT('Disaggregation Data'!$J$315:$J$576,255),0))=0,"",INDEX('Disaggregation Data'!$P$315:$P$576,MATCH(LEFT(X500,255),LEFT('Disaggregation Data'!J$315:$J$576,255),0))),"")</f>
        <v/>
      </c>
      <c r="W500" s="472"/>
      <c r="X500" s="472" t="str">
        <f t="shared" si="32"/>
        <v/>
      </c>
      <c r="Y500" s="472">
        <f t="shared" si="33"/>
        <v>3</v>
      </c>
      <c r="Z500" s="472" t="str">
        <f t="shared" si="34"/>
        <v/>
      </c>
      <c r="AA500" s="472" t="b">
        <f t="shared" si="35"/>
        <v>0</v>
      </c>
      <c r="AB500" s="472" t="s">
        <v>2050</v>
      </c>
      <c r="AC500" s="472" t="str">
        <f t="array" ref="AC500">IFERROR(IF(INDEX('Disaggregation Records'!$G$95:$G$183,MATCH(LEFT(Z500,255),LEFT('Disaggregation Records'!$D$95:$D$183,255),0))=0,"",INDEX('Disaggregation Records'!$G$95:$G$183,MATCH(LEFT(Z500,255),LEFT('Disaggregation Records'!$D$95:$D$183,255),0))),"")</f>
        <v/>
      </c>
      <c r="AD500" s="472" t="s">
        <v>828</v>
      </c>
      <c r="AE500" s="219"/>
      <c r="AF500" s="135"/>
      <c r="AG500" s="135"/>
    </row>
    <row r="501" spans="1:33" ht="37.5" customHeight="1" x14ac:dyDescent="0.35">
      <c r="A501" s="367">
        <v>18</v>
      </c>
      <c r="B501" s="384" t="str">
        <f>IFERROR(VLOOKUP(A501,'Coverage Indicators - Section D'!$A$10:$Y$38,25,FALSE),"")</f>
        <v/>
      </c>
      <c r="C501" s="467" t="str">
        <f t="array" ref="C501">IFERROR(IF(INDEX('Disaggregation Records'!$E$95:$E$183,MATCH(RIGHT(Z501,255),RIGHT('Disaggregation Records'!$D$95:$D$183,255),0))=0,"",INDEX('Disaggregation Records'!$E$95:$E$183,MATCH(RIGHT(Z501,255),RIGHT('Disaggregation Records'!$D$95:$D$183,255),0))),"")</f>
        <v/>
      </c>
      <c r="D501" s="467" t="str">
        <f t="array" ref="D501">IFERROR(IF(INDEX('Disaggregation Records'!$F$95:$F$183,MATCH(RIGHT(Z501,255),RIGHT('Disaggregation Records'!$D$95:$D$183,255),0))=0,"",INDEX('Disaggregation Records'!$F$95:$F$183,MATCH(RIGHT(Z501,255),RIGHT('Disaggregation Records'!$D$95:$D$183,255),0))),"")</f>
        <v/>
      </c>
      <c r="E501" s="386" t="str">
        <f t="array" ref="E501">IFERROR(IF(INDEX('Disaggregation Data'!$K$315:$K$576,MATCH(LEFT(X501,255),LEFT('Disaggregation Data'!$J$315:$J$576,255),0))=0,"",INDEX('Disaggregation Data'!$K$315:$K$576,MATCH(LEFT(X501,255),LEFT('Disaggregation Data'!J$315:$J$576,255),0))),"")</f>
        <v/>
      </c>
      <c r="F501" s="387" t="str">
        <f t="array" ref="F501">IFERROR(IF(INDEX('Disaggregation Data'!$L$315:$L$576,MATCH(LEFT(X501,255),LEFT('Disaggregation Data'!$J$315:$J$576,255),0))=0,"",INDEX('Disaggregation Data'!$L$315:$L$576,MATCH(LEFT(X501,255),LEFT('Disaggregation Data'!J$315:$J$576,255),0))),"")</f>
        <v/>
      </c>
      <c r="G501" s="442" t="str">
        <f t="array" ref="G501">IFERROR(IF(INDEX('Disaggregation Data'!$M$315:$M$576,MATCH(LEFT(X501,255),LEFT('Disaggregation Data'!$J$315:$J$576,255),0))=0,(E501/F501)*100,INDEX('Disaggregation Data'!$M$315:$M$576,MATCH(LEFT(X501,255),LEFT('Disaggregation Data'!J$315:$J$576,255),0))),"")</f>
        <v/>
      </c>
      <c r="H501" s="390" t="str">
        <f t="array" ref="H501">IFERROR(IF(INDEX('Disaggregation Data'!$N$315:$N$576,MATCH(LEFT(X501,255),LEFT('Disaggregation Data'!$J$315:$J$576,255),0))=0,"",INDEX('Disaggregation Data'!$N$315:$N$576,MATCH(LEFT(X501,255),LEFT('Disaggregation Data'!J$315:$J$576,255),0))),"")</f>
        <v/>
      </c>
      <c r="I501" s="471"/>
      <c r="J501" s="471"/>
      <c r="K501" s="471"/>
      <c r="L501" s="471"/>
      <c r="M501" s="471"/>
      <c r="N501" s="471"/>
      <c r="O501" s="471"/>
      <c r="P501" s="471"/>
      <c r="Q501" s="471"/>
      <c r="R501" s="471"/>
      <c r="S501" s="471"/>
      <c r="T501" s="471"/>
      <c r="U501" s="390" t="str">
        <f t="array" ref="U501">IFERROR(IF(INDEX('Disaggregation Data'!$O$315:$O$576,MATCH(LEFT(X501,255),LEFT('Disaggregation Data'!$J$315:$J$576,255),0))=0,"",INDEX('Disaggregation Data'!$O$315:$O$576,MATCH(LEFT(X501,255),LEFT('Disaggregation Data'!J$315:$J$576,255),0))),"")</f>
        <v/>
      </c>
      <c r="V501" s="402" t="str">
        <f t="array" ref="V501">IFERROR(IF(INDEX('Disaggregation Data'!$P$315:$P$576,MATCH(LEFT(X501,255),LEFT('Disaggregation Data'!$J$315:$J$576,255),0))=0,"",INDEX('Disaggregation Data'!$P$315:$P$576,MATCH(LEFT(X501,255),LEFT('Disaggregation Data'!J$315:$J$576,255),0))),"")</f>
        <v/>
      </c>
      <c r="W501" s="472"/>
      <c r="X501" s="472" t="str">
        <f t="shared" si="32"/>
        <v/>
      </c>
      <c r="Y501" s="472">
        <f t="shared" si="33"/>
        <v>4</v>
      </c>
      <c r="Z501" s="472" t="str">
        <f t="shared" si="34"/>
        <v/>
      </c>
      <c r="AA501" s="472" t="b">
        <f t="shared" si="35"/>
        <v>0</v>
      </c>
      <c r="AB501" s="472" t="s">
        <v>2051</v>
      </c>
      <c r="AC501" s="472" t="str">
        <f t="array" ref="AC501">IFERROR(IF(INDEX('Disaggregation Records'!$G$95:$G$183,MATCH(LEFT(Z501,255),LEFT('Disaggregation Records'!$D$95:$D$183,255),0))=0,"",INDEX('Disaggregation Records'!$G$95:$G$183,MATCH(LEFT(Z501,255),LEFT('Disaggregation Records'!$D$95:$D$183,255),0))),"")</f>
        <v/>
      </c>
      <c r="AD501" s="472" t="s">
        <v>828</v>
      </c>
      <c r="AE501" s="219"/>
      <c r="AF501" s="135"/>
      <c r="AG501" s="135"/>
    </row>
    <row r="502" spans="1:33" ht="37.5" customHeight="1" x14ac:dyDescent="0.35">
      <c r="A502" s="367">
        <v>18</v>
      </c>
      <c r="B502" s="384" t="str">
        <f>IFERROR(VLOOKUP(A502,'Coverage Indicators - Section D'!$A$10:$Y$38,25,FALSE),"")</f>
        <v/>
      </c>
      <c r="C502" s="467" t="str">
        <f t="array" ref="C502">IFERROR(IF(INDEX('Disaggregation Records'!$E$95:$E$183,MATCH(RIGHT(Z502,255),RIGHT('Disaggregation Records'!$D$95:$D$183,255),0))=0,"",INDEX('Disaggregation Records'!$E$95:$E$183,MATCH(RIGHT(Z502,255),RIGHT('Disaggregation Records'!$D$95:$D$183,255),0))),"")</f>
        <v/>
      </c>
      <c r="D502" s="467" t="str">
        <f t="array" ref="D502">IFERROR(IF(INDEX('Disaggregation Records'!$F$95:$F$183,MATCH(RIGHT(Z502,255),RIGHT('Disaggregation Records'!$D$95:$D$183,255),0))=0,"",INDEX('Disaggregation Records'!$F$95:$F$183,MATCH(RIGHT(Z502,255),RIGHT('Disaggregation Records'!$D$95:$D$183,255),0))),"")</f>
        <v/>
      </c>
      <c r="E502" s="386" t="str">
        <f t="array" ref="E502">IFERROR(IF(INDEX('Disaggregation Data'!$K$315:$K$576,MATCH(LEFT(X502,255),LEFT('Disaggregation Data'!$J$315:$J$576,255),0))=0,"",INDEX('Disaggregation Data'!$K$315:$K$576,MATCH(LEFT(X502,255),LEFT('Disaggregation Data'!J$315:$J$576,255),0))),"")</f>
        <v/>
      </c>
      <c r="F502" s="387" t="str">
        <f t="array" ref="F502">IFERROR(IF(INDEX('Disaggregation Data'!$L$315:$L$576,MATCH(LEFT(X502,255),LEFT('Disaggregation Data'!$J$315:$J$576,255),0))=0,"",INDEX('Disaggregation Data'!$L$315:$L$576,MATCH(LEFT(X502,255),LEFT('Disaggregation Data'!J$315:$J$576,255),0))),"")</f>
        <v/>
      </c>
      <c r="G502" s="442" t="str">
        <f t="array" ref="G502">IFERROR(IF(INDEX('Disaggregation Data'!$M$315:$M$576,MATCH(LEFT(X502,255),LEFT('Disaggregation Data'!$J$315:$J$576,255),0))=0,(E502/F502)*100,INDEX('Disaggregation Data'!$M$315:$M$576,MATCH(LEFT(X502,255),LEFT('Disaggregation Data'!J$315:$J$576,255),0))),"")</f>
        <v/>
      </c>
      <c r="H502" s="390" t="str">
        <f t="array" ref="H502">IFERROR(IF(INDEX('Disaggregation Data'!$N$315:$N$576,MATCH(LEFT(X502,255),LEFT('Disaggregation Data'!$J$315:$J$576,255),0))=0,"",INDEX('Disaggregation Data'!$N$315:$N$576,MATCH(LEFT(X502,255),LEFT('Disaggregation Data'!J$315:$J$576,255),0))),"")</f>
        <v/>
      </c>
      <c r="I502" s="471"/>
      <c r="J502" s="471"/>
      <c r="K502" s="471"/>
      <c r="L502" s="471"/>
      <c r="M502" s="471"/>
      <c r="N502" s="471"/>
      <c r="O502" s="471"/>
      <c r="P502" s="471"/>
      <c r="Q502" s="471"/>
      <c r="R502" s="471"/>
      <c r="S502" s="471"/>
      <c r="T502" s="471"/>
      <c r="U502" s="390" t="str">
        <f t="array" ref="U502">IFERROR(IF(INDEX('Disaggregation Data'!$O$315:$O$576,MATCH(LEFT(X502,255),LEFT('Disaggregation Data'!$J$315:$J$576,255),0))=0,"",INDEX('Disaggregation Data'!$O$315:$O$576,MATCH(LEFT(X502,255),LEFT('Disaggregation Data'!J$315:$J$576,255),0))),"")</f>
        <v/>
      </c>
      <c r="V502" s="402" t="str">
        <f t="array" ref="V502">IFERROR(IF(INDEX('Disaggregation Data'!$P$315:$P$576,MATCH(LEFT(X502,255),LEFT('Disaggregation Data'!$J$315:$J$576,255),0))=0,"",INDEX('Disaggregation Data'!$P$315:$P$576,MATCH(LEFT(X502,255),LEFT('Disaggregation Data'!J$315:$J$576,255),0))),"")</f>
        <v/>
      </c>
      <c r="W502" s="472"/>
      <c r="X502" s="472" t="str">
        <f t="shared" si="32"/>
        <v/>
      </c>
      <c r="Y502" s="472">
        <f t="shared" si="33"/>
        <v>5</v>
      </c>
      <c r="Z502" s="472" t="str">
        <f t="shared" si="34"/>
        <v/>
      </c>
      <c r="AA502" s="472" t="b">
        <f t="shared" si="35"/>
        <v>0</v>
      </c>
      <c r="AB502" s="472" t="s">
        <v>2052</v>
      </c>
      <c r="AC502" s="472" t="str">
        <f t="array" ref="AC502">IFERROR(IF(INDEX('Disaggregation Records'!$G$95:$G$183,MATCH(LEFT(Z502,255),LEFT('Disaggregation Records'!$D$95:$D$183,255),0))=0,"",INDEX('Disaggregation Records'!$G$95:$G$183,MATCH(LEFT(Z502,255),LEFT('Disaggregation Records'!$D$95:$D$183,255),0))),"")</f>
        <v/>
      </c>
      <c r="AD502" s="472" t="s">
        <v>828</v>
      </c>
      <c r="AE502" s="219"/>
      <c r="AF502" s="135"/>
      <c r="AG502" s="135"/>
    </row>
    <row r="503" spans="1:33" ht="37.5" customHeight="1" x14ac:dyDescent="0.35">
      <c r="A503" s="367">
        <v>18</v>
      </c>
      <c r="B503" s="384" t="str">
        <f>IFERROR(VLOOKUP(A503,'Coverage Indicators - Section D'!$A$10:$Y$38,25,FALSE),"")</f>
        <v/>
      </c>
      <c r="C503" s="467" t="str">
        <f t="array" ref="C503">IFERROR(IF(INDEX('Disaggregation Records'!$E$95:$E$183,MATCH(RIGHT(Z503,255),RIGHT('Disaggregation Records'!$D$95:$D$183,255),0))=0,"",INDEX('Disaggregation Records'!$E$95:$E$183,MATCH(RIGHT(Z503,255),RIGHT('Disaggregation Records'!$D$95:$D$183,255),0))),"")</f>
        <v/>
      </c>
      <c r="D503" s="467" t="str">
        <f t="array" ref="D503">IFERROR(IF(INDEX('Disaggregation Records'!$F$95:$F$183,MATCH(RIGHT(Z503,255),RIGHT('Disaggregation Records'!$D$95:$D$183,255),0))=0,"",INDEX('Disaggregation Records'!$F$95:$F$183,MATCH(RIGHT(Z503,255),RIGHT('Disaggregation Records'!$D$95:$D$183,255),0))),"")</f>
        <v/>
      </c>
      <c r="E503" s="386" t="str">
        <f t="array" ref="E503">IFERROR(IF(INDEX('Disaggregation Data'!$K$315:$K$576,MATCH(LEFT(X503,255),LEFT('Disaggregation Data'!$J$315:$J$576,255),0))=0,"",INDEX('Disaggregation Data'!$K$315:$K$576,MATCH(LEFT(X503,255),LEFT('Disaggregation Data'!J$315:$J$576,255),0))),"")</f>
        <v/>
      </c>
      <c r="F503" s="387" t="str">
        <f t="array" ref="F503">IFERROR(IF(INDEX('Disaggregation Data'!$L$315:$L$576,MATCH(LEFT(X503,255),LEFT('Disaggregation Data'!$J$315:$J$576,255),0))=0,"",INDEX('Disaggregation Data'!$L$315:$L$576,MATCH(LEFT(X503,255),LEFT('Disaggregation Data'!J$315:$J$576,255),0))),"")</f>
        <v/>
      </c>
      <c r="G503" s="442" t="str">
        <f t="array" ref="G503">IFERROR(IF(INDEX('Disaggregation Data'!$M$315:$M$576,MATCH(LEFT(X503,255),LEFT('Disaggregation Data'!$J$315:$J$576,255),0))=0,(E503/F503)*100,INDEX('Disaggregation Data'!$M$315:$M$576,MATCH(LEFT(X503,255),LEFT('Disaggregation Data'!J$315:$J$576,255),0))),"")</f>
        <v/>
      </c>
      <c r="H503" s="390" t="str">
        <f t="array" ref="H503">IFERROR(IF(INDEX('Disaggregation Data'!$N$315:$N$576,MATCH(LEFT(X503,255),LEFT('Disaggregation Data'!$J$315:$J$576,255),0))=0,"",INDEX('Disaggregation Data'!$N$315:$N$576,MATCH(LEFT(X503,255),LEFT('Disaggregation Data'!J$315:$J$576,255),0))),"")</f>
        <v/>
      </c>
      <c r="I503" s="471"/>
      <c r="J503" s="471"/>
      <c r="K503" s="471"/>
      <c r="L503" s="471"/>
      <c r="M503" s="471"/>
      <c r="N503" s="471"/>
      <c r="O503" s="471"/>
      <c r="P503" s="471"/>
      <c r="Q503" s="471"/>
      <c r="R503" s="471"/>
      <c r="S503" s="471"/>
      <c r="T503" s="471"/>
      <c r="U503" s="390" t="str">
        <f t="array" ref="U503">IFERROR(IF(INDEX('Disaggregation Data'!$O$315:$O$576,MATCH(LEFT(X503,255),LEFT('Disaggregation Data'!$J$315:$J$576,255),0))=0,"",INDEX('Disaggregation Data'!$O$315:$O$576,MATCH(LEFT(X503,255),LEFT('Disaggregation Data'!J$315:$J$576,255),0))),"")</f>
        <v/>
      </c>
      <c r="V503" s="402" t="str">
        <f t="array" ref="V503">IFERROR(IF(INDEX('Disaggregation Data'!$P$315:$P$576,MATCH(LEFT(X503,255),LEFT('Disaggregation Data'!$J$315:$J$576,255),0))=0,"",INDEX('Disaggregation Data'!$P$315:$P$576,MATCH(LEFT(X503,255),LEFT('Disaggregation Data'!J$315:$J$576,255),0))),"")</f>
        <v/>
      </c>
      <c r="W503" s="472"/>
      <c r="X503" s="472" t="str">
        <f t="shared" si="32"/>
        <v/>
      </c>
      <c r="Y503" s="472">
        <f t="shared" si="33"/>
        <v>6</v>
      </c>
      <c r="Z503" s="472" t="str">
        <f t="shared" si="34"/>
        <v/>
      </c>
      <c r="AA503" s="472" t="b">
        <f t="shared" si="35"/>
        <v>0</v>
      </c>
      <c r="AB503" s="472" t="s">
        <v>2053</v>
      </c>
      <c r="AC503" s="472" t="str">
        <f t="array" ref="AC503">IFERROR(IF(INDEX('Disaggregation Records'!$G$95:$G$183,MATCH(LEFT(Z503,255),LEFT('Disaggregation Records'!$D$95:$D$183,255),0))=0,"",INDEX('Disaggregation Records'!$G$95:$G$183,MATCH(LEFT(Z503,255),LEFT('Disaggregation Records'!$D$95:$D$183,255),0))),"")</f>
        <v/>
      </c>
      <c r="AD503" s="472" t="s">
        <v>828</v>
      </c>
      <c r="AE503" s="219"/>
      <c r="AF503" s="135"/>
      <c r="AG503" s="135"/>
    </row>
    <row r="504" spans="1:33" ht="37.5" customHeight="1" x14ac:dyDescent="0.35">
      <c r="A504" s="367">
        <v>18</v>
      </c>
      <c r="B504" s="384" t="str">
        <f>IFERROR(VLOOKUP(A504,'Coverage Indicators - Section D'!$A$10:$Y$38,25,FALSE),"")</f>
        <v/>
      </c>
      <c r="C504" s="467" t="str">
        <f t="array" ref="C504">IFERROR(IF(INDEX('Disaggregation Records'!$E$95:$E$183,MATCH(RIGHT(Z504,255),RIGHT('Disaggregation Records'!$D$95:$D$183,255),0))=0,"",INDEX('Disaggregation Records'!$E$95:$E$183,MATCH(RIGHT(Z504,255),RIGHT('Disaggregation Records'!$D$95:$D$183,255),0))),"")</f>
        <v/>
      </c>
      <c r="D504" s="467" t="str">
        <f t="array" ref="D504">IFERROR(IF(INDEX('Disaggregation Records'!$F$95:$F$183,MATCH(RIGHT(Z504,255),RIGHT('Disaggregation Records'!$D$95:$D$183,255),0))=0,"",INDEX('Disaggregation Records'!$F$95:$F$183,MATCH(RIGHT(Z504,255),RIGHT('Disaggregation Records'!$D$95:$D$183,255),0))),"")</f>
        <v/>
      </c>
      <c r="E504" s="386" t="str">
        <f t="array" ref="E504">IFERROR(IF(INDEX('Disaggregation Data'!$K$315:$K$576,MATCH(LEFT(X504,255),LEFT('Disaggregation Data'!$J$315:$J$576,255),0))=0,"",INDEX('Disaggregation Data'!$K$315:$K$576,MATCH(LEFT(X504,255),LEFT('Disaggregation Data'!J$315:$J$576,255),0))),"")</f>
        <v/>
      </c>
      <c r="F504" s="387" t="str">
        <f t="array" ref="F504">IFERROR(IF(INDEX('Disaggregation Data'!$L$315:$L$576,MATCH(LEFT(X504,255),LEFT('Disaggregation Data'!$J$315:$J$576,255),0))=0,"",INDEX('Disaggregation Data'!$L$315:$L$576,MATCH(LEFT(X504,255),LEFT('Disaggregation Data'!J$315:$J$576,255),0))),"")</f>
        <v/>
      </c>
      <c r="G504" s="442" t="str">
        <f t="array" ref="G504">IFERROR(IF(INDEX('Disaggregation Data'!$M$315:$M$576,MATCH(LEFT(X504,255),LEFT('Disaggregation Data'!$J$315:$J$576,255),0))=0,(E504/F504)*100,INDEX('Disaggregation Data'!$M$315:$M$576,MATCH(LEFT(X504,255),LEFT('Disaggregation Data'!J$315:$J$576,255),0))),"")</f>
        <v/>
      </c>
      <c r="H504" s="390" t="str">
        <f t="array" ref="H504">IFERROR(IF(INDEX('Disaggregation Data'!$N$315:$N$576,MATCH(LEFT(X504,255),LEFT('Disaggregation Data'!$J$315:$J$576,255),0))=0,"",INDEX('Disaggregation Data'!$N$315:$N$576,MATCH(LEFT(X504,255),LEFT('Disaggregation Data'!J$315:$J$576,255),0))),"")</f>
        <v/>
      </c>
      <c r="I504" s="471"/>
      <c r="J504" s="471"/>
      <c r="K504" s="471"/>
      <c r="L504" s="471"/>
      <c r="M504" s="471"/>
      <c r="N504" s="471"/>
      <c r="O504" s="471"/>
      <c r="P504" s="471"/>
      <c r="Q504" s="471"/>
      <c r="R504" s="471"/>
      <c r="S504" s="471"/>
      <c r="T504" s="471"/>
      <c r="U504" s="390" t="str">
        <f t="array" ref="U504">IFERROR(IF(INDEX('Disaggregation Data'!$O$315:$O$576,MATCH(LEFT(X504,255),LEFT('Disaggregation Data'!$J$315:$J$576,255),0))=0,"",INDEX('Disaggregation Data'!$O$315:$O$576,MATCH(LEFT(X504,255),LEFT('Disaggregation Data'!J$315:$J$576,255),0))),"")</f>
        <v/>
      </c>
      <c r="V504" s="402" t="str">
        <f t="array" ref="V504">IFERROR(IF(INDEX('Disaggregation Data'!$P$315:$P$576,MATCH(LEFT(X504,255),LEFT('Disaggregation Data'!$J$315:$J$576,255),0))=0,"",INDEX('Disaggregation Data'!$P$315:$P$576,MATCH(LEFT(X504,255),LEFT('Disaggregation Data'!J$315:$J$576,255),0))),"")</f>
        <v/>
      </c>
      <c r="W504" s="472"/>
      <c r="X504" s="472" t="str">
        <f t="shared" si="32"/>
        <v/>
      </c>
      <c r="Y504" s="472">
        <f t="shared" si="33"/>
        <v>7</v>
      </c>
      <c r="Z504" s="472" t="str">
        <f t="shared" si="34"/>
        <v/>
      </c>
      <c r="AA504" s="472" t="b">
        <f t="shared" si="35"/>
        <v>0</v>
      </c>
      <c r="AB504" s="472" t="s">
        <v>2054</v>
      </c>
      <c r="AC504" s="472" t="str">
        <f t="array" ref="AC504">IFERROR(IF(INDEX('Disaggregation Records'!$G$95:$G$183,MATCH(LEFT(Z504,255),LEFT('Disaggregation Records'!$D$95:$D$183,255),0))=0,"",INDEX('Disaggregation Records'!$G$95:$G$183,MATCH(LEFT(Z504,255),LEFT('Disaggregation Records'!$D$95:$D$183,255),0))),"")</f>
        <v/>
      </c>
      <c r="AD504" s="472" t="s">
        <v>828</v>
      </c>
      <c r="AE504" s="219"/>
      <c r="AF504" s="135"/>
      <c r="AG504" s="135"/>
    </row>
    <row r="505" spans="1:33" ht="37.5" customHeight="1" x14ac:dyDescent="0.35">
      <c r="A505" s="367">
        <v>18</v>
      </c>
      <c r="B505" s="384" t="str">
        <f>IFERROR(VLOOKUP(A505,'Coverage Indicators - Section D'!$A$10:$Y$38,25,FALSE),"")</f>
        <v/>
      </c>
      <c r="C505" s="467" t="str">
        <f t="array" ref="C505">IFERROR(IF(INDEX('Disaggregation Records'!$E$95:$E$183,MATCH(RIGHT(Z505,255),RIGHT('Disaggregation Records'!$D$95:$D$183,255),0))=0,"",INDEX('Disaggregation Records'!$E$95:$E$183,MATCH(RIGHT(Z505,255),RIGHT('Disaggregation Records'!$D$95:$D$183,255),0))),"")</f>
        <v/>
      </c>
      <c r="D505" s="467" t="str">
        <f t="array" ref="D505">IFERROR(IF(INDEX('Disaggregation Records'!$F$95:$F$183,MATCH(RIGHT(Z505,255),RIGHT('Disaggregation Records'!$D$95:$D$183,255),0))=0,"",INDEX('Disaggregation Records'!$F$95:$F$183,MATCH(RIGHT(Z505,255),RIGHT('Disaggregation Records'!$D$95:$D$183,255),0))),"")</f>
        <v/>
      </c>
      <c r="E505" s="386" t="str">
        <f t="array" ref="E505">IFERROR(IF(INDEX('Disaggregation Data'!$K$315:$K$576,MATCH(LEFT(X505,255),LEFT('Disaggregation Data'!$J$315:$J$576,255),0))=0,"",INDEX('Disaggregation Data'!$K$315:$K$576,MATCH(LEFT(X505,255),LEFT('Disaggregation Data'!J$315:$J$576,255),0))),"")</f>
        <v/>
      </c>
      <c r="F505" s="387" t="str">
        <f t="array" ref="F505">IFERROR(IF(INDEX('Disaggregation Data'!$L$315:$L$576,MATCH(LEFT(X505,255),LEFT('Disaggregation Data'!$J$315:$J$576,255),0))=0,"",INDEX('Disaggregation Data'!$L$315:$L$576,MATCH(LEFT(X505,255),LEFT('Disaggregation Data'!J$315:$J$576,255),0))),"")</f>
        <v/>
      </c>
      <c r="G505" s="442" t="str">
        <f t="array" ref="G505">IFERROR(IF(INDEX('Disaggregation Data'!$M$315:$M$576,MATCH(LEFT(X505,255),LEFT('Disaggregation Data'!$J$315:$J$576,255),0))=0,(E505/F505)*100,INDEX('Disaggregation Data'!$M$315:$M$576,MATCH(LEFT(X505,255),LEFT('Disaggregation Data'!J$315:$J$576,255),0))),"")</f>
        <v/>
      </c>
      <c r="H505" s="390" t="str">
        <f t="array" ref="H505">IFERROR(IF(INDEX('Disaggregation Data'!$N$315:$N$576,MATCH(LEFT(X505,255),LEFT('Disaggregation Data'!$J$315:$J$576,255),0))=0,"",INDEX('Disaggregation Data'!$N$315:$N$576,MATCH(LEFT(X505,255),LEFT('Disaggregation Data'!J$315:$J$576,255),0))),"")</f>
        <v/>
      </c>
      <c r="I505" s="471"/>
      <c r="J505" s="471"/>
      <c r="K505" s="471"/>
      <c r="L505" s="471"/>
      <c r="M505" s="471"/>
      <c r="N505" s="471"/>
      <c r="O505" s="471"/>
      <c r="P505" s="471"/>
      <c r="Q505" s="471"/>
      <c r="R505" s="471"/>
      <c r="S505" s="471"/>
      <c r="T505" s="471"/>
      <c r="U505" s="390" t="str">
        <f t="array" ref="U505">IFERROR(IF(INDEX('Disaggregation Data'!$O$315:$O$576,MATCH(LEFT(X505,255),LEFT('Disaggregation Data'!$J$315:$J$576,255),0))=0,"",INDEX('Disaggregation Data'!$O$315:$O$576,MATCH(LEFT(X505,255),LEFT('Disaggregation Data'!J$315:$J$576,255),0))),"")</f>
        <v/>
      </c>
      <c r="V505" s="402" t="str">
        <f t="array" ref="V505">IFERROR(IF(INDEX('Disaggregation Data'!$P$315:$P$576,MATCH(LEFT(X505,255),LEFT('Disaggregation Data'!$J$315:$J$576,255),0))=0,"",INDEX('Disaggregation Data'!$P$315:$P$576,MATCH(LEFT(X505,255),LEFT('Disaggregation Data'!J$315:$J$576,255),0))),"")</f>
        <v/>
      </c>
      <c r="W505" s="472"/>
      <c r="X505" s="472" t="str">
        <f t="shared" si="32"/>
        <v/>
      </c>
      <c r="Y505" s="472">
        <f t="shared" si="33"/>
        <v>8</v>
      </c>
      <c r="Z505" s="472" t="str">
        <f t="shared" si="34"/>
        <v/>
      </c>
      <c r="AA505" s="472" t="b">
        <f t="shared" si="35"/>
        <v>0</v>
      </c>
      <c r="AB505" s="472" t="s">
        <v>2055</v>
      </c>
      <c r="AC505" s="472" t="str">
        <f t="array" ref="AC505">IFERROR(IF(INDEX('Disaggregation Records'!$G$95:$G$183,MATCH(LEFT(Z505,255),LEFT('Disaggregation Records'!$D$95:$D$183,255),0))=0,"",INDEX('Disaggregation Records'!$G$95:$G$183,MATCH(LEFT(Z505,255),LEFT('Disaggregation Records'!$D$95:$D$183,255),0))),"")</f>
        <v/>
      </c>
      <c r="AD505" s="472" t="s">
        <v>828</v>
      </c>
      <c r="AE505" s="219"/>
      <c r="AF505" s="135"/>
      <c r="AG505" s="135"/>
    </row>
    <row r="506" spans="1:33" ht="37.5" customHeight="1" x14ac:dyDescent="0.35">
      <c r="A506" s="367">
        <v>18</v>
      </c>
      <c r="B506" s="384" t="str">
        <f>IFERROR(VLOOKUP(A506,'Coverage Indicators - Section D'!$A$10:$Y$38,25,FALSE),"")</f>
        <v/>
      </c>
      <c r="C506" s="467" t="str">
        <f t="array" ref="C506">IFERROR(IF(INDEX('Disaggregation Records'!$E$95:$E$183,MATCH(RIGHT(Z506,255),RIGHT('Disaggregation Records'!$D$95:$D$183,255),0))=0,"",INDEX('Disaggregation Records'!$E$95:$E$183,MATCH(RIGHT(Z506,255),RIGHT('Disaggregation Records'!$D$95:$D$183,255),0))),"")</f>
        <v/>
      </c>
      <c r="D506" s="467" t="str">
        <f t="array" ref="D506">IFERROR(IF(INDEX('Disaggregation Records'!$F$95:$F$183,MATCH(RIGHT(Z506,255),RIGHT('Disaggregation Records'!$D$95:$D$183,255),0))=0,"",INDEX('Disaggregation Records'!$F$95:$F$183,MATCH(RIGHT(Z506,255),RIGHT('Disaggregation Records'!$D$95:$D$183,255),0))),"")</f>
        <v/>
      </c>
      <c r="E506" s="386" t="str">
        <f t="array" ref="E506">IFERROR(IF(INDEX('Disaggregation Data'!$K$315:$K$576,MATCH(LEFT(X506,255),LEFT('Disaggregation Data'!$J$315:$J$576,255),0))=0,"",INDEX('Disaggregation Data'!$K$315:$K$576,MATCH(LEFT(X506,255),LEFT('Disaggregation Data'!J$315:$J$576,255),0))),"")</f>
        <v/>
      </c>
      <c r="F506" s="387" t="str">
        <f t="array" ref="F506">IFERROR(IF(INDEX('Disaggregation Data'!$L$315:$L$576,MATCH(LEFT(X506,255),LEFT('Disaggregation Data'!$J$315:$J$576,255),0))=0,"",INDEX('Disaggregation Data'!$L$315:$L$576,MATCH(LEFT(X506,255),LEFT('Disaggregation Data'!J$315:$J$576,255),0))),"")</f>
        <v/>
      </c>
      <c r="G506" s="442" t="str">
        <f t="array" ref="G506">IFERROR(IF(INDEX('Disaggregation Data'!$M$315:$M$576,MATCH(LEFT(X506,255),LEFT('Disaggregation Data'!$J$315:$J$576,255),0))=0,(E506/F506)*100,INDEX('Disaggregation Data'!$M$315:$M$576,MATCH(LEFT(X506,255),LEFT('Disaggregation Data'!J$315:$J$576,255),0))),"")</f>
        <v/>
      </c>
      <c r="H506" s="390" t="str">
        <f t="array" ref="H506">IFERROR(IF(INDEX('Disaggregation Data'!$N$315:$N$576,MATCH(LEFT(X506,255),LEFT('Disaggregation Data'!$J$315:$J$576,255),0))=0,"",INDEX('Disaggregation Data'!$N$315:$N$576,MATCH(LEFT(X506,255),LEFT('Disaggregation Data'!J$315:$J$576,255),0))),"")</f>
        <v/>
      </c>
      <c r="I506" s="471"/>
      <c r="J506" s="471"/>
      <c r="K506" s="471"/>
      <c r="L506" s="471"/>
      <c r="M506" s="471"/>
      <c r="N506" s="471"/>
      <c r="O506" s="471"/>
      <c r="P506" s="471"/>
      <c r="Q506" s="471"/>
      <c r="R506" s="471"/>
      <c r="S506" s="471"/>
      <c r="T506" s="471"/>
      <c r="U506" s="390" t="str">
        <f t="array" ref="U506">IFERROR(IF(INDEX('Disaggregation Data'!$O$315:$O$576,MATCH(LEFT(X506,255),LEFT('Disaggregation Data'!$J$315:$J$576,255),0))=0,"",INDEX('Disaggregation Data'!$O$315:$O$576,MATCH(LEFT(X506,255),LEFT('Disaggregation Data'!J$315:$J$576,255),0))),"")</f>
        <v/>
      </c>
      <c r="V506" s="402" t="str">
        <f t="array" ref="V506">IFERROR(IF(INDEX('Disaggregation Data'!$P$315:$P$576,MATCH(LEFT(X506,255),LEFT('Disaggregation Data'!$J$315:$J$576,255),0))=0,"",INDEX('Disaggregation Data'!$P$315:$P$576,MATCH(LEFT(X506,255),LEFT('Disaggregation Data'!J$315:$J$576,255),0))),"")</f>
        <v/>
      </c>
      <c r="W506" s="472"/>
      <c r="X506" s="472" t="str">
        <f t="shared" si="32"/>
        <v/>
      </c>
      <c r="Y506" s="472">
        <f t="shared" si="33"/>
        <v>9</v>
      </c>
      <c r="Z506" s="472" t="str">
        <f t="shared" si="34"/>
        <v/>
      </c>
      <c r="AA506" s="472" t="b">
        <f t="shared" si="35"/>
        <v>0</v>
      </c>
      <c r="AB506" s="472" t="s">
        <v>2056</v>
      </c>
      <c r="AC506" s="472" t="str">
        <f t="array" ref="AC506">IFERROR(IF(INDEX('Disaggregation Records'!$G$95:$G$183,MATCH(LEFT(Z506,255),LEFT('Disaggregation Records'!$D$95:$D$183,255),0))=0,"",INDEX('Disaggregation Records'!$G$95:$G$183,MATCH(LEFT(Z506,255),LEFT('Disaggregation Records'!$D$95:$D$183,255),0))),"")</f>
        <v/>
      </c>
      <c r="AD506" s="472" t="s">
        <v>828</v>
      </c>
      <c r="AE506" s="219"/>
      <c r="AF506" s="135"/>
      <c r="AG506" s="135"/>
    </row>
    <row r="507" spans="1:33" ht="37.5" customHeight="1" x14ac:dyDescent="0.35">
      <c r="A507" s="367">
        <v>19</v>
      </c>
      <c r="B507" s="384" t="str">
        <f>IFERROR(VLOOKUP(A507,'Coverage Indicators - Section D'!$A$10:$Y$38,25,FALSE),"")</f>
        <v/>
      </c>
      <c r="C507" s="467" t="str">
        <f t="array" ref="C507">IFERROR(IF(INDEX('Disaggregation Records'!$E$95:$E$183,MATCH(RIGHT(Z507,255),RIGHT('Disaggregation Records'!$D$95:$D$183,255),0))=0,"",INDEX('Disaggregation Records'!$E$95:$E$183,MATCH(RIGHT(Z507,255),RIGHT('Disaggregation Records'!$D$95:$D$183,255),0))),"")</f>
        <v/>
      </c>
      <c r="D507" s="467" t="str">
        <f t="array" ref="D507">IFERROR(IF(INDEX('Disaggregation Records'!$F$95:$F$183,MATCH(RIGHT(Z507,255),RIGHT('Disaggregation Records'!$D$95:$D$183,255),0))=0,"",INDEX('Disaggregation Records'!$F$95:$F$183,MATCH(RIGHT(Z507,255),RIGHT('Disaggregation Records'!$D$95:$D$183,255),0))),"")</f>
        <v/>
      </c>
      <c r="E507" s="386" t="str">
        <f t="array" ref="E507">IFERROR(IF(INDEX('Disaggregation Data'!$K$315:$K$576,MATCH(LEFT(X507,255),LEFT('Disaggregation Data'!$J$315:$J$576,255),0))=0,"",INDEX('Disaggregation Data'!$K$315:$K$576,MATCH(LEFT(X507,255),LEFT('Disaggregation Data'!J$315:$J$576,255),0))),"")</f>
        <v/>
      </c>
      <c r="F507" s="387" t="str">
        <f t="array" ref="F507">IFERROR(IF(INDEX('Disaggregation Data'!$L$315:$L$576,MATCH(LEFT(X507,255),LEFT('Disaggregation Data'!$J$315:$J$576,255),0))=0,"",INDEX('Disaggregation Data'!$L$315:$L$576,MATCH(LEFT(X507,255),LEFT('Disaggregation Data'!J$315:$J$576,255),0))),"")</f>
        <v/>
      </c>
      <c r="G507" s="442" t="str">
        <f t="array" ref="G507">IFERROR(IF(INDEX('Disaggregation Data'!$M$315:$M$576,MATCH(LEFT(X507,255),LEFT('Disaggregation Data'!$J$315:$J$576,255),0))=0,(E507/F507)*100,INDEX('Disaggregation Data'!$M$315:$M$576,MATCH(LEFT(X507,255),LEFT('Disaggregation Data'!J$315:$J$576,255),0))),"")</f>
        <v/>
      </c>
      <c r="H507" s="390" t="str">
        <f t="array" ref="H507">IFERROR(IF(INDEX('Disaggregation Data'!$N$315:$N$576,MATCH(LEFT(X507,255),LEFT('Disaggregation Data'!$J$315:$J$576,255),0))=0,"",INDEX('Disaggregation Data'!$N$315:$N$576,MATCH(LEFT(X507,255),LEFT('Disaggregation Data'!J$315:$J$576,255),0))),"")</f>
        <v/>
      </c>
      <c r="I507" s="471"/>
      <c r="J507" s="471"/>
      <c r="K507" s="471"/>
      <c r="L507" s="471"/>
      <c r="M507" s="471"/>
      <c r="N507" s="471"/>
      <c r="O507" s="471"/>
      <c r="P507" s="471"/>
      <c r="Q507" s="471"/>
      <c r="R507" s="471"/>
      <c r="S507" s="471"/>
      <c r="T507" s="471"/>
      <c r="U507" s="390" t="str">
        <f t="array" ref="U507">IFERROR(IF(INDEX('Disaggregation Data'!$O$315:$O$576,MATCH(LEFT(X507,255),LEFT('Disaggregation Data'!$J$315:$J$576,255),0))=0,"",INDEX('Disaggregation Data'!$O$315:$O$576,MATCH(LEFT(X507,255),LEFT('Disaggregation Data'!J$315:$J$576,255),0))),"")</f>
        <v/>
      </c>
      <c r="V507" s="402" t="str">
        <f t="array" ref="V507">IFERROR(IF(INDEX('Disaggregation Data'!$P$315:$P$576,MATCH(LEFT(X507,255),LEFT('Disaggregation Data'!$J$315:$J$576,255),0))=0,"",INDEX('Disaggregation Data'!$P$315:$P$576,MATCH(LEFT(X507,255),LEFT('Disaggregation Data'!J$315:$J$576,255),0))),"")</f>
        <v/>
      </c>
      <c r="W507" s="472"/>
      <c r="X507" s="472" t="str">
        <f t="shared" si="32"/>
        <v/>
      </c>
      <c r="Y507" s="472">
        <f t="shared" si="33"/>
        <v>10</v>
      </c>
      <c r="Z507" s="472" t="str">
        <f t="shared" si="34"/>
        <v/>
      </c>
      <c r="AA507" s="472" t="b">
        <f t="shared" si="35"/>
        <v>0</v>
      </c>
      <c r="AB507" s="472" t="s">
        <v>2057</v>
      </c>
      <c r="AC507" s="472" t="str">
        <f t="array" ref="AC507">IFERROR(IF(INDEX('Disaggregation Records'!$G$95:$G$183,MATCH(LEFT(Z507,255),LEFT('Disaggregation Records'!$D$95:$D$183,255),0))=0,"",INDEX('Disaggregation Records'!$G$95:$G$183,MATCH(LEFT(Z507,255),LEFT('Disaggregation Records'!$D$95:$D$183,255),0))),"")</f>
        <v/>
      </c>
      <c r="AD507" s="472" t="s">
        <v>831</v>
      </c>
      <c r="AE507" s="219"/>
      <c r="AF507" s="135"/>
      <c r="AG507" s="135"/>
    </row>
    <row r="508" spans="1:33" ht="37.5" customHeight="1" x14ac:dyDescent="0.35">
      <c r="A508" s="367">
        <v>19</v>
      </c>
      <c r="B508" s="384" t="str">
        <f>IFERROR(VLOOKUP(A508,'Coverage Indicators - Section D'!$A$10:$Y$38,25,FALSE),"")</f>
        <v/>
      </c>
      <c r="C508" s="467" t="str">
        <f t="array" ref="C508">IFERROR(IF(INDEX('Disaggregation Records'!$E$95:$E$183,MATCH(RIGHT(Z508,255),RIGHT('Disaggregation Records'!$D$95:$D$183,255),0))=0,"",INDEX('Disaggregation Records'!$E$95:$E$183,MATCH(RIGHT(Z508,255),RIGHT('Disaggregation Records'!$D$95:$D$183,255),0))),"")</f>
        <v/>
      </c>
      <c r="D508" s="467" t="str">
        <f t="array" ref="D508">IFERROR(IF(INDEX('Disaggregation Records'!$F$95:$F$183,MATCH(RIGHT(Z508,255),RIGHT('Disaggregation Records'!$D$95:$D$183,255),0))=0,"",INDEX('Disaggregation Records'!$F$95:$F$183,MATCH(RIGHT(Z508,255),RIGHT('Disaggregation Records'!$D$95:$D$183,255),0))),"")</f>
        <v/>
      </c>
      <c r="E508" s="386" t="str">
        <f t="array" ref="E508">IFERROR(IF(INDEX('Disaggregation Data'!$K$315:$K$576,MATCH(LEFT(X508,255),LEFT('Disaggregation Data'!$J$315:$J$576,255),0))=0,"",INDEX('Disaggregation Data'!$K$315:$K$576,MATCH(LEFT(X508,255),LEFT('Disaggregation Data'!J$315:$J$576,255),0))),"")</f>
        <v/>
      </c>
      <c r="F508" s="387" t="str">
        <f t="array" ref="F508">IFERROR(IF(INDEX('Disaggregation Data'!$L$315:$L$576,MATCH(LEFT(X508,255),LEFT('Disaggregation Data'!$J$315:$J$576,255),0))=0,"",INDEX('Disaggregation Data'!$L$315:$L$576,MATCH(LEFT(X508,255),LEFT('Disaggregation Data'!J$315:$J$576,255),0))),"")</f>
        <v/>
      </c>
      <c r="G508" s="442" t="str">
        <f t="array" ref="G508">IFERROR(IF(INDEX('Disaggregation Data'!$M$315:$M$576,MATCH(LEFT(X508,255),LEFT('Disaggregation Data'!$J$315:$J$576,255),0))=0,(E508/F508)*100,INDEX('Disaggregation Data'!$M$315:$M$576,MATCH(LEFT(X508,255),LEFT('Disaggregation Data'!J$315:$J$576,255),0))),"")</f>
        <v/>
      </c>
      <c r="H508" s="390" t="str">
        <f t="array" ref="H508">IFERROR(IF(INDEX('Disaggregation Data'!$N$315:$N$576,MATCH(LEFT(X508,255),LEFT('Disaggregation Data'!$J$315:$J$576,255),0))=0,"",INDEX('Disaggregation Data'!$N$315:$N$576,MATCH(LEFT(X508,255),LEFT('Disaggregation Data'!J$315:$J$576,255),0))),"")</f>
        <v/>
      </c>
      <c r="I508" s="471"/>
      <c r="J508" s="471"/>
      <c r="K508" s="471"/>
      <c r="L508" s="471"/>
      <c r="M508" s="471"/>
      <c r="N508" s="471"/>
      <c r="O508" s="471"/>
      <c r="P508" s="471"/>
      <c r="Q508" s="471"/>
      <c r="R508" s="471"/>
      <c r="S508" s="471"/>
      <c r="T508" s="471"/>
      <c r="U508" s="390" t="str">
        <f t="array" ref="U508">IFERROR(IF(INDEX('Disaggregation Data'!$O$315:$O$576,MATCH(LEFT(X508,255),LEFT('Disaggregation Data'!$J$315:$J$576,255),0))=0,"",INDEX('Disaggregation Data'!$O$315:$O$576,MATCH(LEFT(X508,255),LEFT('Disaggregation Data'!J$315:$J$576,255),0))),"")</f>
        <v/>
      </c>
      <c r="V508" s="402" t="str">
        <f t="array" ref="V508">IFERROR(IF(INDEX('Disaggregation Data'!$P$315:$P$576,MATCH(LEFT(X508,255),LEFT('Disaggregation Data'!$J$315:$J$576,255),0))=0,"",INDEX('Disaggregation Data'!$P$315:$P$576,MATCH(LEFT(X508,255),LEFT('Disaggregation Data'!J$315:$J$576,255),0))),"")</f>
        <v/>
      </c>
      <c r="W508" s="472"/>
      <c r="X508" s="472" t="str">
        <f t="shared" si="32"/>
        <v/>
      </c>
      <c r="Y508" s="472">
        <f t="shared" si="33"/>
        <v>11</v>
      </c>
      <c r="Z508" s="472" t="str">
        <f t="shared" si="34"/>
        <v/>
      </c>
      <c r="AA508" s="472" t="b">
        <f t="shared" si="35"/>
        <v>0</v>
      </c>
      <c r="AB508" s="472" t="s">
        <v>2058</v>
      </c>
      <c r="AC508" s="472" t="str">
        <f t="array" ref="AC508">IFERROR(IF(INDEX('Disaggregation Records'!$G$95:$G$183,MATCH(LEFT(Z508,255),LEFT('Disaggregation Records'!$D$95:$D$183,255),0))=0,"",INDEX('Disaggregation Records'!$G$95:$G$183,MATCH(LEFT(Z508,255),LEFT('Disaggregation Records'!$D$95:$D$183,255),0))),"")</f>
        <v/>
      </c>
      <c r="AD508" s="472" t="s">
        <v>831</v>
      </c>
      <c r="AE508" s="219"/>
      <c r="AF508" s="135"/>
      <c r="AG508" s="135"/>
    </row>
    <row r="509" spans="1:33" ht="37.5" customHeight="1" x14ac:dyDescent="0.35">
      <c r="A509" s="367">
        <v>19</v>
      </c>
      <c r="B509" s="384" t="str">
        <f>IFERROR(VLOOKUP(A509,'Coverage Indicators - Section D'!$A$10:$Y$38,25,FALSE),"")</f>
        <v/>
      </c>
      <c r="C509" s="467" t="str">
        <f t="array" ref="C509">IFERROR(IF(INDEX('Disaggregation Records'!$E$95:$E$183,MATCH(RIGHT(Z509,255),RIGHT('Disaggregation Records'!$D$95:$D$183,255),0))=0,"",INDEX('Disaggregation Records'!$E$95:$E$183,MATCH(RIGHT(Z509,255),RIGHT('Disaggregation Records'!$D$95:$D$183,255),0))),"")</f>
        <v/>
      </c>
      <c r="D509" s="467" t="str">
        <f t="array" ref="D509">IFERROR(IF(INDEX('Disaggregation Records'!$F$95:$F$183,MATCH(RIGHT(Z509,255),RIGHT('Disaggregation Records'!$D$95:$D$183,255),0))=0,"",INDEX('Disaggregation Records'!$F$95:$F$183,MATCH(RIGHT(Z509,255),RIGHT('Disaggregation Records'!$D$95:$D$183,255),0))),"")</f>
        <v/>
      </c>
      <c r="E509" s="386" t="str">
        <f t="array" ref="E509">IFERROR(IF(INDEX('Disaggregation Data'!$K$315:$K$576,MATCH(LEFT(X509,255),LEFT('Disaggregation Data'!$J$315:$J$576,255),0))=0,"",INDEX('Disaggregation Data'!$K$315:$K$576,MATCH(LEFT(X509,255),LEFT('Disaggregation Data'!J$315:$J$576,255),0))),"")</f>
        <v/>
      </c>
      <c r="F509" s="387" t="str">
        <f t="array" ref="F509">IFERROR(IF(INDEX('Disaggregation Data'!$L$315:$L$576,MATCH(LEFT(X509,255),LEFT('Disaggregation Data'!$J$315:$J$576,255),0))=0,"",INDEX('Disaggregation Data'!$L$315:$L$576,MATCH(LEFT(X509,255),LEFT('Disaggregation Data'!J$315:$J$576,255),0))),"")</f>
        <v/>
      </c>
      <c r="G509" s="442" t="str">
        <f t="array" ref="G509">IFERROR(IF(INDEX('Disaggregation Data'!$M$315:$M$576,MATCH(LEFT(X509,255),LEFT('Disaggregation Data'!$J$315:$J$576,255),0))=0,(E509/F509)*100,INDEX('Disaggregation Data'!$M$315:$M$576,MATCH(LEFT(X509,255),LEFT('Disaggregation Data'!J$315:$J$576,255),0))),"")</f>
        <v/>
      </c>
      <c r="H509" s="390" t="str">
        <f t="array" ref="H509">IFERROR(IF(INDEX('Disaggregation Data'!$N$315:$N$576,MATCH(LEFT(X509,255),LEFT('Disaggregation Data'!$J$315:$J$576,255),0))=0,"",INDEX('Disaggregation Data'!$N$315:$N$576,MATCH(LEFT(X509,255),LEFT('Disaggregation Data'!J$315:$J$576,255),0))),"")</f>
        <v/>
      </c>
      <c r="I509" s="471"/>
      <c r="J509" s="471"/>
      <c r="K509" s="471"/>
      <c r="L509" s="471"/>
      <c r="M509" s="471"/>
      <c r="N509" s="471"/>
      <c r="O509" s="471"/>
      <c r="P509" s="471"/>
      <c r="Q509" s="471"/>
      <c r="R509" s="471"/>
      <c r="S509" s="471"/>
      <c r="T509" s="471"/>
      <c r="U509" s="390" t="str">
        <f t="array" ref="U509">IFERROR(IF(INDEX('Disaggregation Data'!$O$315:$O$576,MATCH(LEFT(X509,255),LEFT('Disaggregation Data'!$J$315:$J$576,255),0))=0,"",INDEX('Disaggregation Data'!$O$315:$O$576,MATCH(LEFT(X509,255),LEFT('Disaggregation Data'!J$315:$J$576,255),0))),"")</f>
        <v/>
      </c>
      <c r="V509" s="402" t="str">
        <f t="array" ref="V509">IFERROR(IF(INDEX('Disaggregation Data'!$P$315:$P$576,MATCH(LEFT(X509,255),LEFT('Disaggregation Data'!$J$315:$J$576,255),0))=0,"",INDEX('Disaggregation Data'!$P$315:$P$576,MATCH(LEFT(X509,255),LEFT('Disaggregation Data'!J$315:$J$576,255),0))),"")</f>
        <v/>
      </c>
      <c r="W509" s="472"/>
      <c r="X509" s="472" t="str">
        <f t="shared" si="32"/>
        <v/>
      </c>
      <c r="Y509" s="472">
        <f t="shared" si="33"/>
        <v>12</v>
      </c>
      <c r="Z509" s="472" t="str">
        <f t="shared" si="34"/>
        <v/>
      </c>
      <c r="AA509" s="472" t="b">
        <f t="shared" si="35"/>
        <v>0</v>
      </c>
      <c r="AB509" s="472" t="s">
        <v>2059</v>
      </c>
      <c r="AC509" s="472" t="str">
        <f t="array" ref="AC509">IFERROR(IF(INDEX('Disaggregation Records'!$G$95:$G$183,MATCH(LEFT(Z509,255),LEFT('Disaggregation Records'!$D$95:$D$183,255),0))=0,"",INDEX('Disaggregation Records'!$G$95:$G$183,MATCH(LEFT(Z509,255),LEFT('Disaggregation Records'!$D$95:$D$183,255),0))),"")</f>
        <v/>
      </c>
      <c r="AD509" s="472" t="s">
        <v>831</v>
      </c>
      <c r="AE509" s="219"/>
      <c r="AF509" s="135"/>
      <c r="AG509" s="135"/>
    </row>
    <row r="510" spans="1:33" ht="37.5" customHeight="1" x14ac:dyDescent="0.35">
      <c r="A510" s="367">
        <v>19</v>
      </c>
      <c r="B510" s="384" t="str">
        <f>IFERROR(VLOOKUP(A510,'Coverage Indicators - Section D'!$A$10:$Y$38,25,FALSE),"")</f>
        <v/>
      </c>
      <c r="C510" s="467" t="str">
        <f t="array" ref="C510">IFERROR(IF(INDEX('Disaggregation Records'!$E$95:$E$183,MATCH(RIGHT(Z510,255),RIGHT('Disaggregation Records'!$D$95:$D$183,255),0))=0,"",INDEX('Disaggregation Records'!$E$95:$E$183,MATCH(RIGHT(Z510,255),RIGHT('Disaggregation Records'!$D$95:$D$183,255),0))),"")</f>
        <v/>
      </c>
      <c r="D510" s="467" t="str">
        <f t="array" ref="D510">IFERROR(IF(INDEX('Disaggregation Records'!$F$95:$F$183,MATCH(RIGHT(Z510,255),RIGHT('Disaggregation Records'!$D$95:$D$183,255),0))=0,"",INDEX('Disaggregation Records'!$F$95:$F$183,MATCH(RIGHT(Z510,255),RIGHT('Disaggregation Records'!$D$95:$D$183,255),0))),"")</f>
        <v/>
      </c>
      <c r="E510" s="386" t="str">
        <f t="array" ref="E510">IFERROR(IF(INDEX('Disaggregation Data'!$K$315:$K$576,MATCH(LEFT(X510,255),LEFT('Disaggregation Data'!$J$315:$J$576,255),0))=0,"",INDEX('Disaggregation Data'!$K$315:$K$576,MATCH(LEFT(X510,255),LEFT('Disaggregation Data'!J$315:$J$576,255),0))),"")</f>
        <v/>
      </c>
      <c r="F510" s="387" t="str">
        <f t="array" ref="F510">IFERROR(IF(INDEX('Disaggregation Data'!$L$315:$L$576,MATCH(LEFT(X510,255),LEFT('Disaggregation Data'!$J$315:$J$576,255),0))=0,"",INDEX('Disaggregation Data'!$L$315:$L$576,MATCH(LEFT(X510,255),LEFT('Disaggregation Data'!J$315:$J$576,255),0))),"")</f>
        <v/>
      </c>
      <c r="G510" s="442" t="str">
        <f t="array" ref="G510">IFERROR(IF(INDEX('Disaggregation Data'!$M$315:$M$576,MATCH(LEFT(X510,255),LEFT('Disaggregation Data'!$J$315:$J$576,255),0))=0,(E510/F510)*100,INDEX('Disaggregation Data'!$M$315:$M$576,MATCH(LEFT(X510,255),LEFT('Disaggregation Data'!J$315:$J$576,255),0))),"")</f>
        <v/>
      </c>
      <c r="H510" s="390" t="str">
        <f t="array" ref="H510">IFERROR(IF(INDEX('Disaggregation Data'!$N$315:$N$576,MATCH(LEFT(X510,255),LEFT('Disaggregation Data'!$J$315:$J$576,255),0))=0,"",INDEX('Disaggregation Data'!$N$315:$N$576,MATCH(LEFT(X510,255),LEFT('Disaggregation Data'!J$315:$J$576,255),0))),"")</f>
        <v/>
      </c>
      <c r="I510" s="471"/>
      <c r="J510" s="471"/>
      <c r="K510" s="471"/>
      <c r="L510" s="471"/>
      <c r="M510" s="471"/>
      <c r="N510" s="471"/>
      <c r="O510" s="471"/>
      <c r="P510" s="471"/>
      <c r="Q510" s="471"/>
      <c r="R510" s="471"/>
      <c r="S510" s="471"/>
      <c r="T510" s="471"/>
      <c r="U510" s="390" t="str">
        <f t="array" ref="U510">IFERROR(IF(INDEX('Disaggregation Data'!$O$315:$O$576,MATCH(LEFT(X510,255),LEFT('Disaggregation Data'!$J$315:$J$576,255),0))=0,"",INDEX('Disaggregation Data'!$O$315:$O$576,MATCH(LEFT(X510,255),LEFT('Disaggregation Data'!J$315:$J$576,255),0))),"")</f>
        <v/>
      </c>
      <c r="V510" s="402" t="str">
        <f t="array" ref="V510">IFERROR(IF(INDEX('Disaggregation Data'!$P$315:$P$576,MATCH(LEFT(X510,255),LEFT('Disaggregation Data'!$J$315:$J$576,255),0))=0,"",INDEX('Disaggregation Data'!$P$315:$P$576,MATCH(LEFT(X510,255),LEFT('Disaggregation Data'!J$315:$J$576,255),0))),"")</f>
        <v/>
      </c>
      <c r="W510" s="472"/>
      <c r="X510" s="472" t="str">
        <f t="shared" si="32"/>
        <v/>
      </c>
      <c r="Y510" s="472">
        <f t="shared" si="33"/>
        <v>13</v>
      </c>
      <c r="Z510" s="472" t="str">
        <f t="shared" si="34"/>
        <v/>
      </c>
      <c r="AA510" s="472" t="b">
        <f t="shared" si="35"/>
        <v>0</v>
      </c>
      <c r="AB510" s="472" t="s">
        <v>2060</v>
      </c>
      <c r="AC510" s="472" t="str">
        <f t="array" ref="AC510">IFERROR(IF(INDEX('Disaggregation Records'!$G$95:$G$183,MATCH(LEFT(Z510,255),LEFT('Disaggregation Records'!$D$95:$D$183,255),0))=0,"",INDEX('Disaggregation Records'!$G$95:$G$183,MATCH(LEFT(Z510,255),LEFT('Disaggregation Records'!$D$95:$D$183,255),0))),"")</f>
        <v/>
      </c>
      <c r="AD510" s="472" t="s">
        <v>831</v>
      </c>
      <c r="AE510" s="219"/>
      <c r="AF510" s="135"/>
      <c r="AG510" s="135"/>
    </row>
    <row r="511" spans="1:33" ht="37.5" customHeight="1" x14ac:dyDescent="0.35">
      <c r="A511" s="367">
        <v>19</v>
      </c>
      <c r="B511" s="384" t="str">
        <f>IFERROR(VLOOKUP(A511,'Coverage Indicators - Section D'!$A$10:$Y$38,25,FALSE),"")</f>
        <v/>
      </c>
      <c r="C511" s="467" t="str">
        <f t="array" ref="C511">IFERROR(IF(INDEX('Disaggregation Records'!$E$95:$E$183,MATCH(RIGHT(Z511,255),RIGHT('Disaggregation Records'!$D$95:$D$183,255),0))=0,"",INDEX('Disaggregation Records'!$E$95:$E$183,MATCH(RIGHT(Z511,255),RIGHT('Disaggregation Records'!$D$95:$D$183,255),0))),"")</f>
        <v/>
      </c>
      <c r="D511" s="467" t="str">
        <f t="array" ref="D511">IFERROR(IF(INDEX('Disaggregation Records'!$F$95:$F$183,MATCH(RIGHT(Z511,255),RIGHT('Disaggregation Records'!$D$95:$D$183,255),0))=0,"",INDEX('Disaggregation Records'!$F$95:$F$183,MATCH(RIGHT(Z511,255),RIGHT('Disaggregation Records'!$D$95:$D$183,255),0))),"")</f>
        <v/>
      </c>
      <c r="E511" s="386" t="str">
        <f t="array" ref="E511">IFERROR(IF(INDEX('Disaggregation Data'!$K$315:$K$576,MATCH(LEFT(X511,255),LEFT('Disaggregation Data'!$J$315:$J$576,255),0))=0,"",INDEX('Disaggregation Data'!$K$315:$K$576,MATCH(LEFT(X511,255),LEFT('Disaggregation Data'!J$315:$J$576,255),0))),"")</f>
        <v/>
      </c>
      <c r="F511" s="387" t="str">
        <f t="array" ref="F511">IFERROR(IF(INDEX('Disaggregation Data'!$L$315:$L$576,MATCH(LEFT(X511,255),LEFT('Disaggregation Data'!$J$315:$J$576,255),0))=0,"",INDEX('Disaggregation Data'!$L$315:$L$576,MATCH(LEFT(X511,255),LEFT('Disaggregation Data'!J$315:$J$576,255),0))),"")</f>
        <v/>
      </c>
      <c r="G511" s="442" t="str">
        <f t="array" ref="G511">IFERROR(IF(INDEX('Disaggregation Data'!$M$315:$M$576,MATCH(LEFT(X511,255),LEFT('Disaggregation Data'!$J$315:$J$576,255),0))=0,(E511/F511)*100,INDEX('Disaggregation Data'!$M$315:$M$576,MATCH(LEFT(X511,255),LEFT('Disaggregation Data'!J$315:$J$576,255),0))),"")</f>
        <v/>
      </c>
      <c r="H511" s="390" t="str">
        <f t="array" ref="H511">IFERROR(IF(INDEX('Disaggregation Data'!$N$315:$N$576,MATCH(LEFT(X511,255),LEFT('Disaggregation Data'!$J$315:$J$576,255),0))=0,"",INDEX('Disaggregation Data'!$N$315:$N$576,MATCH(LEFT(X511,255),LEFT('Disaggregation Data'!J$315:$J$576,255),0))),"")</f>
        <v/>
      </c>
      <c r="I511" s="471"/>
      <c r="J511" s="471"/>
      <c r="K511" s="471"/>
      <c r="L511" s="471"/>
      <c r="M511" s="471"/>
      <c r="N511" s="471"/>
      <c r="O511" s="471"/>
      <c r="P511" s="471"/>
      <c r="Q511" s="471"/>
      <c r="R511" s="471"/>
      <c r="S511" s="471"/>
      <c r="T511" s="471"/>
      <c r="U511" s="390" t="str">
        <f t="array" ref="U511">IFERROR(IF(INDEX('Disaggregation Data'!$O$315:$O$576,MATCH(LEFT(X511,255),LEFT('Disaggregation Data'!$J$315:$J$576,255),0))=0,"",INDEX('Disaggregation Data'!$O$315:$O$576,MATCH(LEFT(X511,255),LEFT('Disaggregation Data'!J$315:$J$576,255),0))),"")</f>
        <v/>
      </c>
      <c r="V511" s="402" t="str">
        <f t="array" ref="V511">IFERROR(IF(INDEX('Disaggregation Data'!$P$315:$P$576,MATCH(LEFT(X511,255),LEFT('Disaggregation Data'!$J$315:$J$576,255),0))=0,"",INDEX('Disaggregation Data'!$P$315:$P$576,MATCH(LEFT(X511,255),LEFT('Disaggregation Data'!J$315:$J$576,255),0))),"")</f>
        <v/>
      </c>
      <c r="W511" s="472"/>
      <c r="X511" s="472" t="str">
        <f t="shared" si="32"/>
        <v/>
      </c>
      <c r="Y511" s="472">
        <f t="shared" si="33"/>
        <v>14</v>
      </c>
      <c r="Z511" s="472" t="str">
        <f t="shared" si="34"/>
        <v/>
      </c>
      <c r="AA511" s="472" t="b">
        <f t="shared" si="35"/>
        <v>0</v>
      </c>
      <c r="AB511" s="472" t="s">
        <v>2061</v>
      </c>
      <c r="AC511" s="472" t="str">
        <f t="array" ref="AC511">IFERROR(IF(INDEX('Disaggregation Records'!$G$95:$G$183,MATCH(LEFT(Z511,255),LEFT('Disaggregation Records'!$D$95:$D$183,255),0))=0,"",INDEX('Disaggregation Records'!$G$95:$G$183,MATCH(LEFT(Z511,255),LEFT('Disaggregation Records'!$D$95:$D$183,255),0))),"")</f>
        <v/>
      </c>
      <c r="AD511" s="472" t="s">
        <v>831</v>
      </c>
      <c r="AE511" s="219"/>
      <c r="AF511" s="135"/>
      <c r="AG511" s="135"/>
    </row>
    <row r="512" spans="1:33" ht="37.5" customHeight="1" x14ac:dyDescent="0.35">
      <c r="A512" s="367">
        <v>19</v>
      </c>
      <c r="B512" s="384" t="str">
        <f>IFERROR(VLOOKUP(A512,'Coverage Indicators - Section D'!$A$10:$Y$38,25,FALSE),"")</f>
        <v/>
      </c>
      <c r="C512" s="467" t="str">
        <f t="array" ref="C512">IFERROR(IF(INDEX('Disaggregation Records'!$E$95:$E$183,MATCH(RIGHT(Z512,255),RIGHT('Disaggregation Records'!$D$95:$D$183,255),0))=0,"",INDEX('Disaggregation Records'!$E$95:$E$183,MATCH(RIGHT(Z512,255),RIGHT('Disaggregation Records'!$D$95:$D$183,255),0))),"")</f>
        <v/>
      </c>
      <c r="D512" s="467" t="str">
        <f t="array" ref="D512">IFERROR(IF(INDEX('Disaggregation Records'!$F$95:$F$183,MATCH(RIGHT(Z512,255),RIGHT('Disaggregation Records'!$D$95:$D$183,255),0))=0,"",INDEX('Disaggregation Records'!$F$95:$F$183,MATCH(RIGHT(Z512,255),RIGHT('Disaggregation Records'!$D$95:$D$183,255),0))),"")</f>
        <v/>
      </c>
      <c r="E512" s="386" t="str">
        <f t="array" ref="E512">IFERROR(IF(INDEX('Disaggregation Data'!$K$315:$K$576,MATCH(LEFT(X512,255),LEFT('Disaggregation Data'!$J$315:$J$576,255),0))=0,"",INDEX('Disaggregation Data'!$K$315:$K$576,MATCH(LEFT(X512,255),LEFT('Disaggregation Data'!J$315:$J$576,255),0))),"")</f>
        <v/>
      </c>
      <c r="F512" s="387" t="str">
        <f t="array" ref="F512">IFERROR(IF(INDEX('Disaggregation Data'!$L$315:$L$576,MATCH(LEFT(X512,255),LEFT('Disaggregation Data'!$J$315:$J$576,255),0))=0,"",INDEX('Disaggregation Data'!$L$315:$L$576,MATCH(LEFT(X512,255),LEFT('Disaggregation Data'!J$315:$J$576,255),0))),"")</f>
        <v/>
      </c>
      <c r="G512" s="442" t="str">
        <f t="array" ref="G512">IFERROR(IF(INDEX('Disaggregation Data'!$M$315:$M$576,MATCH(LEFT(X512,255),LEFT('Disaggregation Data'!$J$315:$J$576,255),0))=0,(E512/F512)*100,INDEX('Disaggregation Data'!$M$315:$M$576,MATCH(LEFT(X512,255),LEFT('Disaggregation Data'!J$315:$J$576,255),0))),"")</f>
        <v/>
      </c>
      <c r="H512" s="390" t="str">
        <f t="array" ref="H512">IFERROR(IF(INDEX('Disaggregation Data'!$N$315:$N$576,MATCH(LEFT(X512,255),LEFT('Disaggregation Data'!$J$315:$J$576,255),0))=0,"",INDEX('Disaggregation Data'!$N$315:$N$576,MATCH(LEFT(X512,255),LEFT('Disaggregation Data'!J$315:$J$576,255),0))),"")</f>
        <v/>
      </c>
      <c r="I512" s="471"/>
      <c r="J512" s="471"/>
      <c r="K512" s="471"/>
      <c r="L512" s="471"/>
      <c r="M512" s="471"/>
      <c r="N512" s="471"/>
      <c r="O512" s="471"/>
      <c r="P512" s="471"/>
      <c r="Q512" s="471"/>
      <c r="R512" s="471"/>
      <c r="S512" s="471"/>
      <c r="T512" s="471"/>
      <c r="U512" s="390" t="str">
        <f t="array" ref="U512">IFERROR(IF(INDEX('Disaggregation Data'!$O$315:$O$576,MATCH(LEFT(X512,255),LEFT('Disaggregation Data'!$J$315:$J$576,255),0))=0,"",INDEX('Disaggregation Data'!$O$315:$O$576,MATCH(LEFT(X512,255),LEFT('Disaggregation Data'!J$315:$J$576,255),0))),"")</f>
        <v/>
      </c>
      <c r="V512" s="402" t="str">
        <f t="array" ref="V512">IFERROR(IF(INDEX('Disaggregation Data'!$P$315:$P$576,MATCH(LEFT(X512,255),LEFT('Disaggregation Data'!$J$315:$J$576,255),0))=0,"",INDEX('Disaggregation Data'!$P$315:$P$576,MATCH(LEFT(X512,255),LEFT('Disaggregation Data'!J$315:$J$576,255),0))),"")</f>
        <v/>
      </c>
      <c r="W512" s="472"/>
      <c r="X512" s="472" t="str">
        <f t="shared" si="32"/>
        <v/>
      </c>
      <c r="Y512" s="472">
        <f t="shared" si="33"/>
        <v>15</v>
      </c>
      <c r="Z512" s="472" t="str">
        <f t="shared" si="34"/>
        <v/>
      </c>
      <c r="AA512" s="472" t="b">
        <f t="shared" si="35"/>
        <v>0</v>
      </c>
      <c r="AB512" s="472" t="s">
        <v>2062</v>
      </c>
      <c r="AC512" s="472" t="str">
        <f t="array" ref="AC512">IFERROR(IF(INDEX('Disaggregation Records'!$G$95:$G$183,MATCH(LEFT(Z512,255),LEFT('Disaggregation Records'!$D$95:$D$183,255),0))=0,"",INDEX('Disaggregation Records'!$G$95:$G$183,MATCH(LEFT(Z512,255),LEFT('Disaggregation Records'!$D$95:$D$183,255),0))),"")</f>
        <v/>
      </c>
      <c r="AD512" s="472" t="s">
        <v>831</v>
      </c>
      <c r="AE512" s="219"/>
      <c r="AF512" s="135"/>
      <c r="AG512" s="135"/>
    </row>
    <row r="513" spans="1:33" ht="37.5" customHeight="1" x14ac:dyDescent="0.35">
      <c r="A513" s="367">
        <v>19</v>
      </c>
      <c r="B513" s="384" t="str">
        <f>IFERROR(VLOOKUP(A513,'Coverage Indicators - Section D'!$A$10:$Y$38,25,FALSE),"")</f>
        <v/>
      </c>
      <c r="C513" s="467" t="str">
        <f t="array" ref="C513">IFERROR(IF(INDEX('Disaggregation Records'!$E$95:$E$183,MATCH(RIGHT(Z513,255),RIGHT('Disaggregation Records'!$D$95:$D$183,255),0))=0,"",INDEX('Disaggregation Records'!$E$95:$E$183,MATCH(RIGHT(Z513,255),RIGHT('Disaggregation Records'!$D$95:$D$183,255),0))),"")</f>
        <v/>
      </c>
      <c r="D513" s="467" t="str">
        <f t="array" ref="D513">IFERROR(IF(INDEX('Disaggregation Records'!$F$95:$F$183,MATCH(RIGHT(Z513,255),RIGHT('Disaggregation Records'!$D$95:$D$183,255),0))=0,"",INDEX('Disaggregation Records'!$F$95:$F$183,MATCH(RIGHT(Z513,255),RIGHT('Disaggregation Records'!$D$95:$D$183,255),0))),"")</f>
        <v/>
      </c>
      <c r="E513" s="386" t="str">
        <f t="array" ref="E513">IFERROR(IF(INDEX('Disaggregation Data'!$K$315:$K$576,MATCH(LEFT(X513,255),LEFT('Disaggregation Data'!$J$315:$J$576,255),0))=0,"",INDEX('Disaggregation Data'!$K$315:$K$576,MATCH(LEFT(X513,255),LEFT('Disaggregation Data'!J$315:$J$576,255),0))),"")</f>
        <v/>
      </c>
      <c r="F513" s="387" t="str">
        <f t="array" ref="F513">IFERROR(IF(INDEX('Disaggregation Data'!$L$315:$L$576,MATCH(LEFT(X513,255),LEFT('Disaggregation Data'!$J$315:$J$576,255),0))=0,"",INDEX('Disaggregation Data'!$L$315:$L$576,MATCH(LEFT(X513,255),LEFT('Disaggregation Data'!J$315:$J$576,255),0))),"")</f>
        <v/>
      </c>
      <c r="G513" s="442" t="str">
        <f t="array" ref="G513">IFERROR(IF(INDEX('Disaggregation Data'!$M$315:$M$576,MATCH(LEFT(X513,255),LEFT('Disaggregation Data'!$J$315:$J$576,255),0))=0,(E513/F513)*100,INDEX('Disaggregation Data'!$M$315:$M$576,MATCH(LEFT(X513,255),LEFT('Disaggregation Data'!J$315:$J$576,255),0))),"")</f>
        <v/>
      </c>
      <c r="H513" s="390" t="str">
        <f t="array" ref="H513">IFERROR(IF(INDEX('Disaggregation Data'!$N$315:$N$576,MATCH(LEFT(X513,255),LEFT('Disaggregation Data'!$J$315:$J$576,255),0))=0,"",INDEX('Disaggregation Data'!$N$315:$N$576,MATCH(LEFT(X513,255),LEFT('Disaggregation Data'!J$315:$J$576,255),0))),"")</f>
        <v/>
      </c>
      <c r="I513" s="471"/>
      <c r="J513" s="471"/>
      <c r="K513" s="471"/>
      <c r="L513" s="471"/>
      <c r="M513" s="471"/>
      <c r="N513" s="471"/>
      <c r="O513" s="471"/>
      <c r="P513" s="471"/>
      <c r="Q513" s="471"/>
      <c r="R513" s="471"/>
      <c r="S513" s="471"/>
      <c r="T513" s="471"/>
      <c r="U513" s="390" t="str">
        <f t="array" ref="U513">IFERROR(IF(INDEX('Disaggregation Data'!$O$315:$O$576,MATCH(LEFT(X513,255),LEFT('Disaggregation Data'!$J$315:$J$576,255),0))=0,"",INDEX('Disaggregation Data'!$O$315:$O$576,MATCH(LEFT(X513,255),LEFT('Disaggregation Data'!J$315:$J$576,255),0))),"")</f>
        <v/>
      </c>
      <c r="V513" s="402" t="str">
        <f t="array" ref="V513">IFERROR(IF(INDEX('Disaggregation Data'!$P$315:$P$576,MATCH(LEFT(X513,255),LEFT('Disaggregation Data'!$J$315:$J$576,255),0))=0,"",INDEX('Disaggregation Data'!$P$315:$P$576,MATCH(LEFT(X513,255),LEFT('Disaggregation Data'!J$315:$J$576,255),0))),"")</f>
        <v/>
      </c>
      <c r="W513" s="472"/>
      <c r="X513" s="472" t="str">
        <f t="shared" si="32"/>
        <v/>
      </c>
      <c r="Y513" s="472">
        <f t="shared" si="33"/>
        <v>16</v>
      </c>
      <c r="Z513" s="472" t="str">
        <f t="shared" si="34"/>
        <v/>
      </c>
      <c r="AA513" s="472" t="b">
        <f t="shared" si="35"/>
        <v>0</v>
      </c>
      <c r="AB513" s="472" t="s">
        <v>2063</v>
      </c>
      <c r="AC513" s="472" t="str">
        <f t="array" ref="AC513">IFERROR(IF(INDEX('Disaggregation Records'!$G$95:$G$183,MATCH(LEFT(Z513,255),LEFT('Disaggregation Records'!$D$95:$D$183,255),0))=0,"",INDEX('Disaggregation Records'!$G$95:$G$183,MATCH(LEFT(Z513,255),LEFT('Disaggregation Records'!$D$95:$D$183,255),0))),"")</f>
        <v/>
      </c>
      <c r="AD513" s="472" t="s">
        <v>831</v>
      </c>
      <c r="AE513" s="219"/>
      <c r="AF513" s="135"/>
      <c r="AG513" s="135"/>
    </row>
    <row r="514" spans="1:33" ht="37.5" customHeight="1" x14ac:dyDescent="0.35">
      <c r="A514" s="367">
        <v>19</v>
      </c>
      <c r="B514" s="384" t="str">
        <f>IFERROR(VLOOKUP(A514,'Coverage Indicators - Section D'!$A$10:$Y$38,25,FALSE),"")</f>
        <v/>
      </c>
      <c r="C514" s="467" t="str">
        <f t="array" ref="C514">IFERROR(IF(INDEX('Disaggregation Records'!$E$95:$E$183,MATCH(RIGHT(Z514,255),RIGHT('Disaggregation Records'!$D$95:$D$183,255),0))=0,"",INDEX('Disaggregation Records'!$E$95:$E$183,MATCH(RIGHT(Z514,255),RIGHT('Disaggregation Records'!$D$95:$D$183,255),0))),"")</f>
        <v/>
      </c>
      <c r="D514" s="467" t="str">
        <f t="array" ref="D514">IFERROR(IF(INDEX('Disaggregation Records'!$F$95:$F$183,MATCH(RIGHT(Z514,255),RIGHT('Disaggregation Records'!$D$95:$D$183,255),0))=0,"",INDEX('Disaggregation Records'!$F$95:$F$183,MATCH(RIGHT(Z514,255),RIGHT('Disaggregation Records'!$D$95:$D$183,255),0))),"")</f>
        <v/>
      </c>
      <c r="E514" s="386" t="str">
        <f t="array" ref="E514">IFERROR(IF(INDEX('Disaggregation Data'!$K$315:$K$576,MATCH(LEFT(X514,255),LEFT('Disaggregation Data'!$J$315:$J$576,255),0))=0,"",INDEX('Disaggregation Data'!$K$315:$K$576,MATCH(LEFT(X514,255),LEFT('Disaggregation Data'!J$315:$J$576,255),0))),"")</f>
        <v/>
      </c>
      <c r="F514" s="387" t="str">
        <f t="array" ref="F514">IFERROR(IF(INDEX('Disaggregation Data'!$L$315:$L$576,MATCH(LEFT(X514,255),LEFT('Disaggregation Data'!$J$315:$J$576,255),0))=0,"",INDEX('Disaggregation Data'!$L$315:$L$576,MATCH(LEFT(X514,255),LEFT('Disaggregation Data'!J$315:$J$576,255),0))),"")</f>
        <v/>
      </c>
      <c r="G514" s="442" t="str">
        <f t="array" ref="G514">IFERROR(IF(INDEX('Disaggregation Data'!$M$315:$M$576,MATCH(LEFT(X514,255),LEFT('Disaggregation Data'!$J$315:$J$576,255),0))=0,(E514/F514)*100,INDEX('Disaggregation Data'!$M$315:$M$576,MATCH(LEFT(X514,255),LEFT('Disaggregation Data'!J$315:$J$576,255),0))),"")</f>
        <v/>
      </c>
      <c r="H514" s="390" t="str">
        <f t="array" ref="H514">IFERROR(IF(INDEX('Disaggregation Data'!$N$315:$N$576,MATCH(LEFT(X514,255),LEFT('Disaggregation Data'!$J$315:$J$576,255),0))=0,"",INDEX('Disaggregation Data'!$N$315:$N$576,MATCH(LEFT(X514,255),LEFT('Disaggregation Data'!J$315:$J$576,255),0))),"")</f>
        <v/>
      </c>
      <c r="I514" s="471"/>
      <c r="J514" s="471"/>
      <c r="K514" s="471"/>
      <c r="L514" s="471"/>
      <c r="M514" s="471"/>
      <c r="N514" s="471"/>
      <c r="O514" s="471"/>
      <c r="P514" s="471"/>
      <c r="Q514" s="471"/>
      <c r="R514" s="471"/>
      <c r="S514" s="471"/>
      <c r="T514" s="471"/>
      <c r="U514" s="390" t="str">
        <f t="array" ref="U514">IFERROR(IF(INDEX('Disaggregation Data'!$O$315:$O$576,MATCH(LEFT(X514,255),LEFT('Disaggregation Data'!$J$315:$J$576,255),0))=0,"",INDEX('Disaggregation Data'!$O$315:$O$576,MATCH(LEFT(X514,255),LEFT('Disaggregation Data'!J$315:$J$576,255),0))),"")</f>
        <v/>
      </c>
      <c r="V514" s="402" t="str">
        <f t="array" ref="V514">IFERROR(IF(INDEX('Disaggregation Data'!$P$315:$P$576,MATCH(LEFT(X514,255),LEFT('Disaggregation Data'!$J$315:$J$576,255),0))=0,"",INDEX('Disaggregation Data'!$P$315:$P$576,MATCH(LEFT(X514,255),LEFT('Disaggregation Data'!J$315:$J$576,255),0))),"")</f>
        <v/>
      </c>
      <c r="W514" s="472"/>
      <c r="X514" s="472" t="str">
        <f t="shared" si="32"/>
        <v/>
      </c>
      <c r="Y514" s="472">
        <f t="shared" si="33"/>
        <v>17</v>
      </c>
      <c r="Z514" s="472" t="str">
        <f t="shared" si="34"/>
        <v/>
      </c>
      <c r="AA514" s="472" t="b">
        <f t="shared" si="35"/>
        <v>0</v>
      </c>
      <c r="AB514" s="472" t="s">
        <v>2064</v>
      </c>
      <c r="AC514" s="472" t="str">
        <f t="array" ref="AC514">IFERROR(IF(INDEX('Disaggregation Records'!$G$95:$G$183,MATCH(LEFT(Z514,255),LEFT('Disaggregation Records'!$D$95:$D$183,255),0))=0,"",INDEX('Disaggregation Records'!$G$95:$G$183,MATCH(LEFT(Z514,255),LEFT('Disaggregation Records'!$D$95:$D$183,255),0))),"")</f>
        <v/>
      </c>
      <c r="AD514" s="472" t="s">
        <v>831</v>
      </c>
      <c r="AE514" s="219"/>
      <c r="AF514" s="135"/>
      <c r="AG514" s="135"/>
    </row>
    <row r="515" spans="1:33" ht="37.5" customHeight="1" x14ac:dyDescent="0.35">
      <c r="A515" s="367">
        <v>19</v>
      </c>
      <c r="B515" s="384" t="str">
        <f>IFERROR(VLOOKUP(A515,'Coverage Indicators - Section D'!$A$10:$Y$38,25,FALSE),"")</f>
        <v/>
      </c>
      <c r="C515" s="467" t="str">
        <f t="array" ref="C515">IFERROR(IF(INDEX('Disaggregation Records'!$E$95:$E$183,MATCH(RIGHT(Z515,255),RIGHT('Disaggregation Records'!$D$95:$D$183,255),0))=0,"",INDEX('Disaggregation Records'!$E$95:$E$183,MATCH(RIGHT(Z515,255),RIGHT('Disaggregation Records'!$D$95:$D$183,255),0))),"")</f>
        <v/>
      </c>
      <c r="D515" s="467" t="str">
        <f t="array" ref="D515">IFERROR(IF(INDEX('Disaggregation Records'!$F$95:$F$183,MATCH(RIGHT(Z515,255),RIGHT('Disaggregation Records'!$D$95:$D$183,255),0))=0,"",INDEX('Disaggregation Records'!$F$95:$F$183,MATCH(RIGHT(Z515,255),RIGHT('Disaggregation Records'!$D$95:$D$183,255),0))),"")</f>
        <v/>
      </c>
      <c r="E515" s="386" t="str">
        <f t="array" ref="E515">IFERROR(IF(INDEX('Disaggregation Data'!$K$315:$K$576,MATCH(LEFT(X515,255),LEFT('Disaggregation Data'!$J$315:$J$576,255),0))=0,"",INDEX('Disaggregation Data'!$K$315:$K$576,MATCH(LEFT(X515,255),LEFT('Disaggregation Data'!J$315:$J$576,255),0))),"")</f>
        <v/>
      </c>
      <c r="F515" s="387" t="str">
        <f t="array" ref="F515">IFERROR(IF(INDEX('Disaggregation Data'!$L$315:$L$576,MATCH(LEFT(X515,255),LEFT('Disaggregation Data'!$J$315:$J$576,255),0))=0,"",INDEX('Disaggregation Data'!$L$315:$L$576,MATCH(LEFT(X515,255),LEFT('Disaggregation Data'!J$315:$J$576,255),0))),"")</f>
        <v/>
      </c>
      <c r="G515" s="442" t="str">
        <f t="array" ref="G515">IFERROR(IF(INDEX('Disaggregation Data'!$M$315:$M$576,MATCH(LEFT(X515,255),LEFT('Disaggregation Data'!$J$315:$J$576,255),0))=0,(E515/F515)*100,INDEX('Disaggregation Data'!$M$315:$M$576,MATCH(LEFT(X515,255),LEFT('Disaggregation Data'!J$315:$J$576,255),0))),"")</f>
        <v/>
      </c>
      <c r="H515" s="390" t="str">
        <f t="array" ref="H515">IFERROR(IF(INDEX('Disaggregation Data'!$N$315:$N$576,MATCH(LEFT(X515,255),LEFT('Disaggregation Data'!$J$315:$J$576,255),0))=0,"",INDEX('Disaggregation Data'!$N$315:$N$576,MATCH(LEFT(X515,255),LEFT('Disaggregation Data'!J$315:$J$576,255),0))),"")</f>
        <v/>
      </c>
      <c r="I515" s="471"/>
      <c r="J515" s="471"/>
      <c r="K515" s="471"/>
      <c r="L515" s="471"/>
      <c r="M515" s="471"/>
      <c r="N515" s="471"/>
      <c r="O515" s="471"/>
      <c r="P515" s="471"/>
      <c r="Q515" s="471"/>
      <c r="R515" s="471"/>
      <c r="S515" s="471"/>
      <c r="T515" s="471"/>
      <c r="U515" s="390" t="str">
        <f t="array" ref="U515">IFERROR(IF(INDEX('Disaggregation Data'!$O$315:$O$576,MATCH(LEFT(X515,255),LEFT('Disaggregation Data'!$J$315:$J$576,255),0))=0,"",INDEX('Disaggregation Data'!$O$315:$O$576,MATCH(LEFT(X515,255),LEFT('Disaggregation Data'!J$315:$J$576,255),0))),"")</f>
        <v/>
      </c>
      <c r="V515" s="402" t="str">
        <f t="array" ref="V515">IFERROR(IF(INDEX('Disaggregation Data'!$P$315:$P$576,MATCH(LEFT(X515,255),LEFT('Disaggregation Data'!$J$315:$J$576,255),0))=0,"",INDEX('Disaggregation Data'!$P$315:$P$576,MATCH(LEFT(X515,255),LEFT('Disaggregation Data'!J$315:$J$576,255),0))),"")</f>
        <v/>
      </c>
      <c r="W515" s="472"/>
      <c r="X515" s="472" t="str">
        <f t="shared" si="32"/>
        <v/>
      </c>
      <c r="Y515" s="472">
        <f t="shared" si="33"/>
        <v>18</v>
      </c>
      <c r="Z515" s="472" t="str">
        <f t="shared" si="34"/>
        <v/>
      </c>
      <c r="AA515" s="472" t="b">
        <f t="shared" si="35"/>
        <v>0</v>
      </c>
      <c r="AB515" s="472" t="s">
        <v>2065</v>
      </c>
      <c r="AC515" s="472" t="str">
        <f t="array" ref="AC515">IFERROR(IF(INDEX('Disaggregation Records'!$G$95:$G$183,MATCH(LEFT(Z515,255),LEFT('Disaggregation Records'!$D$95:$D$183,255),0))=0,"",INDEX('Disaggregation Records'!$G$95:$G$183,MATCH(LEFT(Z515,255),LEFT('Disaggregation Records'!$D$95:$D$183,255),0))),"")</f>
        <v/>
      </c>
      <c r="AD515" s="472" t="s">
        <v>831</v>
      </c>
      <c r="AE515" s="219"/>
      <c r="AF515" s="135"/>
      <c r="AG515" s="135"/>
    </row>
    <row r="516" spans="1:33" ht="37.5" customHeight="1" x14ac:dyDescent="0.35">
      <c r="A516" s="367">
        <v>19</v>
      </c>
      <c r="B516" s="384" t="str">
        <f>IFERROR(VLOOKUP(A516,'Coverage Indicators - Section D'!$A$10:$Y$38,25,FALSE),"")</f>
        <v/>
      </c>
      <c r="C516" s="467" t="str">
        <f t="array" ref="C516">IFERROR(IF(INDEX('Disaggregation Records'!$E$95:$E$183,MATCH(RIGHT(Z516,255),RIGHT('Disaggregation Records'!$D$95:$D$183,255),0))=0,"",INDEX('Disaggregation Records'!$E$95:$E$183,MATCH(RIGHT(Z516,255),RIGHT('Disaggregation Records'!$D$95:$D$183,255),0))),"")</f>
        <v/>
      </c>
      <c r="D516" s="467" t="str">
        <f t="array" ref="D516">IFERROR(IF(INDEX('Disaggregation Records'!$F$95:$F$183,MATCH(RIGHT(Z516,255),RIGHT('Disaggregation Records'!$D$95:$D$183,255),0))=0,"",INDEX('Disaggregation Records'!$F$95:$F$183,MATCH(RIGHT(Z516,255),RIGHT('Disaggregation Records'!$D$95:$D$183,255),0))),"")</f>
        <v/>
      </c>
      <c r="E516" s="386" t="str">
        <f t="array" ref="E516">IFERROR(IF(INDEX('Disaggregation Data'!$K$315:$K$576,MATCH(LEFT(X516,255),LEFT('Disaggregation Data'!$J$315:$J$576,255),0))=0,"",INDEX('Disaggregation Data'!$K$315:$K$576,MATCH(LEFT(X516,255),LEFT('Disaggregation Data'!J$315:$J$576,255),0))),"")</f>
        <v/>
      </c>
      <c r="F516" s="387" t="str">
        <f t="array" ref="F516">IFERROR(IF(INDEX('Disaggregation Data'!$L$315:$L$576,MATCH(LEFT(X516,255),LEFT('Disaggregation Data'!$J$315:$J$576,255),0))=0,"",INDEX('Disaggregation Data'!$L$315:$L$576,MATCH(LEFT(X516,255),LEFT('Disaggregation Data'!J$315:$J$576,255),0))),"")</f>
        <v/>
      </c>
      <c r="G516" s="442" t="str">
        <f t="array" ref="G516">IFERROR(IF(INDEX('Disaggregation Data'!$M$315:$M$576,MATCH(LEFT(X516,255),LEFT('Disaggregation Data'!$J$315:$J$576,255),0))=0,(E516/F516)*100,INDEX('Disaggregation Data'!$M$315:$M$576,MATCH(LEFT(X516,255),LEFT('Disaggregation Data'!J$315:$J$576,255),0))),"")</f>
        <v/>
      </c>
      <c r="H516" s="390" t="str">
        <f t="array" ref="H516">IFERROR(IF(INDEX('Disaggregation Data'!$N$315:$N$576,MATCH(LEFT(X516,255),LEFT('Disaggregation Data'!$J$315:$J$576,255),0))=0,"",INDEX('Disaggregation Data'!$N$315:$N$576,MATCH(LEFT(X516,255),LEFT('Disaggregation Data'!J$315:$J$576,255),0))),"")</f>
        <v/>
      </c>
      <c r="I516" s="471"/>
      <c r="J516" s="471"/>
      <c r="K516" s="471"/>
      <c r="L516" s="471"/>
      <c r="M516" s="471"/>
      <c r="N516" s="471"/>
      <c r="O516" s="471"/>
      <c r="P516" s="471"/>
      <c r="Q516" s="471"/>
      <c r="R516" s="471"/>
      <c r="S516" s="471"/>
      <c r="T516" s="471"/>
      <c r="U516" s="390" t="str">
        <f t="array" ref="U516">IFERROR(IF(INDEX('Disaggregation Data'!$O$315:$O$576,MATCH(LEFT(X516,255),LEFT('Disaggregation Data'!$J$315:$J$576,255),0))=0,"",INDEX('Disaggregation Data'!$O$315:$O$576,MATCH(LEFT(X516,255),LEFT('Disaggregation Data'!J$315:$J$576,255),0))),"")</f>
        <v/>
      </c>
      <c r="V516" s="402" t="str">
        <f t="array" ref="V516">IFERROR(IF(INDEX('Disaggregation Data'!$P$315:$P$576,MATCH(LEFT(X516,255),LEFT('Disaggregation Data'!$J$315:$J$576,255),0))=0,"",INDEX('Disaggregation Data'!$P$315:$P$576,MATCH(LEFT(X516,255),LEFT('Disaggregation Data'!J$315:$J$576,255),0))),"")</f>
        <v/>
      </c>
      <c r="W516" s="472"/>
      <c r="X516" s="472" t="str">
        <f t="shared" si="32"/>
        <v/>
      </c>
      <c r="Y516" s="472">
        <f t="shared" si="33"/>
        <v>19</v>
      </c>
      <c r="Z516" s="472" t="str">
        <f t="shared" si="34"/>
        <v/>
      </c>
      <c r="AA516" s="472" t="b">
        <f t="shared" si="35"/>
        <v>0</v>
      </c>
      <c r="AB516" s="472" t="s">
        <v>2066</v>
      </c>
      <c r="AC516" s="472" t="str">
        <f t="array" ref="AC516">IFERROR(IF(INDEX('Disaggregation Records'!$G$95:$G$183,MATCH(LEFT(Z516,255),LEFT('Disaggregation Records'!$D$95:$D$183,255),0))=0,"",INDEX('Disaggregation Records'!$G$95:$G$183,MATCH(LEFT(Z516,255),LEFT('Disaggregation Records'!$D$95:$D$183,255),0))),"")</f>
        <v/>
      </c>
      <c r="AD516" s="472" t="s">
        <v>831</v>
      </c>
      <c r="AE516" s="219"/>
      <c r="AF516" s="135"/>
      <c r="AG516" s="135"/>
    </row>
    <row r="517" spans="1:33" ht="37.5" customHeight="1" x14ac:dyDescent="0.35">
      <c r="A517" s="367">
        <v>20</v>
      </c>
      <c r="B517" s="384" t="str">
        <f>IFERROR(VLOOKUP(A517,'Coverage Indicators - Section D'!$A$10:$Y$38,25,FALSE),"")</f>
        <v/>
      </c>
      <c r="C517" s="467" t="str">
        <f t="array" ref="C517">IFERROR(IF(INDEX('Disaggregation Records'!$E$95:$E$183,MATCH(RIGHT(Z517,255),RIGHT('Disaggregation Records'!$D$95:$D$183,255),0))=0,"",INDEX('Disaggregation Records'!$E$95:$E$183,MATCH(RIGHT(Z517,255),RIGHT('Disaggregation Records'!$D$95:$D$183,255),0))),"")</f>
        <v/>
      </c>
      <c r="D517" s="467" t="str">
        <f t="array" ref="D517">IFERROR(IF(INDEX('Disaggregation Records'!$F$95:$F$183,MATCH(RIGHT(Z517,255),RIGHT('Disaggregation Records'!$D$95:$D$183,255),0))=0,"",INDEX('Disaggregation Records'!$F$95:$F$183,MATCH(RIGHT(Z517,255),RIGHT('Disaggregation Records'!$D$95:$D$183,255),0))),"")</f>
        <v/>
      </c>
      <c r="E517" s="386" t="str">
        <f t="array" ref="E517">IFERROR(IF(INDEX('Disaggregation Data'!$K$315:$K$576,MATCH(LEFT(X517,255),LEFT('Disaggregation Data'!$J$315:$J$576,255),0))=0,"",INDEX('Disaggregation Data'!$K$315:$K$576,MATCH(LEFT(X517,255),LEFT('Disaggregation Data'!J$315:$J$576,255),0))),"")</f>
        <v/>
      </c>
      <c r="F517" s="387" t="str">
        <f t="array" ref="F517">IFERROR(IF(INDEX('Disaggregation Data'!$L$315:$L$576,MATCH(LEFT(X517,255),LEFT('Disaggregation Data'!$J$315:$J$576,255),0))=0,"",INDEX('Disaggregation Data'!$L$315:$L$576,MATCH(LEFT(X517,255),LEFT('Disaggregation Data'!J$315:$J$576,255),0))),"")</f>
        <v/>
      </c>
      <c r="G517" s="442" t="str">
        <f t="array" ref="G517">IFERROR(IF(INDEX('Disaggregation Data'!$M$315:$M$576,MATCH(LEFT(X517,255),LEFT('Disaggregation Data'!$J$315:$J$576,255),0))=0,(E517/F517)*100,INDEX('Disaggregation Data'!$M$315:$M$576,MATCH(LEFT(X517,255),LEFT('Disaggregation Data'!J$315:$J$576,255),0))),"")</f>
        <v/>
      </c>
      <c r="H517" s="390" t="str">
        <f t="array" ref="H517">IFERROR(IF(INDEX('Disaggregation Data'!$N$315:$N$576,MATCH(LEFT(X517,255),LEFT('Disaggregation Data'!$J$315:$J$576,255),0))=0,"",INDEX('Disaggregation Data'!$N$315:$N$576,MATCH(LEFT(X517,255),LEFT('Disaggregation Data'!J$315:$J$576,255),0))),"")</f>
        <v/>
      </c>
      <c r="I517" s="471"/>
      <c r="J517" s="471"/>
      <c r="K517" s="471"/>
      <c r="L517" s="471"/>
      <c r="M517" s="471"/>
      <c r="N517" s="471"/>
      <c r="O517" s="471"/>
      <c r="P517" s="471"/>
      <c r="Q517" s="471"/>
      <c r="R517" s="471"/>
      <c r="S517" s="471"/>
      <c r="T517" s="471"/>
      <c r="U517" s="390" t="str">
        <f t="array" ref="U517">IFERROR(IF(INDEX('Disaggregation Data'!$O$315:$O$576,MATCH(LEFT(X517,255),LEFT('Disaggregation Data'!$J$315:$J$576,255),0))=0,"",INDEX('Disaggregation Data'!$O$315:$O$576,MATCH(LEFT(X517,255),LEFT('Disaggregation Data'!J$315:$J$576,255),0))),"")</f>
        <v/>
      </c>
      <c r="V517" s="402" t="str">
        <f t="array" ref="V517">IFERROR(IF(INDEX('Disaggregation Data'!$P$315:$P$576,MATCH(LEFT(X517,255),LEFT('Disaggregation Data'!$J$315:$J$576,255),0))=0,"",INDEX('Disaggregation Data'!$P$315:$P$576,MATCH(LEFT(X517,255),LEFT('Disaggregation Data'!J$315:$J$576,255),0))),"")</f>
        <v/>
      </c>
      <c r="W517" s="472"/>
      <c r="X517" s="472" t="str">
        <f t="shared" si="32"/>
        <v/>
      </c>
      <c r="Y517" s="472">
        <f t="shared" si="33"/>
        <v>20</v>
      </c>
      <c r="Z517" s="472" t="str">
        <f t="shared" si="34"/>
        <v/>
      </c>
      <c r="AA517" s="472" t="b">
        <f t="shared" si="35"/>
        <v>0</v>
      </c>
      <c r="AB517" s="472" t="s">
        <v>2067</v>
      </c>
      <c r="AC517" s="472" t="str">
        <f t="array" ref="AC517">IFERROR(IF(INDEX('Disaggregation Records'!$G$95:$G$183,MATCH(LEFT(Z517,255),LEFT('Disaggregation Records'!$D$95:$D$183,255),0))=0,"",INDEX('Disaggregation Records'!$G$95:$G$183,MATCH(LEFT(Z517,255),LEFT('Disaggregation Records'!$D$95:$D$183,255),0))),"")</f>
        <v/>
      </c>
      <c r="AD517" s="472" t="s">
        <v>834</v>
      </c>
      <c r="AE517" s="219"/>
      <c r="AF517" s="135"/>
      <c r="AG517" s="135"/>
    </row>
    <row r="518" spans="1:33" ht="37.5" customHeight="1" x14ac:dyDescent="0.35">
      <c r="A518" s="367">
        <v>20</v>
      </c>
      <c r="B518" s="384" t="str">
        <f>IFERROR(VLOOKUP(A518,'Coverage Indicators - Section D'!$A$10:$Y$38,25,FALSE),"")</f>
        <v/>
      </c>
      <c r="C518" s="467" t="str">
        <f t="array" ref="C518">IFERROR(IF(INDEX('Disaggregation Records'!$E$95:$E$183,MATCH(RIGHT(Z518,255),RIGHT('Disaggregation Records'!$D$95:$D$183,255),0))=0,"",INDEX('Disaggregation Records'!$E$95:$E$183,MATCH(RIGHT(Z518,255),RIGHT('Disaggregation Records'!$D$95:$D$183,255),0))),"")</f>
        <v/>
      </c>
      <c r="D518" s="467" t="str">
        <f t="array" ref="D518">IFERROR(IF(INDEX('Disaggregation Records'!$F$95:$F$183,MATCH(RIGHT(Z518,255),RIGHT('Disaggregation Records'!$D$95:$D$183,255),0))=0,"",INDEX('Disaggregation Records'!$F$95:$F$183,MATCH(RIGHT(Z518,255),RIGHT('Disaggregation Records'!$D$95:$D$183,255),0))),"")</f>
        <v/>
      </c>
      <c r="E518" s="386" t="str">
        <f t="array" ref="E518">IFERROR(IF(INDEX('Disaggregation Data'!$K$315:$K$576,MATCH(LEFT(X518,255),LEFT('Disaggregation Data'!$J$315:$J$576,255),0))=0,"",INDEX('Disaggregation Data'!$K$315:$K$576,MATCH(LEFT(X518,255),LEFT('Disaggregation Data'!J$315:$J$576,255),0))),"")</f>
        <v/>
      </c>
      <c r="F518" s="387" t="str">
        <f t="array" ref="F518">IFERROR(IF(INDEX('Disaggregation Data'!$L$315:$L$576,MATCH(LEFT(X518,255),LEFT('Disaggregation Data'!$J$315:$J$576,255),0))=0,"",INDEX('Disaggregation Data'!$L$315:$L$576,MATCH(LEFT(X518,255),LEFT('Disaggregation Data'!J$315:$J$576,255),0))),"")</f>
        <v/>
      </c>
      <c r="G518" s="442" t="str">
        <f t="array" ref="G518">IFERROR(IF(INDEX('Disaggregation Data'!$M$315:$M$576,MATCH(LEFT(X518,255),LEFT('Disaggregation Data'!$J$315:$J$576,255),0))=0,(E518/F518)*100,INDEX('Disaggregation Data'!$M$315:$M$576,MATCH(LEFT(X518,255),LEFT('Disaggregation Data'!J$315:$J$576,255),0))),"")</f>
        <v/>
      </c>
      <c r="H518" s="390" t="str">
        <f t="array" ref="H518">IFERROR(IF(INDEX('Disaggregation Data'!$N$315:$N$576,MATCH(LEFT(X518,255),LEFT('Disaggregation Data'!$J$315:$J$576,255),0))=0,"",INDEX('Disaggregation Data'!$N$315:$N$576,MATCH(LEFT(X518,255),LEFT('Disaggregation Data'!J$315:$J$576,255),0))),"")</f>
        <v/>
      </c>
      <c r="I518" s="471"/>
      <c r="J518" s="471"/>
      <c r="K518" s="471"/>
      <c r="L518" s="471"/>
      <c r="M518" s="471"/>
      <c r="N518" s="471"/>
      <c r="O518" s="471"/>
      <c r="P518" s="471"/>
      <c r="Q518" s="471"/>
      <c r="R518" s="471"/>
      <c r="S518" s="471"/>
      <c r="T518" s="471"/>
      <c r="U518" s="390" t="str">
        <f t="array" ref="U518">IFERROR(IF(INDEX('Disaggregation Data'!$O$315:$O$576,MATCH(LEFT(X518,255),LEFT('Disaggregation Data'!$J$315:$J$576,255),0))=0,"",INDEX('Disaggregation Data'!$O$315:$O$576,MATCH(LEFT(X518,255),LEFT('Disaggregation Data'!J$315:$J$576,255),0))),"")</f>
        <v/>
      </c>
      <c r="V518" s="402" t="str">
        <f t="array" ref="V518">IFERROR(IF(INDEX('Disaggregation Data'!$P$315:$P$576,MATCH(LEFT(X518,255),LEFT('Disaggregation Data'!$J$315:$J$576,255),0))=0,"",INDEX('Disaggregation Data'!$P$315:$P$576,MATCH(LEFT(X518,255),LEFT('Disaggregation Data'!J$315:$J$576,255),0))),"")</f>
        <v/>
      </c>
      <c r="W518" s="472"/>
      <c r="X518" s="472" t="str">
        <f t="shared" si="32"/>
        <v/>
      </c>
      <c r="Y518" s="472">
        <f t="shared" si="33"/>
        <v>21</v>
      </c>
      <c r="Z518" s="472" t="str">
        <f t="shared" si="34"/>
        <v/>
      </c>
      <c r="AA518" s="472" t="b">
        <f t="shared" si="35"/>
        <v>0</v>
      </c>
      <c r="AB518" s="472" t="s">
        <v>2068</v>
      </c>
      <c r="AC518" s="472" t="str">
        <f t="array" ref="AC518">IFERROR(IF(INDEX('Disaggregation Records'!$G$95:$G$183,MATCH(LEFT(Z518,255),LEFT('Disaggregation Records'!$D$95:$D$183,255),0))=0,"",INDEX('Disaggregation Records'!$G$95:$G$183,MATCH(LEFT(Z518,255),LEFT('Disaggregation Records'!$D$95:$D$183,255),0))),"")</f>
        <v/>
      </c>
      <c r="AD518" s="472" t="s">
        <v>834</v>
      </c>
      <c r="AE518" s="219"/>
      <c r="AF518" s="135"/>
      <c r="AG518" s="135"/>
    </row>
    <row r="519" spans="1:33" ht="37.5" customHeight="1" x14ac:dyDescent="0.35">
      <c r="A519" s="367">
        <v>20</v>
      </c>
      <c r="B519" s="384" t="str">
        <f>IFERROR(VLOOKUP(A519,'Coverage Indicators - Section D'!$A$10:$Y$38,25,FALSE),"")</f>
        <v/>
      </c>
      <c r="C519" s="467" t="str">
        <f t="array" ref="C519">IFERROR(IF(INDEX('Disaggregation Records'!$E$95:$E$183,MATCH(RIGHT(Z519,255),RIGHT('Disaggregation Records'!$D$95:$D$183,255),0))=0,"",INDEX('Disaggregation Records'!$E$95:$E$183,MATCH(RIGHT(Z519,255),RIGHT('Disaggregation Records'!$D$95:$D$183,255),0))),"")</f>
        <v/>
      </c>
      <c r="D519" s="467" t="str">
        <f t="array" ref="D519">IFERROR(IF(INDEX('Disaggregation Records'!$F$95:$F$183,MATCH(RIGHT(Z519,255),RIGHT('Disaggregation Records'!$D$95:$D$183,255),0))=0,"",INDEX('Disaggregation Records'!$F$95:$F$183,MATCH(RIGHT(Z519,255),RIGHT('Disaggregation Records'!$D$95:$D$183,255),0))),"")</f>
        <v/>
      </c>
      <c r="E519" s="386" t="str">
        <f t="array" ref="E519">IFERROR(IF(INDEX('Disaggregation Data'!$K$315:$K$576,MATCH(LEFT(X519,255),LEFT('Disaggregation Data'!$J$315:$J$576,255),0))=0,"",INDEX('Disaggregation Data'!$K$315:$K$576,MATCH(LEFT(X519,255),LEFT('Disaggregation Data'!J$315:$J$576,255),0))),"")</f>
        <v/>
      </c>
      <c r="F519" s="387" t="str">
        <f t="array" ref="F519">IFERROR(IF(INDEX('Disaggregation Data'!$L$315:$L$576,MATCH(LEFT(X519,255),LEFT('Disaggregation Data'!$J$315:$J$576,255),0))=0,"",INDEX('Disaggregation Data'!$L$315:$L$576,MATCH(LEFT(X519,255),LEFT('Disaggregation Data'!J$315:$J$576,255),0))),"")</f>
        <v/>
      </c>
      <c r="G519" s="442" t="str">
        <f t="array" ref="G519">IFERROR(IF(INDEX('Disaggregation Data'!$M$315:$M$576,MATCH(LEFT(X519,255),LEFT('Disaggregation Data'!$J$315:$J$576,255),0))=0,(E519/F519)*100,INDEX('Disaggregation Data'!$M$315:$M$576,MATCH(LEFT(X519,255),LEFT('Disaggregation Data'!J$315:$J$576,255),0))),"")</f>
        <v/>
      </c>
      <c r="H519" s="390" t="str">
        <f t="array" ref="H519">IFERROR(IF(INDEX('Disaggregation Data'!$N$315:$N$576,MATCH(LEFT(X519,255),LEFT('Disaggregation Data'!$J$315:$J$576,255),0))=0,"",INDEX('Disaggregation Data'!$N$315:$N$576,MATCH(LEFT(X519,255),LEFT('Disaggregation Data'!J$315:$J$576,255),0))),"")</f>
        <v/>
      </c>
      <c r="I519" s="471"/>
      <c r="J519" s="471"/>
      <c r="K519" s="471"/>
      <c r="L519" s="471"/>
      <c r="M519" s="471"/>
      <c r="N519" s="471"/>
      <c r="O519" s="471"/>
      <c r="P519" s="471"/>
      <c r="Q519" s="471"/>
      <c r="R519" s="471"/>
      <c r="S519" s="471"/>
      <c r="T519" s="471"/>
      <c r="U519" s="390" t="str">
        <f t="array" ref="U519">IFERROR(IF(INDEX('Disaggregation Data'!$O$315:$O$576,MATCH(LEFT(X519,255),LEFT('Disaggregation Data'!$J$315:$J$576,255),0))=0,"",INDEX('Disaggregation Data'!$O$315:$O$576,MATCH(LEFT(X519,255),LEFT('Disaggregation Data'!J$315:$J$576,255),0))),"")</f>
        <v/>
      </c>
      <c r="V519" s="402" t="str">
        <f t="array" ref="V519">IFERROR(IF(INDEX('Disaggregation Data'!$P$315:$P$576,MATCH(LEFT(X519,255),LEFT('Disaggregation Data'!$J$315:$J$576,255),0))=0,"",INDEX('Disaggregation Data'!$P$315:$P$576,MATCH(LEFT(X519,255),LEFT('Disaggregation Data'!J$315:$J$576,255),0))),"")</f>
        <v/>
      </c>
      <c r="W519" s="472"/>
      <c r="X519" s="472" t="str">
        <f t="shared" ref="X519:X582" si="36">IF(B519&lt;&gt;"",B519&amp;C519&amp;D519,"")</f>
        <v/>
      </c>
      <c r="Y519" s="472">
        <f t="shared" ref="Y519:Y582" si="37">IF(B519=B518,Y518+1,0)</f>
        <v>22</v>
      </c>
      <c r="Z519" s="472" t="str">
        <f t="shared" ref="Z519:Z582" si="38">IF(B519&lt;&gt;"",B519&amp;"-"&amp;Y519,"")</f>
        <v/>
      </c>
      <c r="AA519" s="472" t="b">
        <f t="shared" ref="AA519:AA582" si="39">IFERROR(IF(B519&lt;&gt;"",TRUE,FALSE),"")</f>
        <v>0</v>
      </c>
      <c r="AB519" s="472" t="s">
        <v>2069</v>
      </c>
      <c r="AC519" s="472" t="str">
        <f t="array" ref="AC519">IFERROR(IF(INDEX('Disaggregation Records'!$G$95:$G$183,MATCH(LEFT(Z519,255),LEFT('Disaggregation Records'!$D$95:$D$183,255),0))=0,"",INDEX('Disaggregation Records'!$G$95:$G$183,MATCH(LEFT(Z519,255),LEFT('Disaggregation Records'!$D$95:$D$183,255),0))),"")</f>
        <v/>
      </c>
      <c r="AD519" s="472" t="s">
        <v>834</v>
      </c>
      <c r="AE519" s="219"/>
      <c r="AF519" s="135"/>
      <c r="AG519" s="135"/>
    </row>
    <row r="520" spans="1:33" ht="37.5" customHeight="1" x14ac:dyDescent="0.35">
      <c r="A520" s="367">
        <v>20</v>
      </c>
      <c r="B520" s="384" t="str">
        <f>IFERROR(VLOOKUP(A520,'Coverage Indicators - Section D'!$A$10:$Y$38,25,FALSE),"")</f>
        <v/>
      </c>
      <c r="C520" s="467" t="str">
        <f t="array" ref="C520">IFERROR(IF(INDEX('Disaggregation Records'!$E$95:$E$183,MATCH(RIGHT(Z520,255),RIGHT('Disaggregation Records'!$D$95:$D$183,255),0))=0,"",INDEX('Disaggregation Records'!$E$95:$E$183,MATCH(RIGHT(Z520,255),RIGHT('Disaggregation Records'!$D$95:$D$183,255),0))),"")</f>
        <v/>
      </c>
      <c r="D520" s="467" t="str">
        <f t="array" ref="D520">IFERROR(IF(INDEX('Disaggregation Records'!$F$95:$F$183,MATCH(RIGHT(Z520,255),RIGHT('Disaggregation Records'!$D$95:$D$183,255),0))=0,"",INDEX('Disaggregation Records'!$F$95:$F$183,MATCH(RIGHT(Z520,255),RIGHT('Disaggregation Records'!$D$95:$D$183,255),0))),"")</f>
        <v/>
      </c>
      <c r="E520" s="386" t="str">
        <f t="array" ref="E520">IFERROR(IF(INDEX('Disaggregation Data'!$K$315:$K$576,MATCH(LEFT(X520,255),LEFT('Disaggregation Data'!$J$315:$J$576,255),0))=0,"",INDEX('Disaggregation Data'!$K$315:$K$576,MATCH(LEFT(X520,255),LEFT('Disaggregation Data'!J$315:$J$576,255),0))),"")</f>
        <v/>
      </c>
      <c r="F520" s="387" t="str">
        <f t="array" ref="F520">IFERROR(IF(INDEX('Disaggregation Data'!$L$315:$L$576,MATCH(LEFT(X520,255),LEFT('Disaggregation Data'!$J$315:$J$576,255),0))=0,"",INDEX('Disaggregation Data'!$L$315:$L$576,MATCH(LEFT(X520,255),LEFT('Disaggregation Data'!J$315:$J$576,255),0))),"")</f>
        <v/>
      </c>
      <c r="G520" s="442" t="str">
        <f t="array" ref="G520">IFERROR(IF(INDEX('Disaggregation Data'!$M$315:$M$576,MATCH(LEFT(X520,255),LEFT('Disaggregation Data'!$J$315:$J$576,255),0))=0,(E520/F520)*100,INDEX('Disaggregation Data'!$M$315:$M$576,MATCH(LEFT(X520,255),LEFT('Disaggregation Data'!J$315:$J$576,255),0))),"")</f>
        <v/>
      </c>
      <c r="H520" s="390" t="str">
        <f t="array" ref="H520">IFERROR(IF(INDEX('Disaggregation Data'!$N$315:$N$576,MATCH(LEFT(X520,255),LEFT('Disaggregation Data'!$J$315:$J$576,255),0))=0,"",INDEX('Disaggregation Data'!$N$315:$N$576,MATCH(LEFT(X520,255),LEFT('Disaggregation Data'!J$315:$J$576,255),0))),"")</f>
        <v/>
      </c>
      <c r="I520" s="471"/>
      <c r="J520" s="471"/>
      <c r="K520" s="471"/>
      <c r="L520" s="471"/>
      <c r="M520" s="471"/>
      <c r="N520" s="471"/>
      <c r="O520" s="471"/>
      <c r="P520" s="471"/>
      <c r="Q520" s="471"/>
      <c r="R520" s="471"/>
      <c r="S520" s="471"/>
      <c r="T520" s="471"/>
      <c r="U520" s="390" t="str">
        <f t="array" ref="U520">IFERROR(IF(INDEX('Disaggregation Data'!$O$315:$O$576,MATCH(LEFT(X520,255),LEFT('Disaggregation Data'!$J$315:$J$576,255),0))=0,"",INDEX('Disaggregation Data'!$O$315:$O$576,MATCH(LEFT(X520,255),LEFT('Disaggregation Data'!J$315:$J$576,255),0))),"")</f>
        <v/>
      </c>
      <c r="V520" s="402" t="str">
        <f t="array" ref="V520">IFERROR(IF(INDEX('Disaggregation Data'!$P$315:$P$576,MATCH(LEFT(X520,255),LEFT('Disaggregation Data'!$J$315:$J$576,255),0))=0,"",INDEX('Disaggregation Data'!$P$315:$P$576,MATCH(LEFT(X520,255),LEFT('Disaggregation Data'!J$315:$J$576,255),0))),"")</f>
        <v/>
      </c>
      <c r="W520" s="472"/>
      <c r="X520" s="472" t="str">
        <f t="shared" si="36"/>
        <v/>
      </c>
      <c r="Y520" s="472">
        <f t="shared" si="37"/>
        <v>23</v>
      </c>
      <c r="Z520" s="472" t="str">
        <f t="shared" si="38"/>
        <v/>
      </c>
      <c r="AA520" s="472" t="b">
        <f t="shared" si="39"/>
        <v>0</v>
      </c>
      <c r="AB520" s="472" t="s">
        <v>2070</v>
      </c>
      <c r="AC520" s="472" t="str">
        <f t="array" ref="AC520">IFERROR(IF(INDEX('Disaggregation Records'!$G$95:$G$183,MATCH(LEFT(Z520,255),LEFT('Disaggregation Records'!$D$95:$D$183,255),0))=0,"",INDEX('Disaggregation Records'!$G$95:$G$183,MATCH(LEFT(Z520,255),LEFT('Disaggregation Records'!$D$95:$D$183,255),0))),"")</f>
        <v/>
      </c>
      <c r="AD520" s="472" t="s">
        <v>834</v>
      </c>
      <c r="AE520" s="219"/>
      <c r="AF520" s="135"/>
      <c r="AG520" s="135"/>
    </row>
    <row r="521" spans="1:33" ht="37.5" customHeight="1" x14ac:dyDescent="0.35">
      <c r="A521" s="367">
        <v>20</v>
      </c>
      <c r="B521" s="384" t="str">
        <f>IFERROR(VLOOKUP(A521,'Coverage Indicators - Section D'!$A$10:$Y$38,25,FALSE),"")</f>
        <v/>
      </c>
      <c r="C521" s="467" t="str">
        <f t="array" ref="C521">IFERROR(IF(INDEX('Disaggregation Records'!$E$95:$E$183,MATCH(RIGHT(Z521,255),RIGHT('Disaggregation Records'!$D$95:$D$183,255),0))=0,"",INDEX('Disaggregation Records'!$E$95:$E$183,MATCH(RIGHT(Z521,255),RIGHT('Disaggregation Records'!$D$95:$D$183,255),0))),"")</f>
        <v/>
      </c>
      <c r="D521" s="467" t="str">
        <f t="array" ref="D521">IFERROR(IF(INDEX('Disaggregation Records'!$F$95:$F$183,MATCH(RIGHT(Z521,255),RIGHT('Disaggregation Records'!$D$95:$D$183,255),0))=0,"",INDEX('Disaggregation Records'!$F$95:$F$183,MATCH(RIGHT(Z521,255),RIGHT('Disaggregation Records'!$D$95:$D$183,255),0))),"")</f>
        <v/>
      </c>
      <c r="E521" s="386" t="str">
        <f t="array" ref="E521">IFERROR(IF(INDEX('Disaggregation Data'!$K$315:$K$576,MATCH(LEFT(X521,255),LEFT('Disaggregation Data'!$J$315:$J$576,255),0))=0,"",INDEX('Disaggregation Data'!$K$315:$K$576,MATCH(LEFT(X521,255),LEFT('Disaggregation Data'!J$315:$J$576,255),0))),"")</f>
        <v/>
      </c>
      <c r="F521" s="387" t="str">
        <f t="array" ref="F521">IFERROR(IF(INDEX('Disaggregation Data'!$L$315:$L$576,MATCH(LEFT(X521,255),LEFT('Disaggregation Data'!$J$315:$J$576,255),0))=0,"",INDEX('Disaggregation Data'!$L$315:$L$576,MATCH(LEFT(X521,255),LEFT('Disaggregation Data'!J$315:$J$576,255),0))),"")</f>
        <v/>
      </c>
      <c r="G521" s="442" t="str">
        <f t="array" ref="G521">IFERROR(IF(INDEX('Disaggregation Data'!$M$315:$M$576,MATCH(LEFT(X521,255),LEFT('Disaggregation Data'!$J$315:$J$576,255),0))=0,(E521/F521)*100,INDEX('Disaggregation Data'!$M$315:$M$576,MATCH(LEFT(X521,255),LEFT('Disaggregation Data'!J$315:$J$576,255),0))),"")</f>
        <v/>
      </c>
      <c r="H521" s="390" t="str">
        <f t="array" ref="H521">IFERROR(IF(INDEX('Disaggregation Data'!$N$315:$N$576,MATCH(LEFT(X521,255),LEFT('Disaggregation Data'!$J$315:$J$576,255),0))=0,"",INDEX('Disaggregation Data'!$N$315:$N$576,MATCH(LEFT(X521,255),LEFT('Disaggregation Data'!J$315:$J$576,255),0))),"")</f>
        <v/>
      </c>
      <c r="I521" s="471"/>
      <c r="J521" s="471"/>
      <c r="K521" s="471"/>
      <c r="L521" s="471"/>
      <c r="M521" s="471"/>
      <c r="N521" s="471"/>
      <c r="O521" s="471"/>
      <c r="P521" s="471"/>
      <c r="Q521" s="471"/>
      <c r="R521" s="471"/>
      <c r="S521" s="471"/>
      <c r="T521" s="471"/>
      <c r="U521" s="390" t="str">
        <f t="array" ref="U521">IFERROR(IF(INDEX('Disaggregation Data'!$O$315:$O$576,MATCH(LEFT(X521,255),LEFT('Disaggregation Data'!$J$315:$J$576,255),0))=0,"",INDEX('Disaggregation Data'!$O$315:$O$576,MATCH(LEFT(X521,255),LEFT('Disaggregation Data'!J$315:$J$576,255),0))),"")</f>
        <v/>
      </c>
      <c r="V521" s="402" t="str">
        <f t="array" ref="V521">IFERROR(IF(INDEX('Disaggregation Data'!$P$315:$P$576,MATCH(LEFT(X521,255),LEFT('Disaggregation Data'!$J$315:$J$576,255),0))=0,"",INDEX('Disaggregation Data'!$P$315:$P$576,MATCH(LEFT(X521,255),LEFT('Disaggregation Data'!J$315:$J$576,255),0))),"")</f>
        <v/>
      </c>
      <c r="W521" s="472"/>
      <c r="X521" s="472" t="str">
        <f t="shared" si="36"/>
        <v/>
      </c>
      <c r="Y521" s="472">
        <f t="shared" si="37"/>
        <v>24</v>
      </c>
      <c r="Z521" s="472" t="str">
        <f t="shared" si="38"/>
        <v/>
      </c>
      <c r="AA521" s="472" t="b">
        <f t="shared" si="39"/>
        <v>0</v>
      </c>
      <c r="AB521" s="472" t="s">
        <v>2071</v>
      </c>
      <c r="AC521" s="472" t="str">
        <f t="array" ref="AC521">IFERROR(IF(INDEX('Disaggregation Records'!$G$95:$G$183,MATCH(LEFT(Z521,255),LEFT('Disaggregation Records'!$D$95:$D$183,255),0))=0,"",INDEX('Disaggregation Records'!$G$95:$G$183,MATCH(LEFT(Z521,255),LEFT('Disaggregation Records'!$D$95:$D$183,255),0))),"")</f>
        <v/>
      </c>
      <c r="AD521" s="472" t="s">
        <v>834</v>
      </c>
      <c r="AE521" s="219"/>
      <c r="AF521" s="135"/>
      <c r="AG521" s="135"/>
    </row>
    <row r="522" spans="1:33" ht="37.5" customHeight="1" x14ac:dyDescent="0.35">
      <c r="A522" s="367">
        <v>20</v>
      </c>
      <c r="B522" s="384" t="str">
        <f>IFERROR(VLOOKUP(A522,'Coverage Indicators - Section D'!$A$10:$Y$38,25,FALSE),"")</f>
        <v/>
      </c>
      <c r="C522" s="467" t="str">
        <f t="array" ref="C522">IFERROR(IF(INDEX('Disaggregation Records'!$E$95:$E$183,MATCH(RIGHT(Z522,255),RIGHT('Disaggregation Records'!$D$95:$D$183,255),0))=0,"",INDEX('Disaggregation Records'!$E$95:$E$183,MATCH(RIGHT(Z522,255),RIGHT('Disaggregation Records'!$D$95:$D$183,255),0))),"")</f>
        <v/>
      </c>
      <c r="D522" s="467" t="str">
        <f t="array" ref="D522">IFERROR(IF(INDEX('Disaggregation Records'!$F$95:$F$183,MATCH(RIGHT(Z522,255),RIGHT('Disaggregation Records'!$D$95:$D$183,255),0))=0,"",INDEX('Disaggregation Records'!$F$95:$F$183,MATCH(RIGHT(Z522,255),RIGHT('Disaggregation Records'!$D$95:$D$183,255),0))),"")</f>
        <v/>
      </c>
      <c r="E522" s="386" t="str">
        <f t="array" ref="E522">IFERROR(IF(INDEX('Disaggregation Data'!$K$315:$K$576,MATCH(LEFT(X522,255),LEFT('Disaggregation Data'!$J$315:$J$576,255),0))=0,"",INDEX('Disaggregation Data'!$K$315:$K$576,MATCH(LEFT(X522,255),LEFT('Disaggregation Data'!J$315:$J$576,255),0))),"")</f>
        <v/>
      </c>
      <c r="F522" s="387" t="str">
        <f t="array" ref="F522">IFERROR(IF(INDEX('Disaggregation Data'!$L$315:$L$576,MATCH(LEFT(X522,255),LEFT('Disaggregation Data'!$J$315:$J$576,255),0))=0,"",INDEX('Disaggregation Data'!$L$315:$L$576,MATCH(LEFT(X522,255),LEFT('Disaggregation Data'!J$315:$J$576,255),0))),"")</f>
        <v/>
      </c>
      <c r="G522" s="442" t="str">
        <f t="array" ref="G522">IFERROR(IF(INDEX('Disaggregation Data'!$M$315:$M$576,MATCH(LEFT(X522,255),LEFT('Disaggregation Data'!$J$315:$J$576,255),0))=0,(E522/F522)*100,INDEX('Disaggregation Data'!$M$315:$M$576,MATCH(LEFT(X522,255),LEFT('Disaggregation Data'!J$315:$J$576,255),0))),"")</f>
        <v/>
      </c>
      <c r="H522" s="390" t="str">
        <f t="array" ref="H522">IFERROR(IF(INDEX('Disaggregation Data'!$N$315:$N$576,MATCH(LEFT(X522,255),LEFT('Disaggregation Data'!$J$315:$J$576,255),0))=0,"",INDEX('Disaggregation Data'!$N$315:$N$576,MATCH(LEFT(X522,255),LEFT('Disaggregation Data'!J$315:$J$576,255),0))),"")</f>
        <v/>
      </c>
      <c r="I522" s="471"/>
      <c r="J522" s="471"/>
      <c r="K522" s="471"/>
      <c r="L522" s="471"/>
      <c r="M522" s="471"/>
      <c r="N522" s="471"/>
      <c r="O522" s="471"/>
      <c r="P522" s="471"/>
      <c r="Q522" s="471"/>
      <c r="R522" s="471"/>
      <c r="S522" s="471"/>
      <c r="T522" s="471"/>
      <c r="U522" s="390" t="str">
        <f t="array" ref="U522">IFERROR(IF(INDEX('Disaggregation Data'!$O$315:$O$576,MATCH(LEFT(X522,255),LEFT('Disaggregation Data'!$J$315:$J$576,255),0))=0,"",INDEX('Disaggregation Data'!$O$315:$O$576,MATCH(LEFT(X522,255),LEFT('Disaggregation Data'!J$315:$J$576,255),0))),"")</f>
        <v/>
      </c>
      <c r="V522" s="402" t="str">
        <f t="array" ref="V522">IFERROR(IF(INDEX('Disaggregation Data'!$P$315:$P$576,MATCH(LEFT(X522,255),LEFT('Disaggregation Data'!$J$315:$J$576,255),0))=0,"",INDEX('Disaggregation Data'!$P$315:$P$576,MATCH(LEFT(X522,255),LEFT('Disaggregation Data'!J$315:$J$576,255),0))),"")</f>
        <v/>
      </c>
      <c r="W522" s="472"/>
      <c r="X522" s="472" t="str">
        <f t="shared" si="36"/>
        <v/>
      </c>
      <c r="Y522" s="472">
        <f t="shared" si="37"/>
        <v>25</v>
      </c>
      <c r="Z522" s="472" t="str">
        <f t="shared" si="38"/>
        <v/>
      </c>
      <c r="AA522" s="472" t="b">
        <f t="shared" si="39"/>
        <v>0</v>
      </c>
      <c r="AB522" s="472" t="s">
        <v>2072</v>
      </c>
      <c r="AC522" s="472" t="str">
        <f t="array" ref="AC522">IFERROR(IF(INDEX('Disaggregation Records'!$G$95:$G$183,MATCH(LEFT(Z522,255),LEFT('Disaggregation Records'!$D$95:$D$183,255),0))=0,"",INDEX('Disaggregation Records'!$G$95:$G$183,MATCH(LEFT(Z522,255),LEFT('Disaggregation Records'!$D$95:$D$183,255),0))),"")</f>
        <v/>
      </c>
      <c r="AD522" s="472" t="s">
        <v>834</v>
      </c>
      <c r="AE522" s="219"/>
      <c r="AF522" s="135"/>
      <c r="AG522" s="135"/>
    </row>
    <row r="523" spans="1:33" ht="37.5" customHeight="1" x14ac:dyDescent="0.35">
      <c r="A523" s="367">
        <v>20</v>
      </c>
      <c r="B523" s="384" t="str">
        <f>IFERROR(VLOOKUP(A523,'Coverage Indicators - Section D'!$A$10:$Y$38,25,FALSE),"")</f>
        <v/>
      </c>
      <c r="C523" s="467" t="str">
        <f t="array" ref="C523">IFERROR(IF(INDEX('Disaggregation Records'!$E$95:$E$183,MATCH(RIGHT(Z523,255),RIGHT('Disaggregation Records'!$D$95:$D$183,255),0))=0,"",INDEX('Disaggregation Records'!$E$95:$E$183,MATCH(RIGHT(Z523,255),RIGHT('Disaggregation Records'!$D$95:$D$183,255),0))),"")</f>
        <v/>
      </c>
      <c r="D523" s="467" t="str">
        <f t="array" ref="D523">IFERROR(IF(INDEX('Disaggregation Records'!$F$95:$F$183,MATCH(RIGHT(Z523,255),RIGHT('Disaggregation Records'!$D$95:$D$183,255),0))=0,"",INDEX('Disaggregation Records'!$F$95:$F$183,MATCH(RIGHT(Z523,255),RIGHT('Disaggregation Records'!$D$95:$D$183,255),0))),"")</f>
        <v/>
      </c>
      <c r="E523" s="386" t="str">
        <f t="array" ref="E523">IFERROR(IF(INDEX('Disaggregation Data'!$K$315:$K$576,MATCH(LEFT(X523,255),LEFT('Disaggregation Data'!$J$315:$J$576,255),0))=0,"",INDEX('Disaggregation Data'!$K$315:$K$576,MATCH(LEFT(X523,255),LEFT('Disaggregation Data'!J$315:$J$576,255),0))),"")</f>
        <v/>
      </c>
      <c r="F523" s="387" t="str">
        <f t="array" ref="F523">IFERROR(IF(INDEX('Disaggregation Data'!$L$315:$L$576,MATCH(LEFT(X523,255),LEFT('Disaggregation Data'!$J$315:$J$576,255),0))=0,"",INDEX('Disaggregation Data'!$L$315:$L$576,MATCH(LEFT(X523,255),LEFT('Disaggregation Data'!J$315:$J$576,255),0))),"")</f>
        <v/>
      </c>
      <c r="G523" s="442" t="str">
        <f t="array" ref="G523">IFERROR(IF(INDEX('Disaggregation Data'!$M$315:$M$576,MATCH(LEFT(X523,255),LEFT('Disaggregation Data'!$J$315:$J$576,255),0))=0,(E523/F523)*100,INDEX('Disaggregation Data'!$M$315:$M$576,MATCH(LEFT(X523,255),LEFT('Disaggregation Data'!J$315:$J$576,255),0))),"")</f>
        <v/>
      </c>
      <c r="H523" s="390" t="str">
        <f t="array" ref="H523">IFERROR(IF(INDEX('Disaggregation Data'!$N$315:$N$576,MATCH(LEFT(X523,255),LEFT('Disaggregation Data'!$J$315:$J$576,255),0))=0,"",INDEX('Disaggregation Data'!$N$315:$N$576,MATCH(LEFT(X523,255),LEFT('Disaggregation Data'!J$315:$J$576,255),0))),"")</f>
        <v/>
      </c>
      <c r="I523" s="471"/>
      <c r="J523" s="471"/>
      <c r="K523" s="471"/>
      <c r="L523" s="471"/>
      <c r="M523" s="471"/>
      <c r="N523" s="471"/>
      <c r="O523" s="471"/>
      <c r="P523" s="471"/>
      <c r="Q523" s="471"/>
      <c r="R523" s="471"/>
      <c r="S523" s="471"/>
      <c r="T523" s="471"/>
      <c r="U523" s="390" t="str">
        <f t="array" ref="U523">IFERROR(IF(INDEX('Disaggregation Data'!$O$315:$O$576,MATCH(LEFT(X523,255),LEFT('Disaggregation Data'!$J$315:$J$576,255),0))=0,"",INDEX('Disaggregation Data'!$O$315:$O$576,MATCH(LEFT(X523,255),LEFT('Disaggregation Data'!J$315:$J$576,255),0))),"")</f>
        <v/>
      </c>
      <c r="V523" s="402" t="str">
        <f t="array" ref="V523">IFERROR(IF(INDEX('Disaggregation Data'!$P$315:$P$576,MATCH(LEFT(X523,255),LEFT('Disaggregation Data'!$J$315:$J$576,255),0))=0,"",INDEX('Disaggregation Data'!$P$315:$P$576,MATCH(LEFT(X523,255),LEFT('Disaggregation Data'!J$315:$J$576,255),0))),"")</f>
        <v/>
      </c>
      <c r="W523" s="472"/>
      <c r="X523" s="472" t="str">
        <f t="shared" si="36"/>
        <v/>
      </c>
      <c r="Y523" s="472">
        <f t="shared" si="37"/>
        <v>26</v>
      </c>
      <c r="Z523" s="472" t="str">
        <f t="shared" si="38"/>
        <v/>
      </c>
      <c r="AA523" s="472" t="b">
        <f t="shared" si="39"/>
        <v>0</v>
      </c>
      <c r="AB523" s="472" t="s">
        <v>2073</v>
      </c>
      <c r="AC523" s="472" t="str">
        <f t="array" ref="AC523">IFERROR(IF(INDEX('Disaggregation Records'!$G$95:$G$183,MATCH(LEFT(Z523,255),LEFT('Disaggregation Records'!$D$95:$D$183,255),0))=0,"",INDEX('Disaggregation Records'!$G$95:$G$183,MATCH(LEFT(Z523,255),LEFT('Disaggregation Records'!$D$95:$D$183,255),0))),"")</f>
        <v/>
      </c>
      <c r="AD523" s="472" t="s">
        <v>834</v>
      </c>
      <c r="AE523" s="219"/>
      <c r="AF523" s="135"/>
      <c r="AG523" s="135"/>
    </row>
    <row r="524" spans="1:33" ht="37.5" customHeight="1" x14ac:dyDescent="0.35">
      <c r="A524" s="367">
        <v>20</v>
      </c>
      <c r="B524" s="384" t="str">
        <f>IFERROR(VLOOKUP(A524,'Coverage Indicators - Section D'!$A$10:$Y$38,25,FALSE),"")</f>
        <v/>
      </c>
      <c r="C524" s="467" t="str">
        <f t="array" ref="C524">IFERROR(IF(INDEX('Disaggregation Records'!$E$95:$E$183,MATCH(RIGHT(Z524,255),RIGHT('Disaggregation Records'!$D$95:$D$183,255),0))=0,"",INDEX('Disaggregation Records'!$E$95:$E$183,MATCH(RIGHT(Z524,255),RIGHT('Disaggregation Records'!$D$95:$D$183,255),0))),"")</f>
        <v/>
      </c>
      <c r="D524" s="467" t="str">
        <f t="array" ref="D524">IFERROR(IF(INDEX('Disaggregation Records'!$F$95:$F$183,MATCH(RIGHT(Z524,255),RIGHT('Disaggregation Records'!$D$95:$D$183,255),0))=0,"",INDEX('Disaggregation Records'!$F$95:$F$183,MATCH(RIGHT(Z524,255),RIGHT('Disaggregation Records'!$D$95:$D$183,255),0))),"")</f>
        <v/>
      </c>
      <c r="E524" s="386" t="str">
        <f t="array" ref="E524">IFERROR(IF(INDEX('Disaggregation Data'!$K$315:$K$576,MATCH(LEFT(X524,255),LEFT('Disaggregation Data'!$J$315:$J$576,255),0))=0,"",INDEX('Disaggregation Data'!$K$315:$K$576,MATCH(LEFT(X524,255),LEFT('Disaggregation Data'!J$315:$J$576,255),0))),"")</f>
        <v/>
      </c>
      <c r="F524" s="387" t="str">
        <f t="array" ref="F524">IFERROR(IF(INDEX('Disaggregation Data'!$L$315:$L$576,MATCH(LEFT(X524,255),LEFT('Disaggregation Data'!$J$315:$J$576,255),0))=0,"",INDEX('Disaggregation Data'!$L$315:$L$576,MATCH(LEFT(X524,255),LEFT('Disaggregation Data'!J$315:$J$576,255),0))),"")</f>
        <v/>
      </c>
      <c r="G524" s="442" t="str">
        <f t="array" ref="G524">IFERROR(IF(INDEX('Disaggregation Data'!$M$315:$M$576,MATCH(LEFT(X524,255),LEFT('Disaggregation Data'!$J$315:$J$576,255),0))=0,(E524/F524)*100,INDEX('Disaggregation Data'!$M$315:$M$576,MATCH(LEFT(X524,255),LEFT('Disaggregation Data'!J$315:$J$576,255),0))),"")</f>
        <v/>
      </c>
      <c r="H524" s="390" t="str">
        <f t="array" ref="H524">IFERROR(IF(INDEX('Disaggregation Data'!$N$315:$N$576,MATCH(LEFT(X524,255),LEFT('Disaggregation Data'!$J$315:$J$576,255),0))=0,"",INDEX('Disaggregation Data'!$N$315:$N$576,MATCH(LEFT(X524,255),LEFT('Disaggregation Data'!J$315:$J$576,255),0))),"")</f>
        <v/>
      </c>
      <c r="I524" s="471"/>
      <c r="J524" s="471"/>
      <c r="K524" s="471"/>
      <c r="L524" s="471"/>
      <c r="M524" s="471"/>
      <c r="N524" s="471"/>
      <c r="O524" s="471"/>
      <c r="P524" s="471"/>
      <c r="Q524" s="471"/>
      <c r="R524" s="471"/>
      <c r="S524" s="471"/>
      <c r="T524" s="471"/>
      <c r="U524" s="390" t="str">
        <f t="array" ref="U524">IFERROR(IF(INDEX('Disaggregation Data'!$O$315:$O$576,MATCH(LEFT(X524,255),LEFT('Disaggregation Data'!$J$315:$J$576,255),0))=0,"",INDEX('Disaggregation Data'!$O$315:$O$576,MATCH(LEFT(X524,255),LEFT('Disaggregation Data'!J$315:$J$576,255),0))),"")</f>
        <v/>
      </c>
      <c r="V524" s="402" t="str">
        <f t="array" ref="V524">IFERROR(IF(INDEX('Disaggregation Data'!$P$315:$P$576,MATCH(LEFT(X524,255),LEFT('Disaggregation Data'!$J$315:$J$576,255),0))=0,"",INDEX('Disaggregation Data'!$P$315:$P$576,MATCH(LEFT(X524,255),LEFT('Disaggregation Data'!J$315:$J$576,255),0))),"")</f>
        <v/>
      </c>
      <c r="W524" s="472"/>
      <c r="X524" s="472" t="str">
        <f t="shared" si="36"/>
        <v/>
      </c>
      <c r="Y524" s="472">
        <f t="shared" si="37"/>
        <v>27</v>
      </c>
      <c r="Z524" s="472" t="str">
        <f t="shared" si="38"/>
        <v/>
      </c>
      <c r="AA524" s="472" t="b">
        <f t="shared" si="39"/>
        <v>0</v>
      </c>
      <c r="AB524" s="472" t="s">
        <v>2074</v>
      </c>
      <c r="AC524" s="472" t="str">
        <f t="array" ref="AC524">IFERROR(IF(INDEX('Disaggregation Records'!$G$95:$G$183,MATCH(LEFT(Z524,255),LEFT('Disaggregation Records'!$D$95:$D$183,255),0))=0,"",INDEX('Disaggregation Records'!$G$95:$G$183,MATCH(LEFT(Z524,255),LEFT('Disaggregation Records'!$D$95:$D$183,255),0))),"")</f>
        <v/>
      </c>
      <c r="AD524" s="472" t="s">
        <v>834</v>
      </c>
      <c r="AE524" s="219"/>
      <c r="AF524" s="135"/>
      <c r="AG524" s="135"/>
    </row>
    <row r="525" spans="1:33" ht="37.5" customHeight="1" x14ac:dyDescent="0.35">
      <c r="A525" s="367">
        <v>20</v>
      </c>
      <c r="B525" s="384" t="str">
        <f>IFERROR(VLOOKUP(A525,'Coverage Indicators - Section D'!$A$10:$Y$38,25,FALSE),"")</f>
        <v/>
      </c>
      <c r="C525" s="467" t="str">
        <f t="array" ref="C525">IFERROR(IF(INDEX('Disaggregation Records'!$E$95:$E$183,MATCH(RIGHT(Z525,255),RIGHT('Disaggregation Records'!$D$95:$D$183,255),0))=0,"",INDEX('Disaggregation Records'!$E$95:$E$183,MATCH(RIGHT(Z525,255),RIGHT('Disaggregation Records'!$D$95:$D$183,255),0))),"")</f>
        <v/>
      </c>
      <c r="D525" s="467" t="str">
        <f t="array" ref="D525">IFERROR(IF(INDEX('Disaggregation Records'!$F$95:$F$183,MATCH(RIGHT(Z525,255),RIGHT('Disaggregation Records'!$D$95:$D$183,255),0))=0,"",INDEX('Disaggregation Records'!$F$95:$F$183,MATCH(RIGHT(Z525,255),RIGHT('Disaggregation Records'!$D$95:$D$183,255),0))),"")</f>
        <v/>
      </c>
      <c r="E525" s="386" t="str">
        <f t="array" ref="E525">IFERROR(IF(INDEX('Disaggregation Data'!$K$315:$K$576,MATCH(LEFT(X525,255),LEFT('Disaggregation Data'!$J$315:$J$576,255),0))=0,"",INDEX('Disaggregation Data'!$K$315:$K$576,MATCH(LEFT(X525,255),LEFT('Disaggregation Data'!J$315:$J$576,255),0))),"")</f>
        <v/>
      </c>
      <c r="F525" s="387" t="str">
        <f t="array" ref="F525">IFERROR(IF(INDEX('Disaggregation Data'!$L$315:$L$576,MATCH(LEFT(X525,255),LEFT('Disaggregation Data'!$J$315:$J$576,255),0))=0,"",INDEX('Disaggregation Data'!$L$315:$L$576,MATCH(LEFT(X525,255),LEFT('Disaggregation Data'!J$315:$J$576,255),0))),"")</f>
        <v/>
      </c>
      <c r="G525" s="442" t="str">
        <f t="array" ref="G525">IFERROR(IF(INDEX('Disaggregation Data'!$M$315:$M$576,MATCH(LEFT(X525,255),LEFT('Disaggregation Data'!$J$315:$J$576,255),0))=0,(E525/F525)*100,INDEX('Disaggregation Data'!$M$315:$M$576,MATCH(LEFT(X525,255),LEFT('Disaggregation Data'!J$315:$J$576,255),0))),"")</f>
        <v/>
      </c>
      <c r="H525" s="390" t="str">
        <f t="array" ref="H525">IFERROR(IF(INDEX('Disaggregation Data'!$N$315:$N$576,MATCH(LEFT(X525,255),LEFT('Disaggregation Data'!$J$315:$J$576,255),0))=0,"",INDEX('Disaggregation Data'!$N$315:$N$576,MATCH(LEFT(X525,255),LEFT('Disaggregation Data'!J$315:$J$576,255),0))),"")</f>
        <v/>
      </c>
      <c r="I525" s="471"/>
      <c r="J525" s="471"/>
      <c r="K525" s="471"/>
      <c r="L525" s="471"/>
      <c r="M525" s="471"/>
      <c r="N525" s="471"/>
      <c r="O525" s="471"/>
      <c r="P525" s="471"/>
      <c r="Q525" s="471"/>
      <c r="R525" s="471"/>
      <c r="S525" s="471"/>
      <c r="T525" s="471"/>
      <c r="U525" s="390" t="str">
        <f t="array" ref="U525">IFERROR(IF(INDEX('Disaggregation Data'!$O$315:$O$576,MATCH(LEFT(X525,255),LEFT('Disaggregation Data'!$J$315:$J$576,255),0))=0,"",INDEX('Disaggregation Data'!$O$315:$O$576,MATCH(LEFT(X525,255),LEFT('Disaggregation Data'!J$315:$J$576,255),0))),"")</f>
        <v/>
      </c>
      <c r="V525" s="402" t="str">
        <f t="array" ref="V525">IFERROR(IF(INDEX('Disaggregation Data'!$P$315:$P$576,MATCH(LEFT(X525,255),LEFT('Disaggregation Data'!$J$315:$J$576,255),0))=0,"",INDEX('Disaggregation Data'!$P$315:$P$576,MATCH(LEFT(X525,255),LEFT('Disaggregation Data'!J$315:$J$576,255),0))),"")</f>
        <v/>
      </c>
      <c r="W525" s="472"/>
      <c r="X525" s="472" t="str">
        <f t="shared" si="36"/>
        <v/>
      </c>
      <c r="Y525" s="472">
        <f t="shared" si="37"/>
        <v>28</v>
      </c>
      <c r="Z525" s="472" t="str">
        <f t="shared" si="38"/>
        <v/>
      </c>
      <c r="AA525" s="472" t="b">
        <f t="shared" si="39"/>
        <v>0</v>
      </c>
      <c r="AB525" s="472" t="s">
        <v>2075</v>
      </c>
      <c r="AC525" s="472" t="str">
        <f t="array" ref="AC525">IFERROR(IF(INDEX('Disaggregation Records'!$G$95:$G$183,MATCH(LEFT(Z525,255),LEFT('Disaggregation Records'!$D$95:$D$183,255),0))=0,"",INDEX('Disaggregation Records'!$G$95:$G$183,MATCH(LEFT(Z525,255),LEFT('Disaggregation Records'!$D$95:$D$183,255),0))),"")</f>
        <v/>
      </c>
      <c r="AD525" s="472" t="s">
        <v>834</v>
      </c>
      <c r="AE525" s="219"/>
      <c r="AF525" s="135"/>
      <c r="AG525" s="135"/>
    </row>
    <row r="526" spans="1:33" ht="37.5" customHeight="1" x14ac:dyDescent="0.35">
      <c r="A526" s="367">
        <v>20</v>
      </c>
      <c r="B526" s="384" t="str">
        <f>IFERROR(VLOOKUP(A526,'Coverage Indicators - Section D'!$A$10:$Y$38,25,FALSE),"")</f>
        <v/>
      </c>
      <c r="C526" s="467" t="str">
        <f t="array" ref="C526">IFERROR(IF(INDEX('Disaggregation Records'!$E$95:$E$183,MATCH(RIGHT(Z526,255),RIGHT('Disaggregation Records'!$D$95:$D$183,255),0))=0,"",INDEX('Disaggregation Records'!$E$95:$E$183,MATCH(RIGHT(Z526,255),RIGHT('Disaggregation Records'!$D$95:$D$183,255),0))),"")</f>
        <v/>
      </c>
      <c r="D526" s="467" t="str">
        <f t="array" ref="D526">IFERROR(IF(INDEX('Disaggregation Records'!$F$95:$F$183,MATCH(RIGHT(Z526,255),RIGHT('Disaggregation Records'!$D$95:$D$183,255),0))=0,"",INDEX('Disaggregation Records'!$F$95:$F$183,MATCH(RIGHT(Z526,255),RIGHT('Disaggregation Records'!$D$95:$D$183,255),0))),"")</f>
        <v/>
      </c>
      <c r="E526" s="386" t="str">
        <f t="array" ref="E526">IFERROR(IF(INDEX('Disaggregation Data'!$K$315:$K$576,MATCH(LEFT(X526,255),LEFT('Disaggregation Data'!$J$315:$J$576,255),0))=0,"",INDEX('Disaggregation Data'!$K$315:$K$576,MATCH(LEFT(X526,255),LEFT('Disaggregation Data'!J$315:$J$576,255),0))),"")</f>
        <v/>
      </c>
      <c r="F526" s="387" t="str">
        <f t="array" ref="F526">IFERROR(IF(INDEX('Disaggregation Data'!$L$315:$L$576,MATCH(LEFT(X526,255),LEFT('Disaggregation Data'!$J$315:$J$576,255),0))=0,"",INDEX('Disaggregation Data'!$L$315:$L$576,MATCH(LEFT(X526,255),LEFT('Disaggregation Data'!J$315:$J$576,255),0))),"")</f>
        <v/>
      </c>
      <c r="G526" s="442" t="str">
        <f t="array" ref="G526">IFERROR(IF(INDEX('Disaggregation Data'!$M$315:$M$576,MATCH(LEFT(X526,255),LEFT('Disaggregation Data'!$J$315:$J$576,255),0))=0,(E526/F526)*100,INDEX('Disaggregation Data'!$M$315:$M$576,MATCH(LEFT(X526,255),LEFT('Disaggregation Data'!J$315:$J$576,255),0))),"")</f>
        <v/>
      </c>
      <c r="H526" s="390" t="str">
        <f t="array" ref="H526">IFERROR(IF(INDEX('Disaggregation Data'!$N$315:$N$576,MATCH(LEFT(X526,255),LEFT('Disaggregation Data'!$J$315:$J$576,255),0))=0,"",INDEX('Disaggregation Data'!$N$315:$N$576,MATCH(LEFT(X526,255),LEFT('Disaggregation Data'!J$315:$J$576,255),0))),"")</f>
        <v/>
      </c>
      <c r="I526" s="471"/>
      <c r="J526" s="471"/>
      <c r="K526" s="471"/>
      <c r="L526" s="471"/>
      <c r="M526" s="471"/>
      <c r="N526" s="471"/>
      <c r="O526" s="471"/>
      <c r="P526" s="471"/>
      <c r="Q526" s="471"/>
      <c r="R526" s="471"/>
      <c r="S526" s="471"/>
      <c r="T526" s="471"/>
      <c r="U526" s="390" t="str">
        <f t="array" ref="U526">IFERROR(IF(INDEX('Disaggregation Data'!$O$315:$O$576,MATCH(LEFT(X526,255),LEFT('Disaggregation Data'!$J$315:$J$576,255),0))=0,"",INDEX('Disaggregation Data'!$O$315:$O$576,MATCH(LEFT(X526,255),LEFT('Disaggregation Data'!J$315:$J$576,255),0))),"")</f>
        <v/>
      </c>
      <c r="V526" s="402" t="str">
        <f t="array" ref="V526">IFERROR(IF(INDEX('Disaggregation Data'!$P$315:$P$576,MATCH(LEFT(X526,255),LEFT('Disaggregation Data'!$J$315:$J$576,255),0))=0,"",INDEX('Disaggregation Data'!$P$315:$P$576,MATCH(LEFT(X526,255),LEFT('Disaggregation Data'!J$315:$J$576,255),0))),"")</f>
        <v/>
      </c>
      <c r="W526" s="472"/>
      <c r="X526" s="472" t="str">
        <f t="shared" si="36"/>
        <v/>
      </c>
      <c r="Y526" s="472">
        <f t="shared" si="37"/>
        <v>29</v>
      </c>
      <c r="Z526" s="472" t="str">
        <f t="shared" si="38"/>
        <v/>
      </c>
      <c r="AA526" s="472" t="b">
        <f t="shared" si="39"/>
        <v>0</v>
      </c>
      <c r="AB526" s="472" t="s">
        <v>2076</v>
      </c>
      <c r="AC526" s="472" t="str">
        <f t="array" ref="AC526">IFERROR(IF(INDEX('Disaggregation Records'!$G$95:$G$183,MATCH(LEFT(Z526,255),LEFT('Disaggregation Records'!$D$95:$D$183,255),0))=0,"",INDEX('Disaggregation Records'!$G$95:$G$183,MATCH(LEFT(Z526,255),LEFT('Disaggregation Records'!$D$95:$D$183,255),0))),"")</f>
        <v/>
      </c>
      <c r="AD526" s="472" t="s">
        <v>834</v>
      </c>
      <c r="AE526" s="219"/>
      <c r="AF526" s="135"/>
      <c r="AG526" s="135"/>
    </row>
    <row r="527" spans="1:33" ht="37.5" customHeight="1" x14ac:dyDescent="0.35">
      <c r="A527" s="367">
        <v>21</v>
      </c>
      <c r="B527" s="384" t="str">
        <f>IFERROR(VLOOKUP(A527,'Coverage Indicators - Section D'!$A$10:$Y$38,25,FALSE),"")</f>
        <v>MDR TB-2(M): Number of TB cases with RR-TB and/or MDR-TB notified</v>
      </c>
      <c r="C527" s="467" t="str">
        <f t="array" ref="C527">IFERROR(IF(INDEX('Disaggregation Records'!$E$95:$E$183,MATCH(RIGHT(Z527,255),RIGHT('Disaggregation Records'!$D$95:$D$183,255),0))=0,"",INDEX('Disaggregation Records'!$E$95:$E$183,MATCH(RIGHT(Z527,255),RIGHT('Disaggregation Records'!$D$95:$D$183,255),0))),"")</f>
        <v>Age</v>
      </c>
      <c r="D527" s="467" t="str">
        <f t="array" ref="D527">IFERROR(IF(INDEX('Disaggregation Records'!$F$95:$F$183,MATCH(RIGHT(Z527,255),RIGHT('Disaggregation Records'!$D$95:$D$183,255),0))=0,"",INDEX('Disaggregation Records'!$F$95:$F$183,MATCH(RIGHT(Z527,255),RIGHT('Disaggregation Records'!$D$95:$D$183,255),0))),"")</f>
        <v>U15</v>
      </c>
      <c r="E527" s="386">
        <f t="array" ref="E527">IFERROR(IF(INDEX('Disaggregation Data'!$K$315:$K$576,MATCH(LEFT(X527,255),LEFT('Disaggregation Data'!$J$315:$J$576,255),0))=0,"",INDEX('Disaggregation Data'!$K$315:$K$576,MATCH(LEFT(X527,255),LEFT('Disaggregation Data'!J$315:$J$576,255),0))),"")</f>
        <v>1</v>
      </c>
      <c r="F527" s="387" t="str">
        <f t="array" ref="F527">IFERROR(IF(INDEX('Disaggregation Data'!$L$315:$L$576,MATCH(LEFT(X527,255),LEFT('Disaggregation Data'!$J$315:$J$576,255),0))=0,"",INDEX('Disaggregation Data'!$L$315:$L$576,MATCH(LEFT(X527,255),LEFT('Disaggregation Data'!J$315:$J$576,255),0))),"")</f>
        <v/>
      </c>
      <c r="G527" s="442" t="str">
        <f t="array" ref="G527">IFERROR(IF(INDEX('Disaggregation Data'!$M$315:$M$576,MATCH(LEFT(X527,255),LEFT('Disaggregation Data'!$J$315:$J$576,255),0))=0,(E527/F527)*100,INDEX('Disaggregation Data'!$M$315:$M$576,MATCH(LEFT(X527,255),LEFT('Disaggregation Data'!J$315:$J$576,255),0))),"")</f>
        <v/>
      </c>
      <c r="H527" s="390" t="str">
        <f t="array" ref="H527">IFERROR(IF(INDEX('Disaggregation Data'!$N$315:$N$576,MATCH(LEFT(X527,255),LEFT('Disaggregation Data'!$J$315:$J$576,255),0))=0,"",INDEX('Disaggregation Data'!$N$315:$N$576,MATCH(LEFT(X527,255),LEFT('Disaggregation Data'!J$315:$J$576,255),0))),"")</f>
        <v/>
      </c>
      <c r="I527" s="471"/>
      <c r="J527" s="471"/>
      <c r="K527" s="471"/>
      <c r="L527" s="471"/>
      <c r="M527" s="471"/>
      <c r="N527" s="471"/>
      <c r="O527" s="471"/>
      <c r="P527" s="471"/>
      <c r="Q527" s="471"/>
      <c r="R527" s="471"/>
      <c r="S527" s="471"/>
      <c r="T527" s="471"/>
      <c r="U527" s="390" t="s">
        <v>4198</v>
      </c>
      <c r="V527" s="402" t="str">
        <f t="array" ref="V527">IFERROR(IF(INDEX('Disaggregation Data'!$P$315:$P$576,MATCH(LEFT(X527,255),LEFT('Disaggregation Data'!$J$315:$J$576,255),0))=0,"",INDEX('Disaggregation Data'!$P$315:$P$576,MATCH(LEFT(X527,255),LEFT('Disaggregation Data'!J$315:$J$576,255),0))),"")</f>
        <v/>
      </c>
      <c r="W527" s="472"/>
      <c r="X527" s="472" t="str">
        <f t="shared" si="36"/>
        <v>MDR TB-2(M): Number of TB cases with RR-TB and/or MDR-TB notifiedAgeU15</v>
      </c>
      <c r="Y527" s="472">
        <f t="shared" si="37"/>
        <v>0</v>
      </c>
      <c r="Z527" s="472" t="str">
        <f t="shared" si="38"/>
        <v>MDR TB-2(M): Number of TB cases with RR-TB and/or MDR-TB notified-0</v>
      </c>
      <c r="AA527" s="472" t="b">
        <f t="shared" si="39"/>
        <v>1</v>
      </c>
      <c r="AB527" s="472" t="s">
        <v>2077</v>
      </c>
      <c r="AC527" s="472" t="str">
        <f t="array" ref="AC527">IFERROR(IF(INDEX('Disaggregation Records'!$G$95:$G$183,MATCH(LEFT(Z527,255),LEFT('Disaggregation Records'!$D$95:$D$183,255),0))=0,"",INDEX('Disaggregation Records'!$G$95:$G$183,MATCH(LEFT(Z527,255),LEFT('Disaggregation Records'!$D$95:$D$183,255),0))),"")</f>
        <v>a1L36000000zoNGEAY</v>
      </c>
      <c r="AD527" s="472" t="s">
        <v>837</v>
      </c>
      <c r="AE527" s="219"/>
      <c r="AF527" s="135"/>
      <c r="AG527" s="135"/>
    </row>
    <row r="528" spans="1:33" ht="37.5" customHeight="1" x14ac:dyDescent="0.35">
      <c r="A528" s="367">
        <v>21</v>
      </c>
      <c r="B528" s="384" t="str">
        <f>IFERROR(VLOOKUP(A528,'Coverage Indicators - Section D'!$A$10:$Y$38,25,FALSE),"")</f>
        <v>MDR TB-2(M): Number of TB cases with RR-TB and/or MDR-TB notified</v>
      </c>
      <c r="C528" s="467" t="str">
        <f t="array" ref="C528">IFERROR(IF(INDEX('Disaggregation Records'!$E$95:$E$183,MATCH(RIGHT(Z528,255),RIGHT('Disaggregation Records'!$D$95:$D$183,255),0))=0,"",INDEX('Disaggregation Records'!$E$95:$E$183,MATCH(RIGHT(Z528,255),RIGHT('Disaggregation Records'!$D$95:$D$183,255),0))),"")</f>
        <v>Age</v>
      </c>
      <c r="D528" s="467" t="str">
        <f t="array" ref="D528">IFERROR(IF(INDEX('Disaggregation Records'!$F$95:$F$183,MATCH(RIGHT(Z528,255),RIGHT('Disaggregation Records'!$D$95:$D$183,255),0))=0,"",INDEX('Disaggregation Records'!$F$95:$F$183,MATCH(RIGHT(Z528,255),RIGHT('Disaggregation Records'!$D$95:$D$183,255),0))),"")</f>
        <v>15+</v>
      </c>
      <c r="E528" s="386">
        <f t="array" ref="E528">IFERROR(IF(INDEX('Disaggregation Data'!$K$315:$K$576,MATCH(LEFT(X528,255),LEFT('Disaggregation Data'!$J$315:$J$576,255),0))=0,"",INDEX('Disaggregation Data'!$K$315:$K$576,MATCH(LEFT(X528,255),LEFT('Disaggregation Data'!J$315:$J$576,255),0))),"")</f>
        <v>106</v>
      </c>
      <c r="F528" s="387" t="str">
        <f t="array" ref="F528">IFERROR(IF(INDEX('Disaggregation Data'!$L$315:$L$576,MATCH(LEFT(X528,255),LEFT('Disaggregation Data'!$J$315:$J$576,255),0))=0,"",INDEX('Disaggregation Data'!$L$315:$L$576,MATCH(LEFT(X528,255),LEFT('Disaggregation Data'!J$315:$J$576,255),0))),"")</f>
        <v/>
      </c>
      <c r="G528" s="442" t="str">
        <f t="array" ref="G528">IFERROR(IF(INDEX('Disaggregation Data'!$M$315:$M$576,MATCH(LEFT(X528,255),LEFT('Disaggregation Data'!$J$315:$J$576,255),0))=0,(E528/F528)*100,INDEX('Disaggregation Data'!$M$315:$M$576,MATCH(LEFT(X528,255),LEFT('Disaggregation Data'!J$315:$J$576,255),0))),"")</f>
        <v/>
      </c>
      <c r="H528" s="390" t="str">
        <f t="array" ref="H528">IFERROR(IF(INDEX('Disaggregation Data'!$N$315:$N$576,MATCH(LEFT(X528,255),LEFT('Disaggregation Data'!$J$315:$J$576,255),0))=0,"",INDEX('Disaggregation Data'!$N$315:$N$576,MATCH(LEFT(X528,255),LEFT('Disaggregation Data'!J$315:$J$576,255),0))),"")</f>
        <v/>
      </c>
      <c r="I528" s="471"/>
      <c r="J528" s="471"/>
      <c r="K528" s="471"/>
      <c r="L528" s="471"/>
      <c r="M528" s="471"/>
      <c r="N528" s="471"/>
      <c r="O528" s="471"/>
      <c r="P528" s="471"/>
      <c r="Q528" s="471"/>
      <c r="R528" s="471"/>
      <c r="S528" s="471"/>
      <c r="T528" s="471"/>
      <c r="U528" s="390" t="s">
        <v>4198</v>
      </c>
      <c r="V528" s="402" t="str">
        <f t="array" ref="V528">IFERROR(IF(INDEX('Disaggregation Data'!$P$315:$P$576,MATCH(LEFT(X528,255),LEFT('Disaggregation Data'!$J$315:$J$576,255),0))=0,"",INDEX('Disaggregation Data'!$P$315:$P$576,MATCH(LEFT(X528,255),LEFT('Disaggregation Data'!J$315:$J$576,255),0))),"")</f>
        <v/>
      </c>
      <c r="W528" s="472"/>
      <c r="X528" s="472" t="str">
        <f t="shared" si="36"/>
        <v>MDR TB-2(M): Number of TB cases with RR-TB and/or MDR-TB notifiedAge15+</v>
      </c>
      <c r="Y528" s="472">
        <f t="shared" si="37"/>
        <v>1</v>
      </c>
      <c r="Z528" s="472" t="str">
        <f t="shared" si="38"/>
        <v>MDR TB-2(M): Number of TB cases with RR-TB and/or MDR-TB notified-1</v>
      </c>
      <c r="AA528" s="472" t="b">
        <f t="shared" si="39"/>
        <v>1</v>
      </c>
      <c r="AB528" s="472" t="s">
        <v>2078</v>
      </c>
      <c r="AC528" s="472" t="str">
        <f t="array" ref="AC528">IFERROR(IF(INDEX('Disaggregation Records'!$G$95:$G$183,MATCH(LEFT(Z528,255),LEFT('Disaggregation Records'!$D$95:$D$183,255),0))=0,"",INDEX('Disaggregation Records'!$G$95:$G$183,MATCH(LEFT(Z528,255),LEFT('Disaggregation Records'!$D$95:$D$183,255),0))),"")</f>
        <v>a1L36000000zoNHEAY</v>
      </c>
      <c r="AD528" s="472" t="s">
        <v>837</v>
      </c>
      <c r="AE528" s="219"/>
      <c r="AF528" s="135"/>
      <c r="AG528" s="135"/>
    </row>
    <row r="529" spans="1:33" ht="37.5" customHeight="1" x14ac:dyDescent="0.35">
      <c r="A529" s="367">
        <v>21</v>
      </c>
      <c r="B529" s="384" t="str">
        <f>IFERROR(VLOOKUP(A529,'Coverage Indicators - Section D'!$A$10:$Y$38,25,FALSE),"")</f>
        <v>MDR TB-2(M): Number of TB cases with RR-TB and/or MDR-TB notified</v>
      </c>
      <c r="C529" s="467" t="str">
        <f t="array" ref="C529">IFERROR(IF(INDEX('Disaggregation Records'!$E$95:$E$183,MATCH(RIGHT(Z529,255),RIGHT('Disaggregation Records'!$D$95:$D$183,255),0))=0,"",INDEX('Disaggregation Records'!$E$95:$E$183,MATCH(RIGHT(Z529,255),RIGHT('Disaggregation Records'!$D$95:$D$183,255),0))),"")</f>
        <v>Gender</v>
      </c>
      <c r="D529" s="467" t="str">
        <f t="array" ref="D529">IFERROR(IF(INDEX('Disaggregation Records'!$F$95:$F$183,MATCH(RIGHT(Z529,255),RIGHT('Disaggregation Records'!$D$95:$D$183,255),0))=0,"",INDEX('Disaggregation Records'!$F$95:$F$183,MATCH(RIGHT(Z529,255),RIGHT('Disaggregation Records'!$D$95:$D$183,255),0))),"")</f>
        <v>Male</v>
      </c>
      <c r="E529" s="386">
        <f t="array" ref="E529">IFERROR(IF(INDEX('Disaggregation Data'!$K$315:$K$576,MATCH(LEFT(X529,255),LEFT('Disaggregation Data'!$J$315:$J$576,255),0))=0,"",INDEX('Disaggregation Data'!$K$315:$K$576,MATCH(LEFT(X529,255),LEFT('Disaggregation Data'!J$315:$J$576,255),0))),"")</f>
        <v>75</v>
      </c>
      <c r="F529" s="387" t="str">
        <f t="array" ref="F529">IFERROR(IF(INDEX('Disaggregation Data'!$L$315:$L$576,MATCH(LEFT(X529,255),LEFT('Disaggregation Data'!$J$315:$J$576,255),0))=0,"",INDEX('Disaggregation Data'!$L$315:$L$576,MATCH(LEFT(X529,255),LEFT('Disaggregation Data'!J$315:$J$576,255),0))),"")</f>
        <v/>
      </c>
      <c r="G529" s="442" t="str">
        <f t="array" ref="G529">IFERROR(IF(INDEX('Disaggregation Data'!$M$315:$M$576,MATCH(LEFT(X529,255),LEFT('Disaggregation Data'!$J$315:$J$576,255),0))=0,(E529/F529)*100,INDEX('Disaggregation Data'!$M$315:$M$576,MATCH(LEFT(X529,255),LEFT('Disaggregation Data'!J$315:$J$576,255),0))),"")</f>
        <v/>
      </c>
      <c r="H529" s="390" t="str">
        <f t="array" ref="H529">IFERROR(IF(INDEX('Disaggregation Data'!$N$315:$N$576,MATCH(LEFT(X529,255),LEFT('Disaggregation Data'!$J$315:$J$576,255),0))=0,"",INDEX('Disaggregation Data'!$N$315:$N$576,MATCH(LEFT(X529,255),LEFT('Disaggregation Data'!J$315:$J$576,255),0))),"")</f>
        <v/>
      </c>
      <c r="I529" s="471"/>
      <c r="J529" s="471"/>
      <c r="K529" s="471"/>
      <c r="L529" s="471"/>
      <c r="M529" s="471"/>
      <c r="N529" s="471"/>
      <c r="O529" s="471"/>
      <c r="P529" s="471"/>
      <c r="Q529" s="471"/>
      <c r="R529" s="471"/>
      <c r="S529" s="471"/>
      <c r="T529" s="471"/>
      <c r="U529" s="390" t="s">
        <v>4198</v>
      </c>
      <c r="V529" s="402" t="str">
        <f t="array" ref="V529">IFERROR(IF(INDEX('Disaggregation Data'!$P$315:$P$576,MATCH(LEFT(X529,255),LEFT('Disaggregation Data'!$J$315:$J$576,255),0))=0,"",INDEX('Disaggregation Data'!$P$315:$P$576,MATCH(LEFT(X529,255),LEFT('Disaggregation Data'!J$315:$J$576,255),0))),"")</f>
        <v/>
      </c>
      <c r="W529" s="472"/>
      <c r="X529" s="472" t="str">
        <f t="shared" si="36"/>
        <v>MDR TB-2(M): Number of TB cases with RR-TB and/or MDR-TB notifiedGenderMale</v>
      </c>
      <c r="Y529" s="472">
        <f t="shared" si="37"/>
        <v>2</v>
      </c>
      <c r="Z529" s="472" t="str">
        <f t="shared" si="38"/>
        <v>MDR TB-2(M): Number of TB cases with RR-TB and/or MDR-TB notified-2</v>
      </c>
      <c r="AA529" s="472" t="b">
        <f t="shared" si="39"/>
        <v>1</v>
      </c>
      <c r="AB529" s="472" t="s">
        <v>2079</v>
      </c>
      <c r="AC529" s="472" t="str">
        <f t="array" ref="AC529">IFERROR(IF(INDEX('Disaggregation Records'!$G$95:$G$183,MATCH(LEFT(Z529,255),LEFT('Disaggregation Records'!$D$95:$D$183,255),0))=0,"",INDEX('Disaggregation Records'!$G$95:$G$183,MATCH(LEFT(Z529,255),LEFT('Disaggregation Records'!$D$95:$D$183,255),0))),"")</f>
        <v>a1L36000000zoNEEAY</v>
      </c>
      <c r="AD529" s="472" t="s">
        <v>837</v>
      </c>
      <c r="AE529" s="219"/>
      <c r="AF529" s="135"/>
      <c r="AG529" s="135"/>
    </row>
    <row r="530" spans="1:33" ht="37.5" customHeight="1" x14ac:dyDescent="0.35">
      <c r="A530" s="367">
        <v>21</v>
      </c>
      <c r="B530" s="384" t="str">
        <f>IFERROR(VLOOKUP(A530,'Coverage Indicators - Section D'!$A$10:$Y$38,25,FALSE),"")</f>
        <v>MDR TB-2(M): Number of TB cases with RR-TB and/or MDR-TB notified</v>
      </c>
      <c r="C530" s="467" t="str">
        <f t="array" ref="C530">IFERROR(IF(INDEX('Disaggregation Records'!$E$95:$E$183,MATCH(RIGHT(Z530,255),RIGHT('Disaggregation Records'!$D$95:$D$183,255),0))=0,"",INDEX('Disaggregation Records'!$E$95:$E$183,MATCH(RIGHT(Z530,255),RIGHT('Disaggregation Records'!$D$95:$D$183,255),0))),"")</f>
        <v>Gender</v>
      </c>
      <c r="D530" s="467" t="str">
        <f t="array" ref="D530">IFERROR(IF(INDEX('Disaggregation Records'!$F$95:$F$183,MATCH(RIGHT(Z530,255),RIGHT('Disaggregation Records'!$D$95:$D$183,255),0))=0,"",INDEX('Disaggregation Records'!$F$95:$F$183,MATCH(RIGHT(Z530,255),RIGHT('Disaggregation Records'!$D$95:$D$183,255),0))),"")</f>
        <v>Female</v>
      </c>
      <c r="E530" s="386">
        <f t="array" ref="E530">IFERROR(IF(INDEX('Disaggregation Data'!$K$315:$K$576,MATCH(LEFT(X530,255),LEFT('Disaggregation Data'!$J$315:$J$576,255),0))=0,"",INDEX('Disaggregation Data'!$K$315:$K$576,MATCH(LEFT(X530,255),LEFT('Disaggregation Data'!J$315:$J$576,255),0))),"")</f>
        <v>32</v>
      </c>
      <c r="F530" s="387" t="str">
        <f t="array" ref="F530">IFERROR(IF(INDEX('Disaggregation Data'!$L$315:$L$576,MATCH(LEFT(X530,255),LEFT('Disaggregation Data'!$J$315:$J$576,255),0))=0,"",INDEX('Disaggregation Data'!$L$315:$L$576,MATCH(LEFT(X530,255),LEFT('Disaggregation Data'!J$315:$J$576,255),0))),"")</f>
        <v/>
      </c>
      <c r="G530" s="442" t="str">
        <f t="array" ref="G530">IFERROR(IF(INDEX('Disaggregation Data'!$M$315:$M$576,MATCH(LEFT(X530,255),LEFT('Disaggregation Data'!$J$315:$J$576,255),0))=0,(E530/F530)*100,INDEX('Disaggregation Data'!$M$315:$M$576,MATCH(LEFT(X530,255),LEFT('Disaggregation Data'!J$315:$J$576,255),0))),"")</f>
        <v/>
      </c>
      <c r="H530" s="390" t="str">
        <f t="array" ref="H530">IFERROR(IF(INDEX('Disaggregation Data'!$N$315:$N$576,MATCH(LEFT(X530,255),LEFT('Disaggregation Data'!$J$315:$J$576,255),0))=0,"",INDEX('Disaggregation Data'!$N$315:$N$576,MATCH(LEFT(X530,255),LEFT('Disaggregation Data'!J$315:$J$576,255),0))),"")</f>
        <v/>
      </c>
      <c r="I530" s="471"/>
      <c r="J530" s="471"/>
      <c r="K530" s="471"/>
      <c r="L530" s="471"/>
      <c r="M530" s="471"/>
      <c r="N530" s="471"/>
      <c r="O530" s="471"/>
      <c r="P530" s="471"/>
      <c r="Q530" s="471"/>
      <c r="R530" s="471"/>
      <c r="S530" s="471"/>
      <c r="T530" s="471"/>
      <c r="U530" s="390" t="s">
        <v>4198</v>
      </c>
      <c r="V530" s="402" t="str">
        <f t="array" ref="V530">IFERROR(IF(INDEX('Disaggregation Data'!$P$315:$P$576,MATCH(LEFT(X530,255),LEFT('Disaggregation Data'!$J$315:$J$576,255),0))=0,"",INDEX('Disaggregation Data'!$P$315:$P$576,MATCH(LEFT(X530,255),LEFT('Disaggregation Data'!J$315:$J$576,255),0))),"")</f>
        <v/>
      </c>
      <c r="W530" s="472"/>
      <c r="X530" s="472" t="str">
        <f t="shared" si="36"/>
        <v>MDR TB-2(M): Number of TB cases with RR-TB and/or MDR-TB notifiedGenderFemale</v>
      </c>
      <c r="Y530" s="472">
        <f t="shared" si="37"/>
        <v>3</v>
      </c>
      <c r="Z530" s="472" t="str">
        <f t="shared" si="38"/>
        <v>MDR TB-2(M): Number of TB cases with RR-TB and/or MDR-TB notified-3</v>
      </c>
      <c r="AA530" s="472" t="b">
        <f t="shared" si="39"/>
        <v>1</v>
      </c>
      <c r="AB530" s="472" t="s">
        <v>2080</v>
      </c>
      <c r="AC530" s="472" t="str">
        <f t="array" ref="AC530">IFERROR(IF(INDEX('Disaggregation Records'!$G$95:$G$183,MATCH(LEFT(Z530,255),LEFT('Disaggregation Records'!$D$95:$D$183,255),0))=0,"",INDEX('Disaggregation Records'!$G$95:$G$183,MATCH(LEFT(Z530,255),LEFT('Disaggregation Records'!$D$95:$D$183,255),0))),"")</f>
        <v>a1L36000000zoNFEAY</v>
      </c>
      <c r="AD530" s="472" t="s">
        <v>837</v>
      </c>
      <c r="AE530" s="219"/>
      <c r="AF530" s="135"/>
      <c r="AG530" s="135"/>
    </row>
    <row r="531" spans="1:33" ht="37.5" customHeight="1" x14ac:dyDescent="0.35">
      <c r="A531" s="367">
        <v>21</v>
      </c>
      <c r="B531" s="384" t="str">
        <f>IFERROR(VLOOKUP(A531,'Coverage Indicators - Section D'!$A$10:$Y$38,25,FALSE),"")</f>
        <v>MDR TB-2(M): Number of TB cases with RR-TB and/or MDR-TB notified</v>
      </c>
      <c r="C531" s="467" t="str">
        <f t="array" ref="C531">IFERROR(IF(INDEX('Disaggregation Records'!$E$95:$E$183,MATCH(RIGHT(Z531,255),RIGHT('Disaggregation Records'!$D$95:$D$183,255),0))=0,"",INDEX('Disaggregation Records'!$E$95:$E$183,MATCH(RIGHT(Z531,255),RIGHT('Disaggregation Records'!$D$95:$D$183,255),0))),"")</f>
        <v/>
      </c>
      <c r="D531" s="467" t="str">
        <f t="array" ref="D531">IFERROR(IF(INDEX('Disaggregation Records'!$F$95:$F$183,MATCH(RIGHT(Z531,255),RIGHT('Disaggregation Records'!$D$95:$D$183,255),0))=0,"",INDEX('Disaggregation Records'!$F$95:$F$183,MATCH(RIGHT(Z531,255),RIGHT('Disaggregation Records'!$D$95:$D$183,255),0))),"")</f>
        <v/>
      </c>
      <c r="E531" s="386" t="str">
        <f t="array" ref="E531">IFERROR(IF(INDEX('Disaggregation Data'!$K$315:$K$576,MATCH(LEFT(X531,255),LEFT('Disaggregation Data'!$J$315:$J$576,255),0))=0,"",INDEX('Disaggregation Data'!$K$315:$K$576,MATCH(LEFT(X531,255),LEFT('Disaggregation Data'!J$315:$J$576,255),0))),"")</f>
        <v/>
      </c>
      <c r="F531" s="387" t="str">
        <f t="array" ref="F531">IFERROR(IF(INDEX('Disaggregation Data'!$L$315:$L$576,MATCH(LEFT(X531,255),LEFT('Disaggregation Data'!$J$315:$J$576,255),0))=0,"",INDEX('Disaggregation Data'!$L$315:$L$576,MATCH(LEFT(X531,255),LEFT('Disaggregation Data'!J$315:$J$576,255),0))),"")</f>
        <v/>
      </c>
      <c r="G531" s="442" t="str">
        <f t="array" ref="G531">IFERROR(IF(INDEX('Disaggregation Data'!$M$315:$M$576,MATCH(LEFT(X531,255),LEFT('Disaggregation Data'!$J$315:$J$576,255),0))=0,(E531/F531)*100,INDEX('Disaggregation Data'!$M$315:$M$576,MATCH(LEFT(X531,255),LEFT('Disaggregation Data'!J$315:$J$576,255),0))),"")</f>
        <v/>
      </c>
      <c r="H531" s="390" t="str">
        <f t="array" ref="H531">IFERROR(IF(INDEX('Disaggregation Data'!$N$315:$N$576,MATCH(LEFT(X531,255),LEFT('Disaggregation Data'!$J$315:$J$576,255),0))=0,"",INDEX('Disaggregation Data'!$N$315:$N$576,MATCH(LEFT(X531,255),LEFT('Disaggregation Data'!J$315:$J$576,255),0))),"")</f>
        <v/>
      </c>
      <c r="I531" s="471"/>
      <c r="J531" s="471"/>
      <c r="K531" s="471"/>
      <c r="L531" s="471"/>
      <c r="M531" s="471"/>
      <c r="N531" s="471"/>
      <c r="O531" s="471"/>
      <c r="P531" s="471"/>
      <c r="Q531" s="471"/>
      <c r="R531" s="471"/>
      <c r="S531" s="471"/>
      <c r="T531" s="471"/>
      <c r="U531" s="390" t="str">
        <f t="array" ref="U531">IFERROR(IF(INDEX('Disaggregation Data'!$O$315:$O$576,MATCH(LEFT(X531,255),LEFT('Disaggregation Data'!$J$315:$J$576,255),0))=0,"",INDEX('Disaggregation Data'!$O$315:$O$576,MATCH(LEFT(X531,255),LEFT('Disaggregation Data'!J$315:$J$576,255),0))),"")</f>
        <v/>
      </c>
      <c r="V531" s="402" t="str">
        <f t="array" ref="V531">IFERROR(IF(INDEX('Disaggregation Data'!$P$315:$P$576,MATCH(LEFT(X531,255),LEFT('Disaggregation Data'!$J$315:$J$576,255),0))=0,"",INDEX('Disaggregation Data'!$P$315:$P$576,MATCH(LEFT(X531,255),LEFT('Disaggregation Data'!J$315:$J$576,255),0))),"")</f>
        <v/>
      </c>
      <c r="W531" s="472"/>
      <c r="X531" s="472" t="str">
        <f t="shared" si="36"/>
        <v>MDR TB-2(M): Number of TB cases with RR-TB and/or MDR-TB notified</v>
      </c>
      <c r="Y531" s="472">
        <f t="shared" si="37"/>
        <v>4</v>
      </c>
      <c r="Z531" s="472" t="str">
        <f t="shared" si="38"/>
        <v>MDR TB-2(M): Number of TB cases with RR-TB and/or MDR-TB notified-4</v>
      </c>
      <c r="AA531" s="472" t="b">
        <f t="shared" si="39"/>
        <v>1</v>
      </c>
      <c r="AB531" s="472" t="s">
        <v>2081</v>
      </c>
      <c r="AC531" s="472" t="str">
        <f t="array" ref="AC531">IFERROR(IF(INDEX('Disaggregation Records'!$G$95:$G$183,MATCH(LEFT(Z531,255),LEFT('Disaggregation Records'!$D$95:$D$183,255),0))=0,"",INDEX('Disaggregation Records'!$G$95:$G$183,MATCH(LEFT(Z531,255),LEFT('Disaggregation Records'!$D$95:$D$183,255),0))),"")</f>
        <v/>
      </c>
      <c r="AD531" s="472" t="s">
        <v>837</v>
      </c>
      <c r="AE531" s="219"/>
      <c r="AF531" s="135"/>
      <c r="AG531" s="135"/>
    </row>
    <row r="532" spans="1:33" ht="37.5" customHeight="1" x14ac:dyDescent="0.35">
      <c r="A532" s="367">
        <v>21</v>
      </c>
      <c r="B532" s="384" t="str">
        <f>IFERROR(VLOOKUP(A532,'Coverage Indicators - Section D'!$A$10:$Y$38,25,FALSE),"")</f>
        <v>MDR TB-2(M): Number of TB cases with RR-TB and/or MDR-TB notified</v>
      </c>
      <c r="C532" s="467" t="str">
        <f t="array" ref="C532">IFERROR(IF(INDEX('Disaggregation Records'!$E$95:$E$183,MATCH(RIGHT(Z532,255),RIGHT('Disaggregation Records'!$D$95:$D$183,255),0))=0,"",INDEX('Disaggregation Records'!$E$95:$E$183,MATCH(RIGHT(Z532,255),RIGHT('Disaggregation Records'!$D$95:$D$183,255),0))),"")</f>
        <v/>
      </c>
      <c r="D532" s="467" t="str">
        <f t="array" ref="D532">IFERROR(IF(INDEX('Disaggregation Records'!$F$95:$F$183,MATCH(RIGHT(Z532,255),RIGHT('Disaggregation Records'!$D$95:$D$183,255),0))=0,"",INDEX('Disaggregation Records'!$F$95:$F$183,MATCH(RIGHT(Z532,255),RIGHT('Disaggregation Records'!$D$95:$D$183,255),0))),"")</f>
        <v/>
      </c>
      <c r="E532" s="386" t="str">
        <f t="array" ref="E532">IFERROR(IF(INDEX('Disaggregation Data'!$K$315:$K$576,MATCH(LEFT(X532,255),LEFT('Disaggregation Data'!$J$315:$J$576,255),0))=0,"",INDEX('Disaggregation Data'!$K$315:$K$576,MATCH(LEFT(X532,255),LEFT('Disaggregation Data'!J$315:$J$576,255),0))),"")</f>
        <v/>
      </c>
      <c r="F532" s="387" t="str">
        <f t="array" ref="F532">IFERROR(IF(INDEX('Disaggregation Data'!$L$315:$L$576,MATCH(LEFT(X532,255),LEFT('Disaggregation Data'!$J$315:$J$576,255),0))=0,"",INDEX('Disaggregation Data'!$L$315:$L$576,MATCH(LEFT(X532,255),LEFT('Disaggregation Data'!J$315:$J$576,255),0))),"")</f>
        <v/>
      </c>
      <c r="G532" s="442" t="str">
        <f t="array" ref="G532">IFERROR(IF(INDEX('Disaggregation Data'!$M$315:$M$576,MATCH(LEFT(X532,255),LEFT('Disaggregation Data'!$J$315:$J$576,255),0))=0,(E532/F532)*100,INDEX('Disaggregation Data'!$M$315:$M$576,MATCH(LEFT(X532,255),LEFT('Disaggregation Data'!J$315:$J$576,255),0))),"")</f>
        <v/>
      </c>
      <c r="H532" s="390" t="str">
        <f t="array" ref="H532">IFERROR(IF(INDEX('Disaggregation Data'!$N$315:$N$576,MATCH(LEFT(X532,255),LEFT('Disaggregation Data'!$J$315:$J$576,255),0))=0,"",INDEX('Disaggregation Data'!$N$315:$N$576,MATCH(LEFT(X532,255),LEFT('Disaggregation Data'!J$315:$J$576,255),0))),"")</f>
        <v/>
      </c>
      <c r="I532" s="471"/>
      <c r="J532" s="471"/>
      <c r="K532" s="471"/>
      <c r="L532" s="471"/>
      <c r="M532" s="471"/>
      <c r="N532" s="471"/>
      <c r="O532" s="471"/>
      <c r="P532" s="471"/>
      <c r="Q532" s="471"/>
      <c r="R532" s="471"/>
      <c r="S532" s="471"/>
      <c r="T532" s="471"/>
      <c r="U532" s="390" t="str">
        <f t="array" ref="U532">IFERROR(IF(INDEX('Disaggregation Data'!$O$315:$O$576,MATCH(LEFT(X532,255),LEFT('Disaggregation Data'!$J$315:$J$576,255),0))=0,"",INDEX('Disaggregation Data'!$O$315:$O$576,MATCH(LEFT(X532,255),LEFT('Disaggregation Data'!J$315:$J$576,255),0))),"")</f>
        <v/>
      </c>
      <c r="V532" s="402" t="str">
        <f t="array" ref="V532">IFERROR(IF(INDEX('Disaggregation Data'!$P$315:$P$576,MATCH(LEFT(X532,255),LEFT('Disaggregation Data'!$J$315:$J$576,255),0))=0,"",INDEX('Disaggregation Data'!$P$315:$P$576,MATCH(LEFT(X532,255),LEFT('Disaggregation Data'!J$315:$J$576,255),0))),"")</f>
        <v/>
      </c>
      <c r="W532" s="472"/>
      <c r="X532" s="472" t="str">
        <f t="shared" si="36"/>
        <v>MDR TB-2(M): Number of TB cases with RR-TB and/or MDR-TB notified</v>
      </c>
      <c r="Y532" s="472">
        <f t="shared" si="37"/>
        <v>5</v>
      </c>
      <c r="Z532" s="472" t="str">
        <f t="shared" si="38"/>
        <v>MDR TB-2(M): Number of TB cases with RR-TB and/or MDR-TB notified-5</v>
      </c>
      <c r="AA532" s="472" t="b">
        <f t="shared" si="39"/>
        <v>1</v>
      </c>
      <c r="AB532" s="472" t="s">
        <v>2082</v>
      </c>
      <c r="AC532" s="472" t="str">
        <f t="array" ref="AC532">IFERROR(IF(INDEX('Disaggregation Records'!$G$95:$G$183,MATCH(LEFT(Z532,255),LEFT('Disaggregation Records'!$D$95:$D$183,255),0))=0,"",INDEX('Disaggregation Records'!$G$95:$G$183,MATCH(LEFT(Z532,255),LEFT('Disaggregation Records'!$D$95:$D$183,255),0))),"")</f>
        <v/>
      </c>
      <c r="AD532" s="472" t="s">
        <v>837</v>
      </c>
      <c r="AE532" s="219"/>
      <c r="AF532" s="135"/>
      <c r="AG532" s="135"/>
    </row>
    <row r="533" spans="1:33" ht="37.5" customHeight="1" x14ac:dyDescent="0.35">
      <c r="A533" s="367">
        <v>21</v>
      </c>
      <c r="B533" s="384" t="str">
        <f>IFERROR(VLOOKUP(A533,'Coverage Indicators - Section D'!$A$10:$Y$38,25,FALSE),"")</f>
        <v>MDR TB-2(M): Number of TB cases with RR-TB and/or MDR-TB notified</v>
      </c>
      <c r="C533" s="467" t="str">
        <f t="array" ref="C533">IFERROR(IF(INDEX('Disaggregation Records'!$E$95:$E$183,MATCH(RIGHT(Z533,255),RIGHT('Disaggregation Records'!$D$95:$D$183,255),0))=0,"",INDEX('Disaggregation Records'!$E$95:$E$183,MATCH(RIGHT(Z533,255),RIGHT('Disaggregation Records'!$D$95:$D$183,255),0))),"")</f>
        <v/>
      </c>
      <c r="D533" s="467" t="str">
        <f t="array" ref="D533">IFERROR(IF(INDEX('Disaggregation Records'!$F$95:$F$183,MATCH(RIGHT(Z533,255),RIGHT('Disaggregation Records'!$D$95:$D$183,255),0))=0,"",INDEX('Disaggregation Records'!$F$95:$F$183,MATCH(RIGHT(Z533,255),RIGHT('Disaggregation Records'!$D$95:$D$183,255),0))),"")</f>
        <v/>
      </c>
      <c r="E533" s="386" t="str">
        <f t="array" ref="E533">IFERROR(IF(INDEX('Disaggregation Data'!$K$315:$K$576,MATCH(LEFT(X533,255),LEFT('Disaggregation Data'!$J$315:$J$576,255),0))=0,"",INDEX('Disaggregation Data'!$K$315:$K$576,MATCH(LEFT(X533,255),LEFT('Disaggregation Data'!J$315:$J$576,255),0))),"")</f>
        <v/>
      </c>
      <c r="F533" s="387" t="str">
        <f t="array" ref="F533">IFERROR(IF(INDEX('Disaggregation Data'!$L$315:$L$576,MATCH(LEFT(X533,255),LEFT('Disaggregation Data'!$J$315:$J$576,255),0))=0,"",INDEX('Disaggregation Data'!$L$315:$L$576,MATCH(LEFT(X533,255),LEFT('Disaggregation Data'!J$315:$J$576,255),0))),"")</f>
        <v/>
      </c>
      <c r="G533" s="442" t="str">
        <f t="array" ref="G533">IFERROR(IF(INDEX('Disaggregation Data'!$M$315:$M$576,MATCH(LEFT(X533,255),LEFT('Disaggregation Data'!$J$315:$J$576,255),0))=0,(E533/F533)*100,INDEX('Disaggregation Data'!$M$315:$M$576,MATCH(LEFT(X533,255),LEFT('Disaggregation Data'!J$315:$J$576,255),0))),"")</f>
        <v/>
      </c>
      <c r="H533" s="390" t="str">
        <f t="array" ref="H533">IFERROR(IF(INDEX('Disaggregation Data'!$N$315:$N$576,MATCH(LEFT(X533,255),LEFT('Disaggregation Data'!$J$315:$J$576,255),0))=0,"",INDEX('Disaggregation Data'!$N$315:$N$576,MATCH(LEFT(X533,255),LEFT('Disaggregation Data'!J$315:$J$576,255),0))),"")</f>
        <v/>
      </c>
      <c r="I533" s="471"/>
      <c r="J533" s="471"/>
      <c r="K533" s="471"/>
      <c r="L533" s="471"/>
      <c r="M533" s="471"/>
      <c r="N533" s="471"/>
      <c r="O533" s="471"/>
      <c r="P533" s="471"/>
      <c r="Q533" s="471"/>
      <c r="R533" s="471"/>
      <c r="S533" s="471"/>
      <c r="T533" s="471"/>
      <c r="U533" s="390" t="str">
        <f t="array" ref="U533">IFERROR(IF(INDEX('Disaggregation Data'!$O$315:$O$576,MATCH(LEFT(X533,255),LEFT('Disaggregation Data'!$J$315:$J$576,255),0))=0,"",INDEX('Disaggregation Data'!$O$315:$O$576,MATCH(LEFT(X533,255),LEFT('Disaggregation Data'!J$315:$J$576,255),0))),"")</f>
        <v/>
      </c>
      <c r="V533" s="402" t="str">
        <f t="array" ref="V533">IFERROR(IF(INDEX('Disaggregation Data'!$P$315:$P$576,MATCH(LEFT(X533,255),LEFT('Disaggregation Data'!$J$315:$J$576,255),0))=0,"",INDEX('Disaggregation Data'!$P$315:$P$576,MATCH(LEFT(X533,255),LEFT('Disaggregation Data'!J$315:$J$576,255),0))),"")</f>
        <v/>
      </c>
      <c r="W533" s="472"/>
      <c r="X533" s="472" t="str">
        <f t="shared" si="36"/>
        <v>MDR TB-2(M): Number of TB cases with RR-TB and/or MDR-TB notified</v>
      </c>
      <c r="Y533" s="472">
        <f t="shared" si="37"/>
        <v>6</v>
      </c>
      <c r="Z533" s="472" t="str">
        <f t="shared" si="38"/>
        <v>MDR TB-2(M): Number of TB cases with RR-TB and/or MDR-TB notified-6</v>
      </c>
      <c r="AA533" s="472" t="b">
        <f t="shared" si="39"/>
        <v>1</v>
      </c>
      <c r="AB533" s="472" t="s">
        <v>2083</v>
      </c>
      <c r="AC533" s="472" t="str">
        <f t="array" ref="AC533">IFERROR(IF(INDEX('Disaggregation Records'!$G$95:$G$183,MATCH(LEFT(Z533,255),LEFT('Disaggregation Records'!$D$95:$D$183,255),0))=0,"",INDEX('Disaggregation Records'!$G$95:$G$183,MATCH(LEFT(Z533,255),LEFT('Disaggregation Records'!$D$95:$D$183,255),0))),"")</f>
        <v/>
      </c>
      <c r="AD533" s="472" t="s">
        <v>837</v>
      </c>
      <c r="AE533" s="219"/>
      <c r="AF533" s="135"/>
      <c r="AG533" s="135"/>
    </row>
    <row r="534" spans="1:33" ht="37.5" customHeight="1" x14ac:dyDescent="0.35">
      <c r="A534" s="367">
        <v>21</v>
      </c>
      <c r="B534" s="384" t="str">
        <f>IFERROR(VLOOKUP(A534,'Coverage Indicators - Section D'!$A$10:$Y$38,25,FALSE),"")</f>
        <v>MDR TB-2(M): Number of TB cases with RR-TB and/or MDR-TB notified</v>
      </c>
      <c r="C534" s="467" t="str">
        <f t="array" ref="C534">IFERROR(IF(INDEX('Disaggregation Records'!$E$95:$E$183,MATCH(RIGHT(Z534,255),RIGHT('Disaggregation Records'!$D$95:$D$183,255),0))=0,"",INDEX('Disaggregation Records'!$E$95:$E$183,MATCH(RIGHT(Z534,255),RIGHT('Disaggregation Records'!$D$95:$D$183,255),0))),"")</f>
        <v/>
      </c>
      <c r="D534" s="467" t="str">
        <f t="array" ref="D534">IFERROR(IF(INDEX('Disaggregation Records'!$F$95:$F$183,MATCH(RIGHT(Z534,255),RIGHT('Disaggregation Records'!$D$95:$D$183,255),0))=0,"",INDEX('Disaggregation Records'!$F$95:$F$183,MATCH(RIGHT(Z534,255),RIGHT('Disaggregation Records'!$D$95:$D$183,255),0))),"")</f>
        <v/>
      </c>
      <c r="E534" s="386" t="str">
        <f t="array" ref="E534">IFERROR(IF(INDEX('Disaggregation Data'!$K$315:$K$576,MATCH(LEFT(X534,255),LEFT('Disaggregation Data'!$J$315:$J$576,255),0))=0,"",INDEX('Disaggregation Data'!$K$315:$K$576,MATCH(LEFT(X534,255),LEFT('Disaggregation Data'!J$315:$J$576,255),0))),"")</f>
        <v/>
      </c>
      <c r="F534" s="387" t="str">
        <f t="array" ref="F534">IFERROR(IF(INDEX('Disaggregation Data'!$L$315:$L$576,MATCH(LEFT(X534,255),LEFT('Disaggregation Data'!$J$315:$J$576,255),0))=0,"",INDEX('Disaggregation Data'!$L$315:$L$576,MATCH(LEFT(X534,255),LEFT('Disaggregation Data'!J$315:$J$576,255),0))),"")</f>
        <v/>
      </c>
      <c r="G534" s="442" t="str">
        <f t="array" ref="G534">IFERROR(IF(INDEX('Disaggregation Data'!$M$315:$M$576,MATCH(LEFT(X534,255),LEFT('Disaggregation Data'!$J$315:$J$576,255),0))=0,(E534/F534)*100,INDEX('Disaggregation Data'!$M$315:$M$576,MATCH(LEFT(X534,255),LEFT('Disaggregation Data'!J$315:$J$576,255),0))),"")</f>
        <v/>
      </c>
      <c r="H534" s="390" t="str">
        <f t="array" ref="H534">IFERROR(IF(INDEX('Disaggregation Data'!$N$315:$N$576,MATCH(LEFT(X534,255),LEFT('Disaggregation Data'!$J$315:$J$576,255),0))=0,"",INDEX('Disaggregation Data'!$N$315:$N$576,MATCH(LEFT(X534,255),LEFT('Disaggregation Data'!J$315:$J$576,255),0))),"")</f>
        <v/>
      </c>
      <c r="I534" s="471"/>
      <c r="J534" s="471"/>
      <c r="K534" s="471"/>
      <c r="L534" s="471"/>
      <c r="M534" s="471"/>
      <c r="N534" s="471"/>
      <c r="O534" s="471"/>
      <c r="P534" s="471"/>
      <c r="Q534" s="471"/>
      <c r="R534" s="471"/>
      <c r="S534" s="471"/>
      <c r="T534" s="471"/>
      <c r="U534" s="390" t="str">
        <f t="array" ref="U534">IFERROR(IF(INDEX('Disaggregation Data'!$O$315:$O$576,MATCH(LEFT(X534,255),LEFT('Disaggregation Data'!$J$315:$J$576,255),0))=0,"",INDEX('Disaggregation Data'!$O$315:$O$576,MATCH(LEFT(X534,255),LEFT('Disaggregation Data'!J$315:$J$576,255),0))),"")</f>
        <v/>
      </c>
      <c r="V534" s="402" t="str">
        <f t="array" ref="V534">IFERROR(IF(INDEX('Disaggregation Data'!$P$315:$P$576,MATCH(LEFT(X534,255),LEFT('Disaggregation Data'!$J$315:$J$576,255),0))=0,"",INDEX('Disaggregation Data'!$P$315:$P$576,MATCH(LEFT(X534,255),LEFT('Disaggregation Data'!J$315:$J$576,255),0))),"")</f>
        <v/>
      </c>
      <c r="W534" s="472"/>
      <c r="X534" s="472" t="str">
        <f t="shared" si="36"/>
        <v>MDR TB-2(M): Number of TB cases with RR-TB and/or MDR-TB notified</v>
      </c>
      <c r="Y534" s="472">
        <f t="shared" si="37"/>
        <v>7</v>
      </c>
      <c r="Z534" s="472" t="str">
        <f t="shared" si="38"/>
        <v>MDR TB-2(M): Number of TB cases with RR-TB and/or MDR-TB notified-7</v>
      </c>
      <c r="AA534" s="472" t="b">
        <f t="shared" si="39"/>
        <v>1</v>
      </c>
      <c r="AB534" s="472" t="s">
        <v>2084</v>
      </c>
      <c r="AC534" s="472" t="str">
        <f t="array" ref="AC534">IFERROR(IF(INDEX('Disaggregation Records'!$G$95:$G$183,MATCH(LEFT(Z534,255),LEFT('Disaggregation Records'!$D$95:$D$183,255),0))=0,"",INDEX('Disaggregation Records'!$G$95:$G$183,MATCH(LEFT(Z534,255),LEFT('Disaggregation Records'!$D$95:$D$183,255),0))),"")</f>
        <v/>
      </c>
      <c r="AD534" s="472" t="s">
        <v>837</v>
      </c>
      <c r="AE534" s="219"/>
      <c r="AF534" s="135"/>
      <c r="AG534" s="135"/>
    </row>
    <row r="535" spans="1:33" ht="37.5" customHeight="1" x14ac:dyDescent="0.35">
      <c r="A535" s="367">
        <v>21</v>
      </c>
      <c r="B535" s="384" t="str">
        <f>IFERROR(VLOOKUP(A535,'Coverage Indicators - Section D'!$A$10:$Y$38,25,FALSE),"")</f>
        <v>MDR TB-2(M): Number of TB cases with RR-TB and/or MDR-TB notified</v>
      </c>
      <c r="C535" s="467" t="str">
        <f t="array" ref="C535">IFERROR(IF(INDEX('Disaggregation Records'!$E$95:$E$183,MATCH(RIGHT(Z535,255),RIGHT('Disaggregation Records'!$D$95:$D$183,255),0))=0,"",INDEX('Disaggregation Records'!$E$95:$E$183,MATCH(RIGHT(Z535,255),RIGHT('Disaggregation Records'!$D$95:$D$183,255),0))),"")</f>
        <v/>
      </c>
      <c r="D535" s="467" t="str">
        <f t="array" ref="D535">IFERROR(IF(INDEX('Disaggregation Records'!$F$95:$F$183,MATCH(RIGHT(Z535,255),RIGHT('Disaggregation Records'!$D$95:$D$183,255),0))=0,"",INDEX('Disaggregation Records'!$F$95:$F$183,MATCH(RIGHT(Z535,255),RIGHT('Disaggregation Records'!$D$95:$D$183,255),0))),"")</f>
        <v/>
      </c>
      <c r="E535" s="386" t="str">
        <f t="array" ref="E535">IFERROR(IF(INDEX('Disaggregation Data'!$K$315:$K$576,MATCH(LEFT(X535,255),LEFT('Disaggregation Data'!$J$315:$J$576,255),0))=0,"",INDEX('Disaggregation Data'!$K$315:$K$576,MATCH(LEFT(X535,255),LEFT('Disaggregation Data'!J$315:$J$576,255),0))),"")</f>
        <v/>
      </c>
      <c r="F535" s="387" t="str">
        <f t="array" ref="F535">IFERROR(IF(INDEX('Disaggregation Data'!$L$315:$L$576,MATCH(LEFT(X535,255),LEFT('Disaggregation Data'!$J$315:$J$576,255),0))=0,"",INDEX('Disaggregation Data'!$L$315:$L$576,MATCH(LEFT(X535,255),LEFT('Disaggregation Data'!J$315:$J$576,255),0))),"")</f>
        <v/>
      </c>
      <c r="G535" s="442" t="str">
        <f t="array" ref="G535">IFERROR(IF(INDEX('Disaggregation Data'!$M$315:$M$576,MATCH(LEFT(X535,255),LEFT('Disaggregation Data'!$J$315:$J$576,255),0))=0,(E535/F535)*100,INDEX('Disaggregation Data'!$M$315:$M$576,MATCH(LEFT(X535,255),LEFT('Disaggregation Data'!J$315:$J$576,255),0))),"")</f>
        <v/>
      </c>
      <c r="H535" s="390" t="str">
        <f t="array" ref="H535">IFERROR(IF(INDEX('Disaggregation Data'!$N$315:$N$576,MATCH(LEFT(X535,255),LEFT('Disaggregation Data'!$J$315:$J$576,255),0))=0,"",INDEX('Disaggregation Data'!$N$315:$N$576,MATCH(LEFT(X535,255),LEFT('Disaggregation Data'!J$315:$J$576,255),0))),"")</f>
        <v/>
      </c>
      <c r="I535" s="471"/>
      <c r="J535" s="471"/>
      <c r="K535" s="471"/>
      <c r="L535" s="471"/>
      <c r="M535" s="471"/>
      <c r="N535" s="471"/>
      <c r="O535" s="471"/>
      <c r="P535" s="471"/>
      <c r="Q535" s="471"/>
      <c r="R535" s="471"/>
      <c r="S535" s="471"/>
      <c r="T535" s="471"/>
      <c r="U535" s="390" t="str">
        <f t="array" ref="U535">IFERROR(IF(INDEX('Disaggregation Data'!$O$315:$O$576,MATCH(LEFT(X535,255),LEFT('Disaggregation Data'!$J$315:$J$576,255),0))=0,"",INDEX('Disaggregation Data'!$O$315:$O$576,MATCH(LEFT(X535,255),LEFT('Disaggregation Data'!J$315:$J$576,255),0))),"")</f>
        <v/>
      </c>
      <c r="V535" s="402" t="str">
        <f t="array" ref="V535">IFERROR(IF(INDEX('Disaggregation Data'!$P$315:$P$576,MATCH(LEFT(X535,255),LEFT('Disaggregation Data'!$J$315:$J$576,255),0))=0,"",INDEX('Disaggregation Data'!$P$315:$P$576,MATCH(LEFT(X535,255),LEFT('Disaggregation Data'!J$315:$J$576,255),0))),"")</f>
        <v/>
      </c>
      <c r="W535" s="472"/>
      <c r="X535" s="472" t="str">
        <f t="shared" si="36"/>
        <v>MDR TB-2(M): Number of TB cases with RR-TB and/or MDR-TB notified</v>
      </c>
      <c r="Y535" s="472">
        <f t="shared" si="37"/>
        <v>8</v>
      </c>
      <c r="Z535" s="472" t="str">
        <f t="shared" si="38"/>
        <v>MDR TB-2(M): Number of TB cases with RR-TB and/or MDR-TB notified-8</v>
      </c>
      <c r="AA535" s="472" t="b">
        <f t="shared" si="39"/>
        <v>1</v>
      </c>
      <c r="AB535" s="472" t="s">
        <v>2085</v>
      </c>
      <c r="AC535" s="472" t="str">
        <f t="array" ref="AC535">IFERROR(IF(INDEX('Disaggregation Records'!$G$95:$G$183,MATCH(LEFT(Z535,255),LEFT('Disaggregation Records'!$D$95:$D$183,255),0))=0,"",INDEX('Disaggregation Records'!$G$95:$G$183,MATCH(LEFT(Z535,255),LEFT('Disaggregation Records'!$D$95:$D$183,255),0))),"")</f>
        <v/>
      </c>
      <c r="AD535" s="472" t="s">
        <v>837</v>
      </c>
      <c r="AE535" s="219"/>
      <c r="AF535" s="135"/>
      <c r="AG535" s="135"/>
    </row>
    <row r="536" spans="1:33" ht="37.5" customHeight="1" x14ac:dyDescent="0.35">
      <c r="A536" s="367">
        <v>21</v>
      </c>
      <c r="B536" s="384" t="str">
        <f>IFERROR(VLOOKUP(A536,'Coverage Indicators - Section D'!$A$10:$Y$38,25,FALSE),"")</f>
        <v>MDR TB-2(M): Number of TB cases with RR-TB and/or MDR-TB notified</v>
      </c>
      <c r="C536" s="467" t="str">
        <f t="array" ref="C536">IFERROR(IF(INDEX('Disaggregation Records'!$E$95:$E$183,MATCH(RIGHT(Z536,255),RIGHT('Disaggregation Records'!$D$95:$D$183,255),0))=0,"",INDEX('Disaggregation Records'!$E$95:$E$183,MATCH(RIGHT(Z536,255),RIGHT('Disaggregation Records'!$D$95:$D$183,255),0))),"")</f>
        <v/>
      </c>
      <c r="D536" s="467" t="str">
        <f t="array" ref="D536">IFERROR(IF(INDEX('Disaggregation Records'!$F$95:$F$183,MATCH(RIGHT(Z536,255),RIGHT('Disaggregation Records'!$D$95:$D$183,255),0))=0,"",INDEX('Disaggregation Records'!$F$95:$F$183,MATCH(RIGHT(Z536,255),RIGHT('Disaggregation Records'!$D$95:$D$183,255),0))),"")</f>
        <v/>
      </c>
      <c r="E536" s="386" t="str">
        <f t="array" ref="E536">IFERROR(IF(INDEX('Disaggregation Data'!$K$315:$K$576,MATCH(LEFT(X536,255),LEFT('Disaggregation Data'!$J$315:$J$576,255),0))=0,"",INDEX('Disaggregation Data'!$K$315:$K$576,MATCH(LEFT(X536,255),LEFT('Disaggregation Data'!J$315:$J$576,255),0))),"")</f>
        <v/>
      </c>
      <c r="F536" s="387" t="str">
        <f t="array" ref="F536">IFERROR(IF(INDEX('Disaggregation Data'!$L$315:$L$576,MATCH(LEFT(X536,255),LEFT('Disaggregation Data'!$J$315:$J$576,255),0))=0,"",INDEX('Disaggregation Data'!$L$315:$L$576,MATCH(LEFT(X536,255),LEFT('Disaggregation Data'!J$315:$J$576,255),0))),"")</f>
        <v/>
      </c>
      <c r="G536" s="442" t="str">
        <f t="array" ref="G536">IFERROR(IF(INDEX('Disaggregation Data'!$M$315:$M$576,MATCH(LEFT(X536,255),LEFT('Disaggregation Data'!$J$315:$J$576,255),0))=0,(E536/F536)*100,INDEX('Disaggregation Data'!$M$315:$M$576,MATCH(LEFT(X536,255),LEFT('Disaggregation Data'!J$315:$J$576,255),0))),"")</f>
        <v/>
      </c>
      <c r="H536" s="390" t="str">
        <f t="array" ref="H536">IFERROR(IF(INDEX('Disaggregation Data'!$N$315:$N$576,MATCH(LEFT(X536,255),LEFT('Disaggregation Data'!$J$315:$J$576,255),0))=0,"",INDEX('Disaggregation Data'!$N$315:$N$576,MATCH(LEFT(X536,255),LEFT('Disaggregation Data'!J$315:$J$576,255),0))),"")</f>
        <v/>
      </c>
      <c r="I536" s="471"/>
      <c r="J536" s="471"/>
      <c r="K536" s="471"/>
      <c r="L536" s="471"/>
      <c r="M536" s="471"/>
      <c r="N536" s="471"/>
      <c r="O536" s="471"/>
      <c r="P536" s="471"/>
      <c r="Q536" s="471"/>
      <c r="R536" s="471"/>
      <c r="S536" s="471"/>
      <c r="T536" s="471"/>
      <c r="U536" s="390" t="str">
        <f t="array" ref="U536">IFERROR(IF(INDEX('Disaggregation Data'!$O$315:$O$576,MATCH(LEFT(X536,255),LEFT('Disaggregation Data'!$J$315:$J$576,255),0))=0,"",INDEX('Disaggregation Data'!$O$315:$O$576,MATCH(LEFT(X536,255),LEFT('Disaggregation Data'!J$315:$J$576,255),0))),"")</f>
        <v/>
      </c>
      <c r="V536" s="402" t="str">
        <f t="array" ref="V536">IFERROR(IF(INDEX('Disaggregation Data'!$P$315:$P$576,MATCH(LEFT(X536,255),LEFT('Disaggregation Data'!$J$315:$J$576,255),0))=0,"",INDEX('Disaggregation Data'!$P$315:$P$576,MATCH(LEFT(X536,255),LEFT('Disaggregation Data'!J$315:$J$576,255),0))),"")</f>
        <v/>
      </c>
      <c r="W536" s="472"/>
      <c r="X536" s="472" t="str">
        <f t="shared" si="36"/>
        <v>MDR TB-2(M): Number of TB cases with RR-TB and/or MDR-TB notified</v>
      </c>
      <c r="Y536" s="472">
        <f t="shared" si="37"/>
        <v>9</v>
      </c>
      <c r="Z536" s="472" t="str">
        <f t="shared" si="38"/>
        <v>MDR TB-2(M): Number of TB cases with RR-TB and/or MDR-TB notified-9</v>
      </c>
      <c r="AA536" s="472" t="b">
        <f t="shared" si="39"/>
        <v>1</v>
      </c>
      <c r="AB536" s="472" t="s">
        <v>2086</v>
      </c>
      <c r="AC536" s="472" t="str">
        <f t="array" ref="AC536">IFERROR(IF(INDEX('Disaggregation Records'!$G$95:$G$183,MATCH(LEFT(Z536,255),LEFT('Disaggregation Records'!$D$95:$D$183,255),0))=0,"",INDEX('Disaggregation Records'!$G$95:$G$183,MATCH(LEFT(Z536,255),LEFT('Disaggregation Records'!$D$95:$D$183,255),0))),"")</f>
        <v/>
      </c>
      <c r="AD536" s="472" t="s">
        <v>837</v>
      </c>
      <c r="AE536" s="219"/>
      <c r="AF536" s="135"/>
      <c r="AG536" s="135"/>
    </row>
    <row r="537" spans="1:33" ht="37.5" customHeight="1" x14ac:dyDescent="0.35">
      <c r="A537" s="367">
        <v>22</v>
      </c>
      <c r="B537" s="384" t="str">
        <f>IFERROR(VLOOKUP(A537,'Coverage Indicators - Section D'!$A$10:$Y$38,25,FALSE),"")</f>
        <v>MDR TB-3(M): Number of cases with RR-TB and/or MDR-TB that began second-line treatment</v>
      </c>
      <c r="C537" s="467" t="str">
        <f t="array" ref="C537">IFERROR(IF(INDEX('Disaggregation Records'!$E$95:$E$183,MATCH(RIGHT(Z537,255),RIGHT('Disaggregation Records'!$D$95:$D$183,255),0))=0,"",INDEX('Disaggregation Records'!$E$95:$E$183,MATCH(RIGHT(Z537,255),RIGHT('Disaggregation Records'!$D$95:$D$183,255),0))),"")</f>
        <v>Age</v>
      </c>
      <c r="D537" s="467" t="str">
        <f t="array" ref="D537">IFERROR(IF(INDEX('Disaggregation Records'!$F$95:$F$183,MATCH(RIGHT(Z537,255),RIGHT('Disaggregation Records'!$D$95:$D$183,255),0))=0,"",INDEX('Disaggregation Records'!$F$95:$F$183,MATCH(RIGHT(Z537,255),RIGHT('Disaggregation Records'!$D$95:$D$183,255),0))),"")</f>
        <v>U15</v>
      </c>
      <c r="E537" s="386">
        <f t="array" ref="E537">IFERROR(IF(INDEX('Disaggregation Data'!$K$315:$K$576,MATCH(LEFT(X537,255),LEFT('Disaggregation Data'!$J$315:$J$576,255),0))=0,"",INDEX('Disaggregation Data'!$K$315:$K$576,MATCH(LEFT(X537,255),LEFT('Disaggregation Data'!J$315:$J$576,255),0))),"")</f>
        <v>1</v>
      </c>
      <c r="F537" s="387" t="str">
        <f t="array" ref="F537">IFERROR(IF(INDEX('Disaggregation Data'!$L$315:$L$576,MATCH(LEFT(X537,255),LEFT('Disaggregation Data'!$J$315:$J$576,255),0))=0,"",INDEX('Disaggregation Data'!$L$315:$L$576,MATCH(LEFT(X537,255),LEFT('Disaggregation Data'!J$315:$J$576,255),0))),"")</f>
        <v/>
      </c>
      <c r="G537" s="442" t="str">
        <f t="array" ref="G537">IFERROR(IF(INDEX('Disaggregation Data'!$M$315:$M$576,MATCH(LEFT(X537,255),LEFT('Disaggregation Data'!$J$315:$J$576,255),0))=0,(E537/F537)*100,INDEX('Disaggregation Data'!$M$315:$M$576,MATCH(LEFT(X537,255),LEFT('Disaggregation Data'!J$315:$J$576,255),0))),"")</f>
        <v/>
      </c>
      <c r="H537" s="390" t="str">
        <f t="array" ref="H537">IFERROR(IF(INDEX('Disaggregation Data'!$N$315:$N$576,MATCH(LEFT(X537,255),LEFT('Disaggregation Data'!$J$315:$J$576,255),0))=0,"",INDEX('Disaggregation Data'!$N$315:$N$576,MATCH(LEFT(X537,255),LEFT('Disaggregation Data'!J$315:$J$576,255),0))),"")</f>
        <v/>
      </c>
      <c r="I537" s="471"/>
      <c r="J537" s="471"/>
      <c r="K537" s="471"/>
      <c r="L537" s="471"/>
      <c r="M537" s="471"/>
      <c r="N537" s="471"/>
      <c r="O537" s="471"/>
      <c r="P537" s="471"/>
      <c r="Q537" s="471"/>
      <c r="R537" s="471"/>
      <c r="S537" s="471"/>
      <c r="T537" s="471"/>
      <c r="U537" s="390" t="str">
        <f t="array" ref="U537">IFERROR(IF(INDEX('Disaggregation Data'!$O$315:$O$576,MATCH(LEFT(X537,255),LEFT('Disaggregation Data'!$J$315:$J$576,255),0))=0,"",INDEX('Disaggregation Data'!$O$315:$O$576,MATCH(LEFT(X537,255),LEFT('Disaggregation Data'!J$315:$J$576,255),0))),"")</f>
        <v/>
      </c>
      <c r="V537" s="402" t="s">
        <v>4189</v>
      </c>
      <c r="W537" s="472"/>
      <c r="X537" s="472" t="str">
        <f t="shared" si="36"/>
        <v>MDR TB-3(M): Number of cases with RR-TB and/or MDR-TB that began second-line treatmentAgeU15</v>
      </c>
      <c r="Y537" s="472">
        <f t="shared" si="37"/>
        <v>0</v>
      </c>
      <c r="Z537" s="472" t="str">
        <f t="shared" si="38"/>
        <v>MDR TB-3(M): Number of cases with RR-TB and/or MDR-TB that began second-line treatment-0</v>
      </c>
      <c r="AA537" s="472" t="b">
        <f t="shared" si="39"/>
        <v>1</v>
      </c>
      <c r="AB537" s="472" t="s">
        <v>2087</v>
      </c>
      <c r="AC537" s="472" t="str">
        <f t="array" ref="AC537">IFERROR(IF(INDEX('Disaggregation Records'!$G$95:$G$183,MATCH(LEFT(Z537,255),LEFT('Disaggregation Records'!$D$95:$D$183,255),0))=0,"",INDEX('Disaggregation Records'!$G$95:$G$183,MATCH(LEFT(Z537,255),LEFT('Disaggregation Records'!$D$95:$D$183,255),0))),"")</f>
        <v>a1L36000000zoNKEAY</v>
      </c>
      <c r="AD537" s="472" t="s">
        <v>840</v>
      </c>
      <c r="AE537" s="219"/>
      <c r="AF537" s="135"/>
      <c r="AG537" s="135"/>
    </row>
    <row r="538" spans="1:33" ht="37.5" customHeight="1" x14ac:dyDescent="0.35">
      <c r="A538" s="367">
        <v>22</v>
      </c>
      <c r="B538" s="384" t="str">
        <f>IFERROR(VLOOKUP(A538,'Coverage Indicators - Section D'!$A$10:$Y$38,25,FALSE),"")</f>
        <v>MDR TB-3(M): Number of cases with RR-TB and/or MDR-TB that began second-line treatment</v>
      </c>
      <c r="C538" s="467" t="str">
        <f t="array" ref="C538">IFERROR(IF(INDEX('Disaggregation Records'!$E$95:$E$183,MATCH(RIGHT(Z538,255),RIGHT('Disaggregation Records'!$D$95:$D$183,255),0))=0,"",INDEX('Disaggregation Records'!$E$95:$E$183,MATCH(RIGHT(Z538,255),RIGHT('Disaggregation Records'!$D$95:$D$183,255),0))),"")</f>
        <v>Age</v>
      </c>
      <c r="D538" s="467" t="str">
        <f t="array" ref="D538">IFERROR(IF(INDEX('Disaggregation Records'!$F$95:$F$183,MATCH(RIGHT(Z538,255),RIGHT('Disaggregation Records'!$D$95:$D$183,255),0))=0,"",INDEX('Disaggregation Records'!$F$95:$F$183,MATCH(RIGHT(Z538,255),RIGHT('Disaggregation Records'!$D$95:$D$183,255),0))),"")</f>
        <v>15+</v>
      </c>
      <c r="E538" s="386">
        <f t="array" ref="E538">IFERROR(IF(INDEX('Disaggregation Data'!$K$315:$K$576,MATCH(LEFT(X538,255),LEFT('Disaggregation Data'!$J$315:$J$576,255),0))=0,"",INDEX('Disaggregation Data'!$K$315:$K$576,MATCH(LEFT(X538,255),LEFT('Disaggregation Data'!J$315:$J$576,255),0))),"")</f>
        <v>76</v>
      </c>
      <c r="F538" s="387" t="str">
        <f t="array" ref="F538">IFERROR(IF(INDEX('Disaggregation Data'!$L$315:$L$576,MATCH(LEFT(X538,255),LEFT('Disaggregation Data'!$J$315:$J$576,255),0))=0,"",INDEX('Disaggregation Data'!$L$315:$L$576,MATCH(LEFT(X538,255),LEFT('Disaggregation Data'!J$315:$J$576,255),0))),"")</f>
        <v/>
      </c>
      <c r="G538" s="442" t="str">
        <f t="array" ref="G538">IFERROR(IF(INDEX('Disaggregation Data'!$M$315:$M$576,MATCH(LEFT(X538,255),LEFT('Disaggregation Data'!$J$315:$J$576,255),0))=0,(E538/F538)*100,INDEX('Disaggregation Data'!$M$315:$M$576,MATCH(LEFT(X538,255),LEFT('Disaggregation Data'!J$315:$J$576,255),0))),"")</f>
        <v/>
      </c>
      <c r="H538" s="390" t="str">
        <f t="array" ref="H538">IFERROR(IF(INDEX('Disaggregation Data'!$N$315:$N$576,MATCH(LEFT(X538,255),LEFT('Disaggregation Data'!$J$315:$J$576,255),0))=0,"",INDEX('Disaggregation Data'!$N$315:$N$576,MATCH(LEFT(X538,255),LEFT('Disaggregation Data'!J$315:$J$576,255),0))),"")</f>
        <v/>
      </c>
      <c r="I538" s="471"/>
      <c r="J538" s="471"/>
      <c r="K538" s="471"/>
      <c r="L538" s="471"/>
      <c r="M538" s="471"/>
      <c r="N538" s="471"/>
      <c r="O538" s="471"/>
      <c r="P538" s="471"/>
      <c r="Q538" s="471"/>
      <c r="R538" s="471"/>
      <c r="S538" s="471"/>
      <c r="T538" s="471"/>
      <c r="U538" s="390" t="str">
        <f t="array" ref="U538">IFERROR(IF(INDEX('Disaggregation Data'!$O$315:$O$576,MATCH(LEFT(X538,255),LEFT('Disaggregation Data'!$J$315:$J$576,255),0))=0,"",INDEX('Disaggregation Data'!$O$315:$O$576,MATCH(LEFT(X538,255),LEFT('Disaggregation Data'!J$315:$J$576,255),0))),"")</f>
        <v/>
      </c>
      <c r="V538" s="402" t="str">
        <f t="array" ref="V538">IFERROR(IF(INDEX('Disaggregation Data'!$P$315:$P$576,MATCH(LEFT(X538,255),LEFT('Disaggregation Data'!$J$315:$J$576,255),0))=0,"",INDEX('Disaggregation Data'!$P$315:$P$576,MATCH(LEFT(X538,255),LEFT('Disaggregation Data'!J$315:$J$576,255),0))),"")</f>
        <v/>
      </c>
      <c r="W538" s="472"/>
      <c r="X538" s="472" t="str">
        <f t="shared" si="36"/>
        <v>MDR TB-3(M): Number of cases with RR-TB and/or MDR-TB that began second-line treatmentAge15+</v>
      </c>
      <c r="Y538" s="472">
        <f t="shared" si="37"/>
        <v>1</v>
      </c>
      <c r="Z538" s="472" t="str">
        <f t="shared" si="38"/>
        <v>MDR TB-3(M): Number of cases with RR-TB and/or MDR-TB that began second-line treatment-1</v>
      </c>
      <c r="AA538" s="472" t="b">
        <f t="shared" si="39"/>
        <v>1</v>
      </c>
      <c r="AB538" s="472" t="s">
        <v>2088</v>
      </c>
      <c r="AC538" s="472" t="str">
        <f t="array" ref="AC538">IFERROR(IF(INDEX('Disaggregation Records'!$G$95:$G$183,MATCH(LEFT(Z538,255),LEFT('Disaggregation Records'!$D$95:$D$183,255),0))=0,"",INDEX('Disaggregation Records'!$G$95:$G$183,MATCH(LEFT(Z538,255),LEFT('Disaggregation Records'!$D$95:$D$183,255),0))),"")</f>
        <v>a1L36000000zoNLEAY</v>
      </c>
      <c r="AD538" s="472" t="s">
        <v>840</v>
      </c>
      <c r="AE538" s="219"/>
      <c r="AF538" s="135"/>
      <c r="AG538" s="135"/>
    </row>
    <row r="539" spans="1:33" ht="37.5" customHeight="1" x14ac:dyDescent="0.35">
      <c r="A539" s="367">
        <v>22</v>
      </c>
      <c r="B539" s="384" t="str">
        <f>IFERROR(VLOOKUP(A539,'Coverage Indicators - Section D'!$A$10:$Y$38,25,FALSE),"")</f>
        <v>MDR TB-3(M): Number of cases with RR-TB and/or MDR-TB that began second-line treatment</v>
      </c>
      <c r="C539" s="467" t="str">
        <f t="array" ref="C539">IFERROR(IF(INDEX('Disaggregation Records'!$E$95:$E$183,MATCH(RIGHT(Z539,255),RIGHT('Disaggregation Records'!$D$95:$D$183,255),0))=0,"",INDEX('Disaggregation Records'!$E$95:$E$183,MATCH(RIGHT(Z539,255),RIGHT('Disaggregation Records'!$D$95:$D$183,255),0))),"")</f>
        <v>Gender</v>
      </c>
      <c r="D539" s="467" t="str">
        <f t="array" ref="D539">IFERROR(IF(INDEX('Disaggregation Records'!$F$95:$F$183,MATCH(RIGHT(Z539,255),RIGHT('Disaggregation Records'!$D$95:$D$183,255),0))=0,"",INDEX('Disaggregation Records'!$F$95:$F$183,MATCH(RIGHT(Z539,255),RIGHT('Disaggregation Records'!$D$95:$D$183,255),0))),"")</f>
        <v>Male</v>
      </c>
      <c r="E539" s="386">
        <f t="array" ref="E539">IFERROR(IF(INDEX('Disaggregation Data'!$K$315:$K$576,MATCH(LEFT(X539,255),LEFT('Disaggregation Data'!$J$315:$J$576,255),0))=0,"",INDEX('Disaggregation Data'!$K$315:$K$576,MATCH(LEFT(X539,255),LEFT('Disaggregation Data'!J$315:$J$576,255),0))),"")</f>
        <v>53</v>
      </c>
      <c r="F539" s="387" t="str">
        <f t="array" ref="F539">IFERROR(IF(INDEX('Disaggregation Data'!$L$315:$L$576,MATCH(LEFT(X539,255),LEFT('Disaggregation Data'!$J$315:$J$576,255),0))=0,"",INDEX('Disaggregation Data'!$L$315:$L$576,MATCH(LEFT(X539,255),LEFT('Disaggregation Data'!J$315:$J$576,255),0))),"")</f>
        <v/>
      </c>
      <c r="G539" s="442" t="str">
        <f t="array" ref="G539">IFERROR(IF(INDEX('Disaggregation Data'!$M$315:$M$576,MATCH(LEFT(X539,255),LEFT('Disaggregation Data'!$J$315:$J$576,255),0))=0,(E539/F539)*100,INDEX('Disaggregation Data'!$M$315:$M$576,MATCH(LEFT(X539,255),LEFT('Disaggregation Data'!J$315:$J$576,255),0))),"")</f>
        <v/>
      </c>
      <c r="H539" s="390" t="str">
        <f t="array" ref="H539">IFERROR(IF(INDEX('Disaggregation Data'!$N$315:$N$576,MATCH(LEFT(X539,255),LEFT('Disaggregation Data'!$J$315:$J$576,255),0))=0,"",INDEX('Disaggregation Data'!$N$315:$N$576,MATCH(LEFT(X539,255),LEFT('Disaggregation Data'!J$315:$J$576,255),0))),"")</f>
        <v/>
      </c>
      <c r="I539" s="471"/>
      <c r="J539" s="471"/>
      <c r="K539" s="471"/>
      <c r="L539" s="471"/>
      <c r="M539" s="471"/>
      <c r="N539" s="471"/>
      <c r="O539" s="471"/>
      <c r="P539" s="471"/>
      <c r="Q539" s="471"/>
      <c r="R539" s="471"/>
      <c r="S539" s="471"/>
      <c r="T539" s="471"/>
      <c r="U539" s="390" t="str">
        <f t="array" ref="U539">IFERROR(IF(INDEX('Disaggregation Data'!$O$315:$O$576,MATCH(LEFT(X539,255),LEFT('Disaggregation Data'!$J$315:$J$576,255),0))=0,"",INDEX('Disaggregation Data'!$O$315:$O$576,MATCH(LEFT(X539,255),LEFT('Disaggregation Data'!J$315:$J$576,255),0))),"")</f>
        <v/>
      </c>
      <c r="V539" s="402" t="str">
        <f t="array" ref="V539">IFERROR(IF(INDEX('Disaggregation Data'!$P$315:$P$576,MATCH(LEFT(X539,255),LEFT('Disaggregation Data'!$J$315:$J$576,255),0))=0,"",INDEX('Disaggregation Data'!$P$315:$P$576,MATCH(LEFT(X539,255),LEFT('Disaggregation Data'!J$315:$J$576,255),0))),"")</f>
        <v/>
      </c>
      <c r="W539" s="472"/>
      <c r="X539" s="472" t="str">
        <f t="shared" si="36"/>
        <v>MDR TB-3(M): Number of cases with RR-TB and/or MDR-TB that began second-line treatmentGenderMale</v>
      </c>
      <c r="Y539" s="472">
        <f t="shared" si="37"/>
        <v>2</v>
      </c>
      <c r="Z539" s="472" t="str">
        <f t="shared" si="38"/>
        <v>MDR TB-3(M): Number of cases with RR-TB and/or MDR-TB that began second-line treatment-2</v>
      </c>
      <c r="AA539" s="472" t="b">
        <f t="shared" si="39"/>
        <v>1</v>
      </c>
      <c r="AB539" s="472" t="s">
        <v>2089</v>
      </c>
      <c r="AC539" s="472" t="str">
        <f t="array" ref="AC539">IFERROR(IF(INDEX('Disaggregation Records'!$G$95:$G$183,MATCH(LEFT(Z539,255),LEFT('Disaggregation Records'!$D$95:$D$183,255),0))=0,"",INDEX('Disaggregation Records'!$G$95:$G$183,MATCH(LEFT(Z539,255),LEFT('Disaggregation Records'!$D$95:$D$183,255),0))),"")</f>
        <v>a1L36000000zoNIEAY</v>
      </c>
      <c r="AD539" s="472" t="s">
        <v>840</v>
      </c>
      <c r="AE539" s="219"/>
      <c r="AF539" s="135"/>
      <c r="AG539" s="135"/>
    </row>
    <row r="540" spans="1:33" ht="37.5" customHeight="1" x14ac:dyDescent="0.35">
      <c r="A540" s="367">
        <v>22</v>
      </c>
      <c r="B540" s="384" t="str">
        <f>IFERROR(VLOOKUP(A540,'Coverage Indicators - Section D'!$A$10:$Y$38,25,FALSE),"")</f>
        <v>MDR TB-3(M): Number of cases with RR-TB and/or MDR-TB that began second-line treatment</v>
      </c>
      <c r="C540" s="467" t="str">
        <f t="array" ref="C540">IFERROR(IF(INDEX('Disaggregation Records'!$E$95:$E$183,MATCH(RIGHT(Z540,255),RIGHT('Disaggregation Records'!$D$95:$D$183,255),0))=0,"",INDEX('Disaggregation Records'!$E$95:$E$183,MATCH(RIGHT(Z540,255),RIGHT('Disaggregation Records'!$D$95:$D$183,255),0))),"")</f>
        <v>Gender</v>
      </c>
      <c r="D540" s="467" t="str">
        <f t="array" ref="D540">IFERROR(IF(INDEX('Disaggregation Records'!$F$95:$F$183,MATCH(RIGHT(Z540,255),RIGHT('Disaggregation Records'!$D$95:$D$183,255),0))=0,"",INDEX('Disaggregation Records'!$F$95:$F$183,MATCH(RIGHT(Z540,255),RIGHT('Disaggregation Records'!$D$95:$D$183,255),0))),"")</f>
        <v>Female</v>
      </c>
      <c r="E540" s="386">
        <f t="array" ref="E540">IFERROR(IF(INDEX('Disaggregation Data'!$K$315:$K$576,MATCH(LEFT(X540,255),LEFT('Disaggregation Data'!$J$315:$J$576,255),0))=0,"",INDEX('Disaggregation Data'!$K$315:$K$576,MATCH(LEFT(X540,255),LEFT('Disaggregation Data'!J$315:$J$576,255),0))),"")</f>
        <v>24</v>
      </c>
      <c r="F540" s="387" t="str">
        <f t="array" ref="F540">IFERROR(IF(INDEX('Disaggregation Data'!$L$315:$L$576,MATCH(LEFT(X540,255),LEFT('Disaggregation Data'!$J$315:$J$576,255),0))=0,"",INDEX('Disaggregation Data'!$L$315:$L$576,MATCH(LEFT(X540,255),LEFT('Disaggregation Data'!J$315:$J$576,255),0))),"")</f>
        <v/>
      </c>
      <c r="G540" s="442" t="str">
        <f t="array" ref="G540">IFERROR(IF(INDEX('Disaggregation Data'!$M$315:$M$576,MATCH(LEFT(X540,255),LEFT('Disaggregation Data'!$J$315:$J$576,255),0))=0,(E540/F540)*100,INDEX('Disaggregation Data'!$M$315:$M$576,MATCH(LEFT(X540,255),LEFT('Disaggregation Data'!J$315:$J$576,255),0))),"")</f>
        <v/>
      </c>
      <c r="H540" s="390" t="str">
        <f t="array" ref="H540">IFERROR(IF(INDEX('Disaggregation Data'!$N$315:$N$576,MATCH(LEFT(X540,255),LEFT('Disaggregation Data'!$J$315:$J$576,255),0))=0,"",INDEX('Disaggregation Data'!$N$315:$N$576,MATCH(LEFT(X540,255),LEFT('Disaggregation Data'!J$315:$J$576,255),0))),"")</f>
        <v/>
      </c>
      <c r="I540" s="471"/>
      <c r="J540" s="471"/>
      <c r="K540" s="471"/>
      <c r="L540" s="471"/>
      <c r="M540" s="471"/>
      <c r="N540" s="471"/>
      <c r="O540" s="471"/>
      <c r="P540" s="471"/>
      <c r="Q540" s="471"/>
      <c r="R540" s="471"/>
      <c r="S540" s="471"/>
      <c r="T540" s="471"/>
      <c r="U540" s="390" t="str">
        <f t="array" ref="U540">IFERROR(IF(INDEX('Disaggregation Data'!$O$315:$O$576,MATCH(LEFT(X540,255),LEFT('Disaggregation Data'!$J$315:$J$576,255),0))=0,"",INDEX('Disaggregation Data'!$O$315:$O$576,MATCH(LEFT(X540,255),LEFT('Disaggregation Data'!J$315:$J$576,255),0))),"")</f>
        <v/>
      </c>
      <c r="V540" s="402" t="str">
        <f t="array" ref="V540">IFERROR(IF(INDEX('Disaggregation Data'!$P$315:$P$576,MATCH(LEFT(X540,255),LEFT('Disaggregation Data'!$J$315:$J$576,255),0))=0,"",INDEX('Disaggregation Data'!$P$315:$P$576,MATCH(LEFT(X540,255),LEFT('Disaggregation Data'!J$315:$J$576,255),0))),"")</f>
        <v/>
      </c>
      <c r="W540" s="472"/>
      <c r="X540" s="472" t="str">
        <f t="shared" si="36"/>
        <v>MDR TB-3(M): Number of cases with RR-TB and/or MDR-TB that began second-line treatmentGenderFemale</v>
      </c>
      <c r="Y540" s="472">
        <f t="shared" si="37"/>
        <v>3</v>
      </c>
      <c r="Z540" s="472" t="str">
        <f t="shared" si="38"/>
        <v>MDR TB-3(M): Number of cases with RR-TB and/or MDR-TB that began second-line treatment-3</v>
      </c>
      <c r="AA540" s="472" t="b">
        <f t="shared" si="39"/>
        <v>1</v>
      </c>
      <c r="AB540" s="472" t="s">
        <v>2090</v>
      </c>
      <c r="AC540" s="472" t="str">
        <f t="array" ref="AC540">IFERROR(IF(INDEX('Disaggregation Records'!$G$95:$G$183,MATCH(LEFT(Z540,255),LEFT('Disaggregation Records'!$D$95:$D$183,255),0))=0,"",INDEX('Disaggregation Records'!$G$95:$G$183,MATCH(LEFT(Z540,255),LEFT('Disaggregation Records'!$D$95:$D$183,255),0))),"")</f>
        <v>a1L36000000zoNJEAY</v>
      </c>
      <c r="AD540" s="472" t="s">
        <v>840</v>
      </c>
      <c r="AE540" s="219"/>
      <c r="AF540" s="135"/>
      <c r="AG540" s="135"/>
    </row>
    <row r="541" spans="1:33" ht="37.5" customHeight="1" x14ac:dyDescent="0.35">
      <c r="A541" s="367">
        <v>22</v>
      </c>
      <c r="B541" s="384" t="str">
        <f>IFERROR(VLOOKUP(A541,'Coverage Indicators - Section D'!$A$10:$Y$38,25,FALSE),"")</f>
        <v>MDR TB-3(M): Number of cases with RR-TB and/or MDR-TB that began second-line treatment</v>
      </c>
      <c r="C541" s="467" t="str">
        <f t="array" ref="C541">IFERROR(IF(INDEX('Disaggregation Records'!$E$95:$E$183,MATCH(RIGHT(Z541,255),RIGHT('Disaggregation Records'!$D$95:$D$183,255),0))=0,"",INDEX('Disaggregation Records'!$E$95:$E$183,MATCH(RIGHT(Z541,255),RIGHT('Disaggregation Records'!$D$95:$D$183,255),0))),"")</f>
        <v>TB regimen</v>
      </c>
      <c r="D541" s="467" t="str">
        <f t="array" ref="D541">IFERROR(IF(INDEX('Disaggregation Records'!$F$95:$F$183,MATCH(RIGHT(Z541,255),RIGHT('Disaggregation Records'!$D$95:$D$183,255),0))=0,"",INDEX('Disaggregation Records'!$F$95:$F$183,MATCH(RIGHT(Z541,255),RIGHT('Disaggregation Records'!$D$95:$D$183,255),0))),"")</f>
        <v>New TB drugs</v>
      </c>
      <c r="E541" s="386">
        <f t="array" ref="E541">IFERROR(IF(INDEX('Disaggregation Data'!$K$315:$K$576,MATCH(LEFT(X541,255),LEFT('Disaggregation Data'!$J$315:$J$576,255),0))=0,"",INDEX('Disaggregation Data'!$K$315:$K$576,MATCH(LEFT(X541,255),LEFT('Disaggregation Data'!J$315:$J$576,255),0))),"")</f>
        <v>77</v>
      </c>
      <c r="F541" s="387" t="str">
        <f t="array" ref="F541">IFERROR(IF(INDEX('Disaggregation Data'!$L$315:$L$576,MATCH(LEFT(X541,255),LEFT('Disaggregation Data'!$J$315:$J$576,255),0))=0,"",INDEX('Disaggregation Data'!$L$315:$L$576,MATCH(LEFT(X541,255),LEFT('Disaggregation Data'!J$315:$J$576,255),0))),"")</f>
        <v/>
      </c>
      <c r="G541" s="442" t="str">
        <f t="array" ref="G541">IFERROR(IF(INDEX('Disaggregation Data'!$M$315:$M$576,MATCH(LEFT(X541,255),LEFT('Disaggregation Data'!$J$315:$J$576,255),0))=0,(E541/F541)*100,INDEX('Disaggregation Data'!$M$315:$M$576,MATCH(LEFT(X541,255),LEFT('Disaggregation Data'!J$315:$J$576,255),0))),"")</f>
        <v/>
      </c>
      <c r="H541" s="390" t="str">
        <f t="array" ref="H541">IFERROR(IF(INDEX('Disaggregation Data'!$N$315:$N$576,MATCH(LEFT(X541,255),LEFT('Disaggregation Data'!$J$315:$J$576,255),0))=0,"",INDEX('Disaggregation Data'!$N$315:$N$576,MATCH(LEFT(X541,255),LEFT('Disaggregation Data'!J$315:$J$576,255),0))),"")</f>
        <v/>
      </c>
      <c r="I541" s="471"/>
      <c r="J541" s="471"/>
      <c r="K541" s="471"/>
      <c r="L541" s="471"/>
      <c r="M541" s="471"/>
      <c r="N541" s="471"/>
      <c r="O541" s="471"/>
      <c r="P541" s="471"/>
      <c r="Q541" s="471"/>
      <c r="R541" s="471"/>
      <c r="S541" s="471"/>
      <c r="T541" s="471"/>
      <c r="U541" s="390" t="str">
        <f t="array" ref="U541">IFERROR(IF(INDEX('Disaggregation Data'!$O$315:$O$576,MATCH(LEFT(X541,255),LEFT('Disaggregation Data'!$J$315:$J$576,255),0))=0,"",INDEX('Disaggregation Data'!$O$315:$O$576,MATCH(LEFT(X541,255),LEFT('Disaggregation Data'!J$315:$J$576,255),0))),"")</f>
        <v/>
      </c>
      <c r="V541" s="402" t="str">
        <f t="array" ref="V541">IFERROR(IF(INDEX('Disaggregation Data'!$P$315:$P$576,MATCH(LEFT(X541,255),LEFT('Disaggregation Data'!$J$315:$J$576,255),0))=0,"",INDEX('Disaggregation Data'!$P$315:$P$576,MATCH(LEFT(X541,255),LEFT('Disaggregation Data'!J$315:$J$576,255),0))),"")</f>
        <v/>
      </c>
      <c r="W541" s="472"/>
      <c r="X541" s="472" t="str">
        <f t="shared" si="36"/>
        <v>MDR TB-3(M): Number of cases with RR-TB and/or MDR-TB that began second-line treatmentTB regimenNew TB drugs</v>
      </c>
      <c r="Y541" s="472">
        <f t="shared" si="37"/>
        <v>4</v>
      </c>
      <c r="Z541" s="472" t="str">
        <f t="shared" si="38"/>
        <v>MDR TB-3(M): Number of cases with RR-TB and/or MDR-TB that began second-line treatment-4</v>
      </c>
      <c r="AA541" s="472" t="b">
        <f t="shared" si="39"/>
        <v>1</v>
      </c>
      <c r="AB541" s="472" t="s">
        <v>2091</v>
      </c>
      <c r="AC541" s="472" t="str">
        <f t="array" ref="AC541">IFERROR(IF(INDEX('Disaggregation Records'!$G$95:$G$183,MATCH(LEFT(Z541,255),LEFT('Disaggregation Records'!$D$95:$D$183,255),0))=0,"",INDEX('Disaggregation Records'!$G$95:$G$183,MATCH(LEFT(Z541,255),LEFT('Disaggregation Records'!$D$95:$D$183,255),0))),"")</f>
        <v>a1L36000002Nzk0EAC</v>
      </c>
      <c r="AD541" s="472" t="s">
        <v>840</v>
      </c>
      <c r="AE541" s="219"/>
      <c r="AF541" s="135"/>
      <c r="AG541" s="135"/>
    </row>
    <row r="542" spans="1:33" ht="37.5" customHeight="1" x14ac:dyDescent="0.35">
      <c r="A542" s="367">
        <v>22</v>
      </c>
      <c r="B542" s="384" t="str">
        <f>IFERROR(VLOOKUP(A542,'Coverage Indicators - Section D'!$A$10:$Y$38,25,FALSE),"")</f>
        <v>MDR TB-3(M): Number of cases with RR-TB and/or MDR-TB that began second-line treatment</v>
      </c>
      <c r="C542" s="467" t="str">
        <f t="array" ref="C542">IFERROR(IF(INDEX('Disaggregation Records'!$E$95:$E$183,MATCH(RIGHT(Z542,255),RIGHT('Disaggregation Records'!$D$95:$D$183,255),0))=0,"",INDEX('Disaggregation Records'!$E$95:$E$183,MATCH(RIGHT(Z542,255),RIGHT('Disaggregation Records'!$D$95:$D$183,255),0))),"")</f>
        <v>TB regimen</v>
      </c>
      <c r="D542" s="467" t="str">
        <f t="array" ref="D542">IFERROR(IF(INDEX('Disaggregation Records'!$F$95:$F$183,MATCH(RIGHT(Z542,255),RIGHT('Disaggregation Records'!$D$95:$D$183,255),0))=0,"",INDEX('Disaggregation Records'!$F$95:$F$183,MATCH(RIGHT(Z542,255),RIGHT('Disaggregation Records'!$D$95:$D$183,255),0))),"")</f>
        <v>Short regimens</v>
      </c>
      <c r="E542" s="386" t="str">
        <f t="array" ref="E542">IFERROR(IF(INDEX('Disaggregation Data'!$K$315:$K$576,MATCH(LEFT(X542,255),LEFT('Disaggregation Data'!$J$315:$J$576,255),0))=0,"",INDEX('Disaggregation Data'!$K$315:$K$576,MATCH(LEFT(X542,255),LEFT('Disaggregation Data'!J$315:$J$576,255),0))),"")</f>
        <v/>
      </c>
      <c r="F542" s="387" t="str">
        <f t="array" ref="F542">IFERROR(IF(INDEX('Disaggregation Data'!$L$315:$L$576,MATCH(LEFT(X542,255),LEFT('Disaggregation Data'!$J$315:$J$576,255),0))=0,"",INDEX('Disaggregation Data'!$L$315:$L$576,MATCH(LEFT(X542,255),LEFT('Disaggregation Data'!J$315:$J$576,255),0))),"")</f>
        <v/>
      </c>
      <c r="G542" s="442" t="str">
        <f t="array" ref="G542">IFERROR(IF(INDEX('Disaggregation Data'!$M$315:$M$576,MATCH(LEFT(X542,255),LEFT('Disaggregation Data'!$J$315:$J$576,255),0))=0,(E542/F542)*100,INDEX('Disaggregation Data'!$M$315:$M$576,MATCH(LEFT(X542,255),LEFT('Disaggregation Data'!J$315:$J$576,255),0))),"")</f>
        <v/>
      </c>
      <c r="H542" s="390" t="str">
        <f t="array" ref="H542">IFERROR(IF(INDEX('Disaggregation Data'!$N$315:$N$576,MATCH(LEFT(X542,255),LEFT('Disaggregation Data'!$J$315:$J$576,255),0))=0,"",INDEX('Disaggregation Data'!$N$315:$N$576,MATCH(LEFT(X542,255),LEFT('Disaggregation Data'!J$315:$J$576,255),0))),"")</f>
        <v/>
      </c>
      <c r="I542" s="471"/>
      <c r="J542" s="471"/>
      <c r="K542" s="471"/>
      <c r="L542" s="471"/>
      <c r="M542" s="471"/>
      <c r="N542" s="471"/>
      <c r="O542" s="471"/>
      <c r="P542" s="471"/>
      <c r="Q542" s="471"/>
      <c r="R542" s="471"/>
      <c r="S542" s="471"/>
      <c r="T542" s="471"/>
      <c r="U542" s="390" t="str">
        <f t="array" ref="U542">IFERROR(IF(INDEX('Disaggregation Data'!$O$315:$O$576,MATCH(LEFT(X542,255),LEFT('Disaggregation Data'!$J$315:$J$576,255),0))=0,"",INDEX('Disaggregation Data'!$O$315:$O$576,MATCH(LEFT(X542,255),LEFT('Disaggregation Data'!J$315:$J$576,255),0))),"")</f>
        <v/>
      </c>
      <c r="V542" s="402" t="s">
        <v>4172</v>
      </c>
      <c r="W542" s="472"/>
      <c r="X542" s="472" t="str">
        <f t="shared" si="36"/>
        <v>MDR TB-3(M): Number of cases with RR-TB and/or MDR-TB that began second-line treatmentTB regimenShort regimens</v>
      </c>
      <c r="Y542" s="472">
        <f t="shared" si="37"/>
        <v>5</v>
      </c>
      <c r="Z542" s="472" t="str">
        <f t="shared" si="38"/>
        <v>MDR TB-3(M): Number of cases with RR-TB and/or MDR-TB that began second-line treatment-5</v>
      </c>
      <c r="AA542" s="472" t="b">
        <f t="shared" si="39"/>
        <v>1</v>
      </c>
      <c r="AB542" s="472" t="s">
        <v>2092</v>
      </c>
      <c r="AC542" s="472" t="str">
        <f t="array" ref="AC542">IFERROR(IF(INDEX('Disaggregation Records'!$G$95:$G$183,MATCH(LEFT(Z542,255),LEFT('Disaggregation Records'!$D$95:$D$183,255),0))=0,"",INDEX('Disaggregation Records'!$G$95:$G$183,MATCH(LEFT(Z542,255),LEFT('Disaggregation Records'!$D$95:$D$183,255),0))),"")</f>
        <v>a1L36000002Nzk1EAC</v>
      </c>
      <c r="AD542" s="472" t="s">
        <v>840</v>
      </c>
      <c r="AE542" s="219"/>
      <c r="AF542" s="135"/>
      <c r="AG542" s="135"/>
    </row>
    <row r="543" spans="1:33" ht="37.5" customHeight="1" x14ac:dyDescent="0.35">
      <c r="A543" s="367">
        <v>22</v>
      </c>
      <c r="B543" s="384" t="str">
        <f>IFERROR(VLOOKUP(A543,'Coverage Indicators - Section D'!$A$10:$Y$38,25,FALSE),"")</f>
        <v>MDR TB-3(M): Number of cases with RR-TB and/or MDR-TB that began second-line treatment</v>
      </c>
      <c r="C543" s="467" t="str">
        <f t="array" ref="C543">IFERROR(IF(INDEX('Disaggregation Records'!$E$95:$E$183,MATCH(RIGHT(Z543,255),RIGHT('Disaggregation Records'!$D$95:$D$183,255),0))=0,"",INDEX('Disaggregation Records'!$E$95:$E$183,MATCH(RIGHT(Z543,255),RIGHT('Disaggregation Records'!$D$95:$D$183,255),0))),"")</f>
        <v/>
      </c>
      <c r="D543" s="467" t="str">
        <f t="array" ref="D543">IFERROR(IF(INDEX('Disaggregation Records'!$F$95:$F$183,MATCH(RIGHT(Z543,255),RIGHT('Disaggregation Records'!$D$95:$D$183,255),0))=0,"",INDEX('Disaggregation Records'!$F$95:$F$183,MATCH(RIGHT(Z543,255),RIGHT('Disaggregation Records'!$D$95:$D$183,255),0))),"")</f>
        <v/>
      </c>
      <c r="E543" s="386" t="str">
        <f t="array" ref="E543">IFERROR(IF(INDEX('Disaggregation Data'!$K$315:$K$576,MATCH(LEFT(X543,255),LEFT('Disaggregation Data'!$J$315:$J$576,255),0))=0,"",INDEX('Disaggregation Data'!$K$315:$K$576,MATCH(LEFT(X543,255),LEFT('Disaggregation Data'!J$315:$J$576,255),0))),"")</f>
        <v/>
      </c>
      <c r="F543" s="387" t="str">
        <f t="array" ref="F543">IFERROR(IF(INDEX('Disaggregation Data'!$L$315:$L$576,MATCH(LEFT(X543,255),LEFT('Disaggregation Data'!$J$315:$J$576,255),0))=0,"",INDEX('Disaggregation Data'!$L$315:$L$576,MATCH(LEFT(X543,255),LEFT('Disaggregation Data'!J$315:$J$576,255),0))),"")</f>
        <v/>
      </c>
      <c r="G543" s="442" t="str">
        <f t="array" ref="G543">IFERROR(IF(INDEX('Disaggregation Data'!$M$315:$M$576,MATCH(LEFT(X543,255),LEFT('Disaggregation Data'!$J$315:$J$576,255),0))=0,(E543/F543)*100,INDEX('Disaggregation Data'!$M$315:$M$576,MATCH(LEFT(X543,255),LEFT('Disaggregation Data'!J$315:$J$576,255),0))),"")</f>
        <v/>
      </c>
      <c r="H543" s="390" t="str">
        <f t="array" ref="H543">IFERROR(IF(INDEX('Disaggregation Data'!$N$315:$N$576,MATCH(LEFT(X543,255),LEFT('Disaggregation Data'!$J$315:$J$576,255),0))=0,"",INDEX('Disaggregation Data'!$N$315:$N$576,MATCH(LEFT(X543,255),LEFT('Disaggregation Data'!J$315:$J$576,255),0))),"")</f>
        <v/>
      </c>
      <c r="I543" s="471"/>
      <c r="J543" s="471"/>
      <c r="K543" s="471"/>
      <c r="L543" s="471"/>
      <c r="M543" s="471"/>
      <c r="N543" s="471"/>
      <c r="O543" s="471"/>
      <c r="P543" s="471"/>
      <c r="Q543" s="471"/>
      <c r="R543" s="471"/>
      <c r="S543" s="471"/>
      <c r="T543" s="471"/>
      <c r="U543" s="390" t="str">
        <f t="array" ref="U543">IFERROR(IF(INDEX('Disaggregation Data'!$O$315:$O$576,MATCH(LEFT(X543,255),LEFT('Disaggregation Data'!$J$315:$J$576,255),0))=0,"",INDEX('Disaggregation Data'!$O$315:$O$576,MATCH(LEFT(X543,255),LEFT('Disaggregation Data'!J$315:$J$576,255),0))),"")</f>
        <v/>
      </c>
      <c r="V543" s="402" t="str">
        <f t="array" ref="V543">IFERROR(IF(INDEX('Disaggregation Data'!$P$315:$P$576,MATCH(LEFT(X543,255),LEFT('Disaggregation Data'!$J$315:$J$576,255),0))=0,"",INDEX('Disaggregation Data'!$P$315:$P$576,MATCH(LEFT(X543,255),LEFT('Disaggregation Data'!J$315:$J$576,255),0))),"")</f>
        <v/>
      </c>
      <c r="W543" s="472"/>
      <c r="X543" s="472" t="str">
        <f t="shared" si="36"/>
        <v>MDR TB-3(M): Number of cases with RR-TB and/or MDR-TB that began second-line treatment</v>
      </c>
      <c r="Y543" s="472">
        <f t="shared" si="37"/>
        <v>6</v>
      </c>
      <c r="Z543" s="472" t="str">
        <f t="shared" si="38"/>
        <v>MDR TB-3(M): Number of cases with RR-TB and/or MDR-TB that began second-line treatment-6</v>
      </c>
      <c r="AA543" s="472" t="b">
        <f t="shared" si="39"/>
        <v>1</v>
      </c>
      <c r="AB543" s="472" t="s">
        <v>2093</v>
      </c>
      <c r="AC543" s="472" t="str">
        <f t="array" ref="AC543">IFERROR(IF(INDEX('Disaggregation Records'!$G$95:$G$183,MATCH(LEFT(Z543,255),LEFT('Disaggregation Records'!$D$95:$D$183,255),0))=0,"",INDEX('Disaggregation Records'!$G$95:$G$183,MATCH(LEFT(Z543,255),LEFT('Disaggregation Records'!$D$95:$D$183,255),0))),"")</f>
        <v/>
      </c>
      <c r="AD543" s="472" t="s">
        <v>840</v>
      </c>
      <c r="AE543" s="219"/>
      <c r="AF543" s="135"/>
      <c r="AG543" s="135"/>
    </row>
    <row r="544" spans="1:33" ht="37.5" customHeight="1" x14ac:dyDescent="0.35">
      <c r="A544" s="367">
        <v>22</v>
      </c>
      <c r="B544" s="384" t="str">
        <f>IFERROR(VLOOKUP(A544,'Coverage Indicators - Section D'!$A$10:$Y$38,25,FALSE),"")</f>
        <v>MDR TB-3(M): Number of cases with RR-TB and/or MDR-TB that began second-line treatment</v>
      </c>
      <c r="C544" s="467" t="str">
        <f t="array" ref="C544">IFERROR(IF(INDEX('Disaggregation Records'!$E$95:$E$183,MATCH(RIGHT(Z544,255),RIGHT('Disaggregation Records'!$D$95:$D$183,255),0))=0,"",INDEX('Disaggregation Records'!$E$95:$E$183,MATCH(RIGHT(Z544,255),RIGHT('Disaggregation Records'!$D$95:$D$183,255),0))),"")</f>
        <v/>
      </c>
      <c r="D544" s="467" t="str">
        <f t="array" ref="D544">IFERROR(IF(INDEX('Disaggregation Records'!$F$95:$F$183,MATCH(RIGHT(Z544,255),RIGHT('Disaggregation Records'!$D$95:$D$183,255),0))=0,"",INDEX('Disaggregation Records'!$F$95:$F$183,MATCH(RIGHT(Z544,255),RIGHT('Disaggregation Records'!$D$95:$D$183,255),0))),"")</f>
        <v/>
      </c>
      <c r="E544" s="386" t="str">
        <f t="array" ref="E544">IFERROR(IF(INDEX('Disaggregation Data'!$K$315:$K$576,MATCH(LEFT(X544,255),LEFT('Disaggregation Data'!$J$315:$J$576,255),0))=0,"",INDEX('Disaggregation Data'!$K$315:$K$576,MATCH(LEFT(X544,255),LEFT('Disaggregation Data'!J$315:$J$576,255),0))),"")</f>
        <v/>
      </c>
      <c r="F544" s="387" t="str">
        <f t="array" ref="F544">IFERROR(IF(INDEX('Disaggregation Data'!$L$315:$L$576,MATCH(LEFT(X544,255),LEFT('Disaggregation Data'!$J$315:$J$576,255),0))=0,"",INDEX('Disaggregation Data'!$L$315:$L$576,MATCH(LEFT(X544,255),LEFT('Disaggregation Data'!J$315:$J$576,255),0))),"")</f>
        <v/>
      </c>
      <c r="G544" s="442" t="str">
        <f t="array" ref="G544">IFERROR(IF(INDEX('Disaggregation Data'!$M$315:$M$576,MATCH(LEFT(X544,255),LEFT('Disaggregation Data'!$J$315:$J$576,255),0))=0,(E544/F544)*100,INDEX('Disaggregation Data'!$M$315:$M$576,MATCH(LEFT(X544,255),LEFT('Disaggregation Data'!J$315:$J$576,255),0))),"")</f>
        <v/>
      </c>
      <c r="H544" s="390" t="str">
        <f t="array" ref="H544">IFERROR(IF(INDEX('Disaggregation Data'!$N$315:$N$576,MATCH(LEFT(X544,255),LEFT('Disaggregation Data'!$J$315:$J$576,255),0))=0,"",INDEX('Disaggregation Data'!$N$315:$N$576,MATCH(LEFT(X544,255),LEFT('Disaggregation Data'!J$315:$J$576,255),0))),"")</f>
        <v/>
      </c>
      <c r="I544" s="471"/>
      <c r="J544" s="471"/>
      <c r="K544" s="471"/>
      <c r="L544" s="471"/>
      <c r="M544" s="471"/>
      <c r="N544" s="471"/>
      <c r="O544" s="471"/>
      <c r="P544" s="471"/>
      <c r="Q544" s="471"/>
      <c r="R544" s="471"/>
      <c r="S544" s="471"/>
      <c r="T544" s="471"/>
      <c r="U544" s="390" t="str">
        <f t="array" ref="U544">IFERROR(IF(INDEX('Disaggregation Data'!$O$315:$O$576,MATCH(LEFT(X544,255),LEFT('Disaggregation Data'!$J$315:$J$576,255),0))=0,"",INDEX('Disaggregation Data'!$O$315:$O$576,MATCH(LEFT(X544,255),LEFT('Disaggregation Data'!J$315:$J$576,255),0))),"")</f>
        <v/>
      </c>
      <c r="V544" s="402" t="str">
        <f t="array" ref="V544">IFERROR(IF(INDEX('Disaggregation Data'!$P$315:$P$576,MATCH(LEFT(X544,255),LEFT('Disaggregation Data'!$J$315:$J$576,255),0))=0,"",INDEX('Disaggregation Data'!$P$315:$P$576,MATCH(LEFT(X544,255),LEFT('Disaggregation Data'!J$315:$J$576,255),0))),"")</f>
        <v/>
      </c>
      <c r="W544" s="472"/>
      <c r="X544" s="472" t="str">
        <f t="shared" si="36"/>
        <v>MDR TB-3(M): Number of cases with RR-TB and/or MDR-TB that began second-line treatment</v>
      </c>
      <c r="Y544" s="472">
        <f t="shared" si="37"/>
        <v>7</v>
      </c>
      <c r="Z544" s="472" t="str">
        <f t="shared" si="38"/>
        <v>MDR TB-3(M): Number of cases with RR-TB and/or MDR-TB that began second-line treatment-7</v>
      </c>
      <c r="AA544" s="472" t="b">
        <f t="shared" si="39"/>
        <v>1</v>
      </c>
      <c r="AB544" s="472" t="s">
        <v>2094</v>
      </c>
      <c r="AC544" s="472" t="str">
        <f t="array" ref="AC544">IFERROR(IF(INDEX('Disaggregation Records'!$G$95:$G$183,MATCH(LEFT(Z544,255),LEFT('Disaggregation Records'!$D$95:$D$183,255),0))=0,"",INDEX('Disaggregation Records'!$G$95:$G$183,MATCH(LEFT(Z544,255),LEFT('Disaggregation Records'!$D$95:$D$183,255),0))),"")</f>
        <v/>
      </c>
      <c r="AD544" s="472" t="s">
        <v>840</v>
      </c>
      <c r="AE544" s="219"/>
      <c r="AF544" s="135"/>
      <c r="AG544" s="135"/>
    </row>
    <row r="545" spans="1:33" ht="37.5" customHeight="1" x14ac:dyDescent="0.35">
      <c r="A545" s="367">
        <v>22</v>
      </c>
      <c r="B545" s="384" t="str">
        <f>IFERROR(VLOOKUP(A545,'Coverage Indicators - Section D'!$A$10:$Y$38,25,FALSE),"")</f>
        <v>MDR TB-3(M): Number of cases with RR-TB and/or MDR-TB that began second-line treatment</v>
      </c>
      <c r="C545" s="467" t="str">
        <f t="array" ref="C545">IFERROR(IF(INDEX('Disaggregation Records'!$E$95:$E$183,MATCH(RIGHT(Z545,255),RIGHT('Disaggregation Records'!$D$95:$D$183,255),0))=0,"",INDEX('Disaggregation Records'!$E$95:$E$183,MATCH(RIGHT(Z545,255),RIGHT('Disaggregation Records'!$D$95:$D$183,255),0))),"")</f>
        <v/>
      </c>
      <c r="D545" s="467" t="str">
        <f t="array" ref="D545">IFERROR(IF(INDEX('Disaggregation Records'!$F$95:$F$183,MATCH(RIGHT(Z545,255),RIGHT('Disaggregation Records'!$D$95:$D$183,255),0))=0,"",INDEX('Disaggregation Records'!$F$95:$F$183,MATCH(RIGHT(Z545,255),RIGHT('Disaggregation Records'!$D$95:$D$183,255),0))),"")</f>
        <v/>
      </c>
      <c r="E545" s="386" t="str">
        <f t="array" ref="E545">IFERROR(IF(INDEX('Disaggregation Data'!$K$315:$K$576,MATCH(LEFT(X545,255),LEFT('Disaggregation Data'!$J$315:$J$576,255),0))=0,"",INDEX('Disaggregation Data'!$K$315:$K$576,MATCH(LEFT(X545,255),LEFT('Disaggregation Data'!J$315:$J$576,255),0))),"")</f>
        <v/>
      </c>
      <c r="F545" s="387" t="str">
        <f t="array" ref="F545">IFERROR(IF(INDEX('Disaggregation Data'!$L$315:$L$576,MATCH(LEFT(X545,255),LEFT('Disaggregation Data'!$J$315:$J$576,255),0))=0,"",INDEX('Disaggregation Data'!$L$315:$L$576,MATCH(LEFT(X545,255),LEFT('Disaggregation Data'!J$315:$J$576,255),0))),"")</f>
        <v/>
      </c>
      <c r="G545" s="442" t="str">
        <f t="array" ref="G545">IFERROR(IF(INDEX('Disaggregation Data'!$M$315:$M$576,MATCH(LEFT(X545,255),LEFT('Disaggregation Data'!$J$315:$J$576,255),0))=0,(E545/F545)*100,INDEX('Disaggregation Data'!$M$315:$M$576,MATCH(LEFT(X545,255),LEFT('Disaggregation Data'!J$315:$J$576,255),0))),"")</f>
        <v/>
      </c>
      <c r="H545" s="390" t="str">
        <f t="array" ref="H545">IFERROR(IF(INDEX('Disaggregation Data'!$N$315:$N$576,MATCH(LEFT(X545,255),LEFT('Disaggregation Data'!$J$315:$J$576,255),0))=0,"",INDEX('Disaggregation Data'!$N$315:$N$576,MATCH(LEFT(X545,255),LEFT('Disaggregation Data'!J$315:$J$576,255),0))),"")</f>
        <v/>
      </c>
      <c r="I545" s="471"/>
      <c r="J545" s="471"/>
      <c r="K545" s="471"/>
      <c r="L545" s="471"/>
      <c r="M545" s="471"/>
      <c r="N545" s="471"/>
      <c r="O545" s="471"/>
      <c r="P545" s="471"/>
      <c r="Q545" s="471"/>
      <c r="R545" s="471"/>
      <c r="S545" s="471"/>
      <c r="T545" s="471"/>
      <c r="U545" s="390" t="str">
        <f t="array" ref="U545">IFERROR(IF(INDEX('Disaggregation Data'!$O$315:$O$576,MATCH(LEFT(X545,255),LEFT('Disaggregation Data'!$J$315:$J$576,255),0))=0,"",INDEX('Disaggregation Data'!$O$315:$O$576,MATCH(LEFT(X545,255),LEFT('Disaggregation Data'!J$315:$J$576,255),0))),"")</f>
        <v/>
      </c>
      <c r="V545" s="402" t="str">
        <f t="array" ref="V545">IFERROR(IF(INDEX('Disaggregation Data'!$P$315:$P$576,MATCH(LEFT(X545,255),LEFT('Disaggregation Data'!$J$315:$J$576,255),0))=0,"",INDEX('Disaggregation Data'!$P$315:$P$576,MATCH(LEFT(X545,255),LEFT('Disaggregation Data'!J$315:$J$576,255),0))),"")</f>
        <v/>
      </c>
      <c r="W545" s="472"/>
      <c r="X545" s="472" t="str">
        <f t="shared" si="36"/>
        <v>MDR TB-3(M): Number of cases with RR-TB and/or MDR-TB that began second-line treatment</v>
      </c>
      <c r="Y545" s="472">
        <f t="shared" si="37"/>
        <v>8</v>
      </c>
      <c r="Z545" s="472" t="str">
        <f t="shared" si="38"/>
        <v>MDR TB-3(M): Number of cases with RR-TB and/or MDR-TB that began second-line treatment-8</v>
      </c>
      <c r="AA545" s="472" t="b">
        <f t="shared" si="39"/>
        <v>1</v>
      </c>
      <c r="AB545" s="472" t="s">
        <v>2095</v>
      </c>
      <c r="AC545" s="472" t="str">
        <f t="array" ref="AC545">IFERROR(IF(INDEX('Disaggregation Records'!$G$95:$G$183,MATCH(LEFT(Z545,255),LEFT('Disaggregation Records'!$D$95:$D$183,255),0))=0,"",INDEX('Disaggregation Records'!$G$95:$G$183,MATCH(LEFT(Z545,255),LEFT('Disaggregation Records'!$D$95:$D$183,255),0))),"")</f>
        <v/>
      </c>
      <c r="AD545" s="472" t="s">
        <v>840</v>
      </c>
      <c r="AE545" s="219"/>
      <c r="AF545" s="135"/>
      <c r="AG545" s="135"/>
    </row>
    <row r="546" spans="1:33" ht="37.5" customHeight="1" x14ac:dyDescent="0.35">
      <c r="A546" s="367">
        <v>22</v>
      </c>
      <c r="B546" s="384" t="str">
        <f>IFERROR(VLOOKUP(A546,'Coverage Indicators - Section D'!$A$10:$Y$38,25,FALSE),"")</f>
        <v>MDR TB-3(M): Number of cases with RR-TB and/or MDR-TB that began second-line treatment</v>
      </c>
      <c r="C546" s="467" t="str">
        <f t="array" ref="C546">IFERROR(IF(INDEX('Disaggregation Records'!$E$95:$E$183,MATCH(RIGHT(Z546,255),RIGHT('Disaggregation Records'!$D$95:$D$183,255),0))=0,"",INDEX('Disaggregation Records'!$E$95:$E$183,MATCH(RIGHT(Z546,255),RIGHT('Disaggregation Records'!$D$95:$D$183,255),0))),"")</f>
        <v/>
      </c>
      <c r="D546" s="467" t="str">
        <f t="array" ref="D546">IFERROR(IF(INDEX('Disaggregation Records'!$F$95:$F$183,MATCH(RIGHT(Z546,255),RIGHT('Disaggregation Records'!$D$95:$D$183,255),0))=0,"",INDEX('Disaggregation Records'!$F$95:$F$183,MATCH(RIGHT(Z546,255),RIGHT('Disaggregation Records'!$D$95:$D$183,255),0))),"")</f>
        <v/>
      </c>
      <c r="E546" s="386" t="str">
        <f t="array" ref="E546">IFERROR(IF(INDEX('Disaggregation Data'!$K$315:$K$576,MATCH(LEFT(X546,255),LEFT('Disaggregation Data'!$J$315:$J$576,255),0))=0,"",INDEX('Disaggregation Data'!$K$315:$K$576,MATCH(LEFT(X546,255),LEFT('Disaggregation Data'!J$315:$J$576,255),0))),"")</f>
        <v/>
      </c>
      <c r="F546" s="387" t="str">
        <f t="array" ref="F546">IFERROR(IF(INDEX('Disaggregation Data'!$L$315:$L$576,MATCH(LEFT(X546,255),LEFT('Disaggregation Data'!$J$315:$J$576,255),0))=0,"",INDEX('Disaggregation Data'!$L$315:$L$576,MATCH(LEFT(X546,255),LEFT('Disaggregation Data'!J$315:$J$576,255),0))),"")</f>
        <v/>
      </c>
      <c r="G546" s="442" t="str">
        <f t="array" ref="G546">IFERROR(IF(INDEX('Disaggregation Data'!$M$315:$M$576,MATCH(LEFT(X546,255),LEFT('Disaggregation Data'!$J$315:$J$576,255),0))=0,(E546/F546)*100,INDEX('Disaggregation Data'!$M$315:$M$576,MATCH(LEFT(X546,255),LEFT('Disaggregation Data'!J$315:$J$576,255),0))),"")</f>
        <v/>
      </c>
      <c r="H546" s="390" t="str">
        <f t="array" ref="H546">IFERROR(IF(INDEX('Disaggregation Data'!$N$315:$N$576,MATCH(LEFT(X546,255),LEFT('Disaggregation Data'!$J$315:$J$576,255),0))=0,"",INDEX('Disaggregation Data'!$N$315:$N$576,MATCH(LEFT(X546,255),LEFT('Disaggregation Data'!J$315:$J$576,255),0))),"")</f>
        <v/>
      </c>
      <c r="I546" s="471"/>
      <c r="J546" s="471"/>
      <c r="K546" s="471"/>
      <c r="L546" s="471"/>
      <c r="M546" s="471"/>
      <c r="N546" s="471"/>
      <c r="O546" s="471"/>
      <c r="P546" s="471"/>
      <c r="Q546" s="471"/>
      <c r="R546" s="471"/>
      <c r="S546" s="471"/>
      <c r="T546" s="471"/>
      <c r="U546" s="390" t="str">
        <f t="array" ref="U546">IFERROR(IF(INDEX('Disaggregation Data'!$O$315:$O$576,MATCH(LEFT(X546,255),LEFT('Disaggregation Data'!$J$315:$J$576,255),0))=0,"",INDEX('Disaggregation Data'!$O$315:$O$576,MATCH(LEFT(X546,255),LEFT('Disaggregation Data'!J$315:$J$576,255),0))),"")</f>
        <v/>
      </c>
      <c r="V546" s="402" t="str">
        <f t="array" ref="V546">IFERROR(IF(INDEX('Disaggregation Data'!$P$315:$P$576,MATCH(LEFT(X546,255),LEFT('Disaggregation Data'!$J$315:$J$576,255),0))=0,"",INDEX('Disaggregation Data'!$P$315:$P$576,MATCH(LEFT(X546,255),LEFT('Disaggregation Data'!J$315:$J$576,255),0))),"")</f>
        <v/>
      </c>
      <c r="W546" s="472"/>
      <c r="X546" s="472" t="str">
        <f t="shared" si="36"/>
        <v>MDR TB-3(M): Number of cases with RR-TB and/or MDR-TB that began second-line treatment</v>
      </c>
      <c r="Y546" s="472">
        <f t="shared" si="37"/>
        <v>9</v>
      </c>
      <c r="Z546" s="472" t="str">
        <f t="shared" si="38"/>
        <v>MDR TB-3(M): Number of cases with RR-TB and/or MDR-TB that began second-line treatment-9</v>
      </c>
      <c r="AA546" s="472" t="b">
        <f t="shared" si="39"/>
        <v>1</v>
      </c>
      <c r="AB546" s="472" t="s">
        <v>2096</v>
      </c>
      <c r="AC546" s="472" t="str">
        <f t="array" ref="AC546">IFERROR(IF(INDEX('Disaggregation Records'!$G$95:$G$183,MATCH(LEFT(Z546,255),LEFT('Disaggregation Records'!$D$95:$D$183,255),0))=0,"",INDEX('Disaggregation Records'!$G$95:$G$183,MATCH(LEFT(Z546,255),LEFT('Disaggregation Records'!$D$95:$D$183,255),0))),"")</f>
        <v/>
      </c>
      <c r="AD546" s="472" t="s">
        <v>840</v>
      </c>
      <c r="AE546" s="219"/>
      <c r="AF546" s="135"/>
      <c r="AG546" s="135"/>
    </row>
    <row r="547" spans="1:33" ht="37.5" customHeight="1" x14ac:dyDescent="0.35">
      <c r="A547" s="367">
        <v>23</v>
      </c>
      <c r="B547" s="384" t="str">
        <f>IFERROR(VLOOKUP(A547,'Coverage Indicators - Section D'!$A$10:$Y$38,25,FALSE),"")</f>
        <v/>
      </c>
      <c r="C547" s="467" t="str">
        <f t="array" ref="C547">IFERROR(IF(INDEX('Disaggregation Records'!$E$95:$E$183,MATCH(RIGHT(Z547,255),RIGHT('Disaggregation Records'!$D$95:$D$183,255),0))=0,"",INDEX('Disaggregation Records'!$E$95:$E$183,MATCH(RIGHT(Z547,255),RIGHT('Disaggregation Records'!$D$95:$D$183,255),0))),"")</f>
        <v/>
      </c>
      <c r="D547" s="467" t="str">
        <f t="array" ref="D547">IFERROR(IF(INDEX('Disaggregation Records'!$F$95:$F$183,MATCH(RIGHT(Z547,255),RIGHT('Disaggregation Records'!$D$95:$D$183,255),0))=0,"",INDEX('Disaggregation Records'!$F$95:$F$183,MATCH(RIGHT(Z547,255),RIGHT('Disaggregation Records'!$D$95:$D$183,255),0))),"")</f>
        <v/>
      </c>
      <c r="E547" s="386" t="str">
        <f t="array" ref="E547">IFERROR(IF(INDEX('Disaggregation Data'!$K$315:$K$576,MATCH(LEFT(X547,255),LEFT('Disaggregation Data'!$J$315:$J$576,255),0))=0,"",INDEX('Disaggregation Data'!$K$315:$K$576,MATCH(LEFT(X547,255),LEFT('Disaggregation Data'!J$315:$J$576,255),0))),"")</f>
        <v/>
      </c>
      <c r="F547" s="387" t="str">
        <f t="array" ref="F547">IFERROR(IF(INDEX('Disaggregation Data'!$L$315:$L$576,MATCH(LEFT(X547,255),LEFT('Disaggregation Data'!$J$315:$J$576,255),0))=0,"",INDEX('Disaggregation Data'!$L$315:$L$576,MATCH(LEFT(X547,255),LEFT('Disaggregation Data'!J$315:$J$576,255),0))),"")</f>
        <v/>
      </c>
      <c r="G547" s="442" t="str">
        <f t="array" ref="G547">IFERROR(IF(INDEX('Disaggregation Data'!$M$315:$M$576,MATCH(LEFT(X547,255),LEFT('Disaggregation Data'!$J$315:$J$576,255),0))=0,(E547/F547)*100,INDEX('Disaggregation Data'!$M$315:$M$576,MATCH(LEFT(X547,255),LEFT('Disaggregation Data'!J$315:$J$576,255),0))),"")</f>
        <v/>
      </c>
      <c r="H547" s="390" t="str">
        <f t="array" ref="H547">IFERROR(IF(INDEX('Disaggregation Data'!$N$315:$N$576,MATCH(LEFT(X547,255),LEFT('Disaggregation Data'!$J$315:$J$576,255),0))=0,"",INDEX('Disaggregation Data'!$N$315:$N$576,MATCH(LEFT(X547,255),LEFT('Disaggregation Data'!J$315:$J$576,255),0))),"")</f>
        <v/>
      </c>
      <c r="I547" s="471"/>
      <c r="J547" s="471"/>
      <c r="K547" s="471"/>
      <c r="L547" s="471"/>
      <c r="M547" s="471"/>
      <c r="N547" s="471"/>
      <c r="O547" s="471"/>
      <c r="P547" s="471"/>
      <c r="Q547" s="471"/>
      <c r="R547" s="471"/>
      <c r="S547" s="471"/>
      <c r="T547" s="471"/>
      <c r="U547" s="390" t="str">
        <f t="array" ref="U547">IFERROR(IF(INDEX('Disaggregation Data'!$O$315:$O$576,MATCH(LEFT(X547,255),LEFT('Disaggregation Data'!$J$315:$J$576,255),0))=0,"",INDEX('Disaggregation Data'!$O$315:$O$576,MATCH(LEFT(X547,255),LEFT('Disaggregation Data'!J$315:$J$576,255),0))),"")</f>
        <v/>
      </c>
      <c r="V547" s="402" t="str">
        <f t="array" ref="V547">IFERROR(IF(INDEX('Disaggregation Data'!$P$315:$P$576,MATCH(LEFT(X547,255),LEFT('Disaggregation Data'!$J$315:$J$576,255),0))=0,"",INDEX('Disaggregation Data'!$P$315:$P$576,MATCH(LEFT(X547,255),LEFT('Disaggregation Data'!J$315:$J$576,255),0))),"")</f>
        <v/>
      </c>
      <c r="W547" s="472"/>
      <c r="X547" s="472" t="str">
        <f t="shared" si="36"/>
        <v/>
      </c>
      <c r="Y547" s="472">
        <f t="shared" si="37"/>
        <v>0</v>
      </c>
      <c r="Z547" s="472" t="str">
        <f t="shared" si="38"/>
        <v/>
      </c>
      <c r="AA547" s="472" t="b">
        <f t="shared" si="39"/>
        <v>0</v>
      </c>
      <c r="AB547" s="472" t="s">
        <v>2097</v>
      </c>
      <c r="AC547" s="472" t="str">
        <f t="array" ref="AC547">IFERROR(IF(INDEX('Disaggregation Records'!$G$95:$G$183,MATCH(LEFT(Z547,255),LEFT('Disaggregation Records'!$D$95:$D$183,255),0))=0,"",INDEX('Disaggregation Records'!$G$95:$G$183,MATCH(LEFT(Z547,255),LEFT('Disaggregation Records'!$D$95:$D$183,255),0))),"")</f>
        <v/>
      </c>
      <c r="AD547" s="472" t="s">
        <v>843</v>
      </c>
      <c r="AE547" s="219"/>
      <c r="AF547" s="135"/>
      <c r="AG547" s="135"/>
    </row>
    <row r="548" spans="1:33" ht="37.5" customHeight="1" x14ac:dyDescent="0.35">
      <c r="A548" s="367">
        <v>23</v>
      </c>
      <c r="B548" s="384" t="str">
        <f>IFERROR(VLOOKUP(A548,'Coverage Indicators - Section D'!$A$10:$Y$38,25,FALSE),"")</f>
        <v/>
      </c>
      <c r="C548" s="467" t="str">
        <f t="array" ref="C548">IFERROR(IF(INDEX('Disaggregation Records'!$E$95:$E$183,MATCH(RIGHT(Z548,255),RIGHT('Disaggregation Records'!$D$95:$D$183,255),0))=0,"",INDEX('Disaggregation Records'!$E$95:$E$183,MATCH(RIGHT(Z548,255),RIGHT('Disaggregation Records'!$D$95:$D$183,255),0))),"")</f>
        <v/>
      </c>
      <c r="D548" s="467" t="str">
        <f t="array" ref="D548">IFERROR(IF(INDEX('Disaggregation Records'!$F$95:$F$183,MATCH(RIGHT(Z548,255),RIGHT('Disaggregation Records'!$D$95:$D$183,255),0))=0,"",INDEX('Disaggregation Records'!$F$95:$F$183,MATCH(RIGHT(Z548,255),RIGHT('Disaggregation Records'!$D$95:$D$183,255),0))),"")</f>
        <v/>
      </c>
      <c r="E548" s="386" t="str">
        <f t="array" ref="E548">IFERROR(IF(INDEX('Disaggregation Data'!$K$315:$K$576,MATCH(LEFT(X548,255),LEFT('Disaggregation Data'!$J$315:$J$576,255),0))=0,"",INDEX('Disaggregation Data'!$K$315:$K$576,MATCH(LEFT(X548,255),LEFT('Disaggregation Data'!J$315:$J$576,255),0))),"")</f>
        <v/>
      </c>
      <c r="F548" s="387" t="str">
        <f t="array" ref="F548">IFERROR(IF(INDEX('Disaggregation Data'!$L$315:$L$576,MATCH(LEFT(X548,255),LEFT('Disaggregation Data'!$J$315:$J$576,255),0))=0,"",INDEX('Disaggregation Data'!$L$315:$L$576,MATCH(LEFT(X548,255),LEFT('Disaggregation Data'!J$315:$J$576,255),0))),"")</f>
        <v/>
      </c>
      <c r="G548" s="442" t="str">
        <f t="array" ref="G548">IFERROR(IF(INDEX('Disaggregation Data'!$M$315:$M$576,MATCH(LEFT(X548,255),LEFT('Disaggregation Data'!$J$315:$J$576,255),0))=0,(E548/F548)*100,INDEX('Disaggregation Data'!$M$315:$M$576,MATCH(LEFT(X548,255),LEFT('Disaggregation Data'!J$315:$J$576,255),0))),"")</f>
        <v/>
      </c>
      <c r="H548" s="390" t="str">
        <f t="array" ref="H548">IFERROR(IF(INDEX('Disaggregation Data'!$N$315:$N$576,MATCH(LEFT(X548,255),LEFT('Disaggregation Data'!$J$315:$J$576,255),0))=0,"",INDEX('Disaggregation Data'!$N$315:$N$576,MATCH(LEFT(X548,255),LEFT('Disaggregation Data'!J$315:$J$576,255),0))),"")</f>
        <v/>
      </c>
      <c r="I548" s="471"/>
      <c r="J548" s="471"/>
      <c r="K548" s="471"/>
      <c r="L548" s="471"/>
      <c r="M548" s="471"/>
      <c r="N548" s="471"/>
      <c r="O548" s="471"/>
      <c r="P548" s="471"/>
      <c r="Q548" s="471"/>
      <c r="R548" s="471"/>
      <c r="S548" s="471"/>
      <c r="T548" s="471"/>
      <c r="U548" s="390" t="str">
        <f t="array" ref="U548">IFERROR(IF(INDEX('Disaggregation Data'!$O$315:$O$576,MATCH(LEFT(X548,255),LEFT('Disaggregation Data'!$J$315:$J$576,255),0))=0,"",INDEX('Disaggregation Data'!$O$315:$O$576,MATCH(LEFT(X548,255),LEFT('Disaggregation Data'!J$315:$J$576,255),0))),"")</f>
        <v/>
      </c>
      <c r="V548" s="402" t="str">
        <f t="array" ref="V548">IFERROR(IF(INDEX('Disaggregation Data'!$P$315:$P$576,MATCH(LEFT(X548,255),LEFT('Disaggregation Data'!$J$315:$J$576,255),0))=0,"",INDEX('Disaggregation Data'!$P$315:$P$576,MATCH(LEFT(X548,255),LEFT('Disaggregation Data'!J$315:$J$576,255),0))),"")</f>
        <v/>
      </c>
      <c r="W548" s="472"/>
      <c r="X548" s="472" t="str">
        <f t="shared" si="36"/>
        <v/>
      </c>
      <c r="Y548" s="472">
        <f t="shared" si="37"/>
        <v>1</v>
      </c>
      <c r="Z548" s="472" t="str">
        <f t="shared" si="38"/>
        <v/>
      </c>
      <c r="AA548" s="472" t="b">
        <f t="shared" si="39"/>
        <v>0</v>
      </c>
      <c r="AB548" s="472" t="s">
        <v>2098</v>
      </c>
      <c r="AC548" s="472" t="str">
        <f t="array" ref="AC548">IFERROR(IF(INDEX('Disaggregation Records'!$G$95:$G$183,MATCH(LEFT(Z548,255),LEFT('Disaggregation Records'!$D$95:$D$183,255),0))=0,"",INDEX('Disaggregation Records'!$G$95:$G$183,MATCH(LEFT(Z548,255),LEFT('Disaggregation Records'!$D$95:$D$183,255),0))),"")</f>
        <v/>
      </c>
      <c r="AD548" s="472" t="s">
        <v>843</v>
      </c>
      <c r="AE548" s="219"/>
      <c r="AF548" s="135"/>
      <c r="AG548" s="135"/>
    </row>
    <row r="549" spans="1:33" ht="37.5" customHeight="1" x14ac:dyDescent="0.35">
      <c r="A549" s="367">
        <v>23</v>
      </c>
      <c r="B549" s="384" t="str">
        <f>IFERROR(VLOOKUP(A549,'Coverage Indicators - Section D'!$A$10:$Y$38,25,FALSE),"")</f>
        <v/>
      </c>
      <c r="C549" s="467" t="str">
        <f t="array" ref="C549">IFERROR(IF(INDEX('Disaggregation Records'!$E$95:$E$183,MATCH(RIGHT(Z549,255),RIGHT('Disaggregation Records'!$D$95:$D$183,255),0))=0,"",INDEX('Disaggregation Records'!$E$95:$E$183,MATCH(RIGHT(Z549,255),RIGHT('Disaggregation Records'!$D$95:$D$183,255),0))),"")</f>
        <v/>
      </c>
      <c r="D549" s="467" t="str">
        <f t="array" ref="D549">IFERROR(IF(INDEX('Disaggregation Records'!$F$95:$F$183,MATCH(RIGHT(Z549,255),RIGHT('Disaggregation Records'!$D$95:$D$183,255),0))=0,"",INDEX('Disaggregation Records'!$F$95:$F$183,MATCH(RIGHT(Z549,255),RIGHT('Disaggregation Records'!$D$95:$D$183,255),0))),"")</f>
        <v/>
      </c>
      <c r="E549" s="386" t="str">
        <f t="array" ref="E549">IFERROR(IF(INDEX('Disaggregation Data'!$K$315:$K$576,MATCH(LEFT(X549,255),LEFT('Disaggregation Data'!$J$315:$J$576,255),0))=0,"",INDEX('Disaggregation Data'!$K$315:$K$576,MATCH(LEFT(X549,255),LEFT('Disaggregation Data'!J$315:$J$576,255),0))),"")</f>
        <v/>
      </c>
      <c r="F549" s="387" t="str">
        <f t="array" ref="F549">IFERROR(IF(INDEX('Disaggregation Data'!$L$315:$L$576,MATCH(LEFT(X549,255),LEFT('Disaggregation Data'!$J$315:$J$576,255),0))=0,"",INDEX('Disaggregation Data'!$L$315:$L$576,MATCH(LEFT(X549,255),LEFT('Disaggregation Data'!J$315:$J$576,255),0))),"")</f>
        <v/>
      </c>
      <c r="G549" s="442" t="str">
        <f t="array" ref="G549">IFERROR(IF(INDEX('Disaggregation Data'!$M$315:$M$576,MATCH(LEFT(X549,255),LEFT('Disaggregation Data'!$J$315:$J$576,255),0))=0,(E549/F549)*100,INDEX('Disaggregation Data'!$M$315:$M$576,MATCH(LEFT(X549,255),LEFT('Disaggregation Data'!J$315:$J$576,255),0))),"")</f>
        <v/>
      </c>
      <c r="H549" s="390" t="str">
        <f t="array" ref="H549">IFERROR(IF(INDEX('Disaggregation Data'!$N$315:$N$576,MATCH(LEFT(X549,255),LEFT('Disaggregation Data'!$J$315:$J$576,255),0))=0,"",INDEX('Disaggregation Data'!$N$315:$N$576,MATCH(LEFT(X549,255),LEFT('Disaggregation Data'!J$315:$J$576,255),0))),"")</f>
        <v/>
      </c>
      <c r="I549" s="471"/>
      <c r="J549" s="471"/>
      <c r="K549" s="471"/>
      <c r="L549" s="471"/>
      <c r="M549" s="471"/>
      <c r="N549" s="471"/>
      <c r="O549" s="471"/>
      <c r="P549" s="471"/>
      <c r="Q549" s="471"/>
      <c r="R549" s="471"/>
      <c r="S549" s="471"/>
      <c r="T549" s="471"/>
      <c r="U549" s="390" t="str">
        <f t="array" ref="U549">IFERROR(IF(INDEX('Disaggregation Data'!$O$315:$O$576,MATCH(LEFT(X549,255),LEFT('Disaggregation Data'!$J$315:$J$576,255),0))=0,"",INDEX('Disaggregation Data'!$O$315:$O$576,MATCH(LEFT(X549,255),LEFT('Disaggregation Data'!J$315:$J$576,255),0))),"")</f>
        <v/>
      </c>
      <c r="V549" s="402" t="str">
        <f t="array" ref="V549">IFERROR(IF(INDEX('Disaggregation Data'!$P$315:$P$576,MATCH(LEFT(X549,255),LEFT('Disaggregation Data'!$J$315:$J$576,255),0))=0,"",INDEX('Disaggregation Data'!$P$315:$P$576,MATCH(LEFT(X549,255),LEFT('Disaggregation Data'!J$315:$J$576,255),0))),"")</f>
        <v/>
      </c>
      <c r="W549" s="472"/>
      <c r="X549" s="472" t="str">
        <f t="shared" si="36"/>
        <v/>
      </c>
      <c r="Y549" s="472">
        <f t="shared" si="37"/>
        <v>2</v>
      </c>
      <c r="Z549" s="472" t="str">
        <f t="shared" si="38"/>
        <v/>
      </c>
      <c r="AA549" s="472" t="b">
        <f t="shared" si="39"/>
        <v>0</v>
      </c>
      <c r="AB549" s="472" t="s">
        <v>2099</v>
      </c>
      <c r="AC549" s="472" t="str">
        <f t="array" ref="AC549">IFERROR(IF(INDEX('Disaggregation Records'!$G$95:$G$183,MATCH(LEFT(Z549,255),LEFT('Disaggregation Records'!$D$95:$D$183,255),0))=0,"",INDEX('Disaggregation Records'!$G$95:$G$183,MATCH(LEFT(Z549,255),LEFT('Disaggregation Records'!$D$95:$D$183,255),0))),"")</f>
        <v/>
      </c>
      <c r="AD549" s="472" t="s">
        <v>843</v>
      </c>
      <c r="AE549" s="219"/>
      <c r="AF549" s="135"/>
      <c r="AG549" s="135"/>
    </row>
    <row r="550" spans="1:33" ht="37.5" customHeight="1" x14ac:dyDescent="0.35">
      <c r="A550" s="367">
        <v>23</v>
      </c>
      <c r="B550" s="384" t="str">
        <f>IFERROR(VLOOKUP(A550,'Coverage Indicators - Section D'!$A$10:$Y$38,25,FALSE),"")</f>
        <v/>
      </c>
      <c r="C550" s="467" t="str">
        <f t="array" ref="C550">IFERROR(IF(INDEX('Disaggregation Records'!$E$95:$E$183,MATCH(RIGHT(Z550,255),RIGHT('Disaggregation Records'!$D$95:$D$183,255),0))=0,"",INDEX('Disaggregation Records'!$E$95:$E$183,MATCH(RIGHT(Z550,255),RIGHT('Disaggregation Records'!$D$95:$D$183,255),0))),"")</f>
        <v/>
      </c>
      <c r="D550" s="467" t="str">
        <f t="array" ref="D550">IFERROR(IF(INDEX('Disaggregation Records'!$F$95:$F$183,MATCH(RIGHT(Z550,255),RIGHT('Disaggregation Records'!$D$95:$D$183,255),0))=0,"",INDEX('Disaggregation Records'!$F$95:$F$183,MATCH(RIGHT(Z550,255),RIGHT('Disaggregation Records'!$D$95:$D$183,255),0))),"")</f>
        <v/>
      </c>
      <c r="E550" s="386" t="str">
        <f t="array" ref="E550">IFERROR(IF(INDEX('Disaggregation Data'!$K$315:$K$576,MATCH(LEFT(X550,255),LEFT('Disaggregation Data'!$J$315:$J$576,255),0))=0,"",INDEX('Disaggregation Data'!$K$315:$K$576,MATCH(LEFT(X550,255),LEFT('Disaggregation Data'!J$315:$J$576,255),0))),"")</f>
        <v/>
      </c>
      <c r="F550" s="387" t="str">
        <f t="array" ref="F550">IFERROR(IF(INDEX('Disaggregation Data'!$L$315:$L$576,MATCH(LEFT(X550,255),LEFT('Disaggregation Data'!$J$315:$J$576,255),0))=0,"",INDEX('Disaggregation Data'!$L$315:$L$576,MATCH(LEFT(X550,255),LEFT('Disaggregation Data'!J$315:$J$576,255),0))),"")</f>
        <v/>
      </c>
      <c r="G550" s="442" t="str">
        <f t="array" ref="G550">IFERROR(IF(INDEX('Disaggregation Data'!$M$315:$M$576,MATCH(LEFT(X550,255),LEFT('Disaggregation Data'!$J$315:$J$576,255),0))=0,(E550/F550)*100,INDEX('Disaggregation Data'!$M$315:$M$576,MATCH(LEFT(X550,255),LEFT('Disaggregation Data'!J$315:$J$576,255),0))),"")</f>
        <v/>
      </c>
      <c r="H550" s="390" t="str">
        <f t="array" ref="H550">IFERROR(IF(INDEX('Disaggregation Data'!$N$315:$N$576,MATCH(LEFT(X550,255),LEFT('Disaggregation Data'!$J$315:$J$576,255),0))=0,"",INDEX('Disaggregation Data'!$N$315:$N$576,MATCH(LEFT(X550,255),LEFT('Disaggregation Data'!J$315:$J$576,255),0))),"")</f>
        <v/>
      </c>
      <c r="I550" s="471"/>
      <c r="J550" s="471"/>
      <c r="K550" s="471"/>
      <c r="L550" s="471"/>
      <c r="M550" s="471"/>
      <c r="N550" s="471"/>
      <c r="O550" s="471"/>
      <c r="P550" s="471"/>
      <c r="Q550" s="471"/>
      <c r="R550" s="471"/>
      <c r="S550" s="471"/>
      <c r="T550" s="471"/>
      <c r="U550" s="390" t="str">
        <f t="array" ref="U550">IFERROR(IF(INDEX('Disaggregation Data'!$O$315:$O$576,MATCH(LEFT(X550,255),LEFT('Disaggregation Data'!$J$315:$J$576,255),0))=0,"",INDEX('Disaggregation Data'!$O$315:$O$576,MATCH(LEFT(X550,255),LEFT('Disaggregation Data'!J$315:$J$576,255),0))),"")</f>
        <v/>
      </c>
      <c r="V550" s="402" t="str">
        <f t="array" ref="V550">IFERROR(IF(INDEX('Disaggregation Data'!$P$315:$P$576,MATCH(LEFT(X550,255),LEFT('Disaggregation Data'!$J$315:$J$576,255),0))=0,"",INDEX('Disaggregation Data'!$P$315:$P$576,MATCH(LEFT(X550,255),LEFT('Disaggregation Data'!J$315:$J$576,255),0))),"")</f>
        <v/>
      </c>
      <c r="W550" s="472"/>
      <c r="X550" s="472" t="str">
        <f t="shared" si="36"/>
        <v/>
      </c>
      <c r="Y550" s="472">
        <f t="shared" si="37"/>
        <v>3</v>
      </c>
      <c r="Z550" s="472" t="str">
        <f t="shared" si="38"/>
        <v/>
      </c>
      <c r="AA550" s="472" t="b">
        <f t="shared" si="39"/>
        <v>0</v>
      </c>
      <c r="AB550" s="472" t="s">
        <v>2100</v>
      </c>
      <c r="AC550" s="472" t="str">
        <f t="array" ref="AC550">IFERROR(IF(INDEX('Disaggregation Records'!$G$95:$G$183,MATCH(LEFT(Z550,255),LEFT('Disaggregation Records'!$D$95:$D$183,255),0))=0,"",INDEX('Disaggregation Records'!$G$95:$G$183,MATCH(LEFT(Z550,255),LEFT('Disaggregation Records'!$D$95:$D$183,255),0))),"")</f>
        <v/>
      </c>
      <c r="AD550" s="472" t="s">
        <v>843</v>
      </c>
      <c r="AE550" s="219"/>
      <c r="AF550" s="135"/>
      <c r="AG550" s="135"/>
    </row>
    <row r="551" spans="1:33" ht="37.5" customHeight="1" x14ac:dyDescent="0.35">
      <c r="A551" s="367">
        <v>23</v>
      </c>
      <c r="B551" s="384" t="str">
        <f>IFERROR(VLOOKUP(A551,'Coverage Indicators - Section D'!$A$10:$Y$38,25,FALSE),"")</f>
        <v/>
      </c>
      <c r="C551" s="467" t="str">
        <f t="array" ref="C551">IFERROR(IF(INDEX('Disaggregation Records'!$E$95:$E$183,MATCH(RIGHT(Z551,255),RIGHT('Disaggregation Records'!$D$95:$D$183,255),0))=0,"",INDEX('Disaggregation Records'!$E$95:$E$183,MATCH(RIGHT(Z551,255),RIGHT('Disaggregation Records'!$D$95:$D$183,255),0))),"")</f>
        <v/>
      </c>
      <c r="D551" s="467" t="str">
        <f t="array" ref="D551">IFERROR(IF(INDEX('Disaggregation Records'!$F$95:$F$183,MATCH(RIGHT(Z551,255),RIGHT('Disaggregation Records'!$D$95:$D$183,255),0))=0,"",INDEX('Disaggregation Records'!$F$95:$F$183,MATCH(RIGHT(Z551,255),RIGHT('Disaggregation Records'!$D$95:$D$183,255),0))),"")</f>
        <v/>
      </c>
      <c r="E551" s="386" t="str">
        <f t="array" ref="E551">IFERROR(IF(INDEX('Disaggregation Data'!$K$315:$K$576,MATCH(LEFT(X551,255),LEFT('Disaggregation Data'!$J$315:$J$576,255),0))=0,"",INDEX('Disaggregation Data'!$K$315:$K$576,MATCH(LEFT(X551,255),LEFT('Disaggregation Data'!J$315:$J$576,255),0))),"")</f>
        <v/>
      </c>
      <c r="F551" s="387" t="str">
        <f t="array" ref="F551">IFERROR(IF(INDEX('Disaggregation Data'!$L$315:$L$576,MATCH(LEFT(X551,255),LEFT('Disaggregation Data'!$J$315:$J$576,255),0))=0,"",INDEX('Disaggregation Data'!$L$315:$L$576,MATCH(LEFT(X551,255),LEFT('Disaggregation Data'!J$315:$J$576,255),0))),"")</f>
        <v/>
      </c>
      <c r="G551" s="442" t="str">
        <f t="array" ref="G551">IFERROR(IF(INDEX('Disaggregation Data'!$M$315:$M$576,MATCH(LEFT(X551,255),LEFT('Disaggregation Data'!$J$315:$J$576,255),0))=0,(E551/F551)*100,INDEX('Disaggregation Data'!$M$315:$M$576,MATCH(LEFT(X551,255),LEFT('Disaggregation Data'!J$315:$J$576,255),0))),"")</f>
        <v/>
      </c>
      <c r="H551" s="390" t="str">
        <f t="array" ref="H551">IFERROR(IF(INDEX('Disaggregation Data'!$N$315:$N$576,MATCH(LEFT(X551,255),LEFT('Disaggregation Data'!$J$315:$J$576,255),0))=0,"",INDEX('Disaggregation Data'!$N$315:$N$576,MATCH(LEFT(X551,255),LEFT('Disaggregation Data'!J$315:$J$576,255),0))),"")</f>
        <v/>
      </c>
      <c r="I551" s="471"/>
      <c r="J551" s="471"/>
      <c r="K551" s="471"/>
      <c r="L551" s="471"/>
      <c r="M551" s="471"/>
      <c r="N551" s="471"/>
      <c r="O551" s="471"/>
      <c r="P551" s="471"/>
      <c r="Q551" s="471"/>
      <c r="R551" s="471"/>
      <c r="S551" s="471"/>
      <c r="T551" s="471"/>
      <c r="U551" s="390" t="str">
        <f t="array" ref="U551">IFERROR(IF(INDEX('Disaggregation Data'!$O$315:$O$576,MATCH(LEFT(X551,255),LEFT('Disaggregation Data'!$J$315:$J$576,255),0))=0,"",INDEX('Disaggregation Data'!$O$315:$O$576,MATCH(LEFT(X551,255),LEFT('Disaggregation Data'!J$315:$J$576,255),0))),"")</f>
        <v/>
      </c>
      <c r="V551" s="402" t="str">
        <f t="array" ref="V551">IFERROR(IF(INDEX('Disaggregation Data'!$P$315:$P$576,MATCH(LEFT(X551,255),LEFT('Disaggregation Data'!$J$315:$J$576,255),0))=0,"",INDEX('Disaggregation Data'!$P$315:$P$576,MATCH(LEFT(X551,255),LEFT('Disaggregation Data'!J$315:$J$576,255),0))),"")</f>
        <v/>
      </c>
      <c r="W551" s="472"/>
      <c r="X551" s="472" t="str">
        <f t="shared" si="36"/>
        <v/>
      </c>
      <c r="Y551" s="472">
        <f t="shared" si="37"/>
        <v>4</v>
      </c>
      <c r="Z551" s="472" t="str">
        <f t="shared" si="38"/>
        <v/>
      </c>
      <c r="AA551" s="472" t="b">
        <f t="shared" si="39"/>
        <v>0</v>
      </c>
      <c r="AB551" s="472" t="s">
        <v>2101</v>
      </c>
      <c r="AC551" s="472" t="str">
        <f t="array" ref="AC551">IFERROR(IF(INDEX('Disaggregation Records'!$G$95:$G$183,MATCH(LEFT(Z551,255),LEFT('Disaggregation Records'!$D$95:$D$183,255),0))=0,"",INDEX('Disaggregation Records'!$G$95:$G$183,MATCH(LEFT(Z551,255),LEFT('Disaggregation Records'!$D$95:$D$183,255),0))),"")</f>
        <v/>
      </c>
      <c r="AD551" s="472" t="s">
        <v>843</v>
      </c>
      <c r="AE551" s="219"/>
      <c r="AF551" s="135"/>
      <c r="AG551" s="135"/>
    </row>
    <row r="552" spans="1:33" ht="37.5" customHeight="1" x14ac:dyDescent="0.35">
      <c r="A552" s="367">
        <v>23</v>
      </c>
      <c r="B552" s="384" t="str">
        <f>IFERROR(VLOOKUP(A552,'Coverage Indicators - Section D'!$A$10:$Y$38,25,FALSE),"")</f>
        <v/>
      </c>
      <c r="C552" s="467" t="str">
        <f t="array" ref="C552">IFERROR(IF(INDEX('Disaggregation Records'!$E$95:$E$183,MATCH(RIGHT(Z552,255),RIGHT('Disaggregation Records'!$D$95:$D$183,255),0))=0,"",INDEX('Disaggregation Records'!$E$95:$E$183,MATCH(RIGHT(Z552,255),RIGHT('Disaggregation Records'!$D$95:$D$183,255),0))),"")</f>
        <v/>
      </c>
      <c r="D552" s="467" t="str">
        <f t="array" ref="D552">IFERROR(IF(INDEX('Disaggregation Records'!$F$95:$F$183,MATCH(RIGHT(Z552,255),RIGHT('Disaggregation Records'!$D$95:$D$183,255),0))=0,"",INDEX('Disaggregation Records'!$F$95:$F$183,MATCH(RIGHT(Z552,255),RIGHT('Disaggregation Records'!$D$95:$D$183,255),0))),"")</f>
        <v/>
      </c>
      <c r="E552" s="386" t="str">
        <f t="array" ref="E552">IFERROR(IF(INDEX('Disaggregation Data'!$K$315:$K$576,MATCH(LEFT(X552,255),LEFT('Disaggregation Data'!$J$315:$J$576,255),0))=0,"",INDEX('Disaggregation Data'!$K$315:$K$576,MATCH(LEFT(X552,255),LEFT('Disaggregation Data'!J$315:$J$576,255),0))),"")</f>
        <v/>
      </c>
      <c r="F552" s="387" t="str">
        <f t="array" ref="F552">IFERROR(IF(INDEX('Disaggregation Data'!$L$315:$L$576,MATCH(LEFT(X552,255),LEFT('Disaggregation Data'!$J$315:$J$576,255),0))=0,"",INDEX('Disaggregation Data'!$L$315:$L$576,MATCH(LEFT(X552,255),LEFT('Disaggregation Data'!J$315:$J$576,255),0))),"")</f>
        <v/>
      </c>
      <c r="G552" s="442" t="str">
        <f t="array" ref="G552">IFERROR(IF(INDEX('Disaggregation Data'!$M$315:$M$576,MATCH(LEFT(X552,255),LEFT('Disaggregation Data'!$J$315:$J$576,255),0))=0,(E552/F552)*100,INDEX('Disaggregation Data'!$M$315:$M$576,MATCH(LEFT(X552,255),LEFT('Disaggregation Data'!J$315:$J$576,255),0))),"")</f>
        <v/>
      </c>
      <c r="H552" s="390" t="str">
        <f t="array" ref="H552">IFERROR(IF(INDEX('Disaggregation Data'!$N$315:$N$576,MATCH(LEFT(X552,255),LEFT('Disaggregation Data'!$J$315:$J$576,255),0))=0,"",INDEX('Disaggregation Data'!$N$315:$N$576,MATCH(LEFT(X552,255),LEFT('Disaggregation Data'!J$315:$J$576,255),0))),"")</f>
        <v/>
      </c>
      <c r="I552" s="471"/>
      <c r="J552" s="471"/>
      <c r="K552" s="471"/>
      <c r="L552" s="471"/>
      <c r="M552" s="471"/>
      <c r="N552" s="471"/>
      <c r="O552" s="471"/>
      <c r="P552" s="471"/>
      <c r="Q552" s="471"/>
      <c r="R552" s="471"/>
      <c r="S552" s="471"/>
      <c r="T552" s="471"/>
      <c r="U552" s="390" t="str">
        <f t="array" ref="U552">IFERROR(IF(INDEX('Disaggregation Data'!$O$315:$O$576,MATCH(LEFT(X552,255),LEFT('Disaggregation Data'!$J$315:$J$576,255),0))=0,"",INDEX('Disaggregation Data'!$O$315:$O$576,MATCH(LEFT(X552,255),LEFT('Disaggregation Data'!J$315:$J$576,255),0))),"")</f>
        <v/>
      </c>
      <c r="V552" s="402" t="str">
        <f t="array" ref="V552">IFERROR(IF(INDEX('Disaggregation Data'!$P$315:$P$576,MATCH(LEFT(X552,255),LEFT('Disaggregation Data'!$J$315:$J$576,255),0))=0,"",INDEX('Disaggregation Data'!$P$315:$P$576,MATCH(LEFT(X552,255),LEFT('Disaggregation Data'!J$315:$J$576,255),0))),"")</f>
        <v/>
      </c>
      <c r="W552" s="472"/>
      <c r="X552" s="472" t="str">
        <f t="shared" si="36"/>
        <v/>
      </c>
      <c r="Y552" s="472">
        <f t="shared" si="37"/>
        <v>5</v>
      </c>
      <c r="Z552" s="472" t="str">
        <f t="shared" si="38"/>
        <v/>
      </c>
      <c r="AA552" s="472" t="b">
        <f t="shared" si="39"/>
        <v>0</v>
      </c>
      <c r="AB552" s="472" t="s">
        <v>2102</v>
      </c>
      <c r="AC552" s="472" t="str">
        <f t="array" ref="AC552">IFERROR(IF(INDEX('Disaggregation Records'!$G$95:$G$183,MATCH(LEFT(Z552,255),LEFT('Disaggregation Records'!$D$95:$D$183,255),0))=0,"",INDEX('Disaggregation Records'!$G$95:$G$183,MATCH(LEFT(Z552,255),LEFT('Disaggregation Records'!$D$95:$D$183,255),0))),"")</f>
        <v/>
      </c>
      <c r="AD552" s="472" t="s">
        <v>843</v>
      </c>
      <c r="AE552" s="219"/>
      <c r="AF552" s="135"/>
      <c r="AG552" s="135"/>
    </row>
    <row r="553" spans="1:33" ht="37.5" customHeight="1" x14ac:dyDescent="0.35">
      <c r="A553" s="367">
        <v>23</v>
      </c>
      <c r="B553" s="384" t="str">
        <f>IFERROR(VLOOKUP(A553,'Coverage Indicators - Section D'!$A$10:$Y$38,25,FALSE),"")</f>
        <v/>
      </c>
      <c r="C553" s="467" t="str">
        <f t="array" ref="C553">IFERROR(IF(INDEX('Disaggregation Records'!$E$95:$E$183,MATCH(RIGHT(Z553,255),RIGHT('Disaggregation Records'!$D$95:$D$183,255),0))=0,"",INDEX('Disaggregation Records'!$E$95:$E$183,MATCH(RIGHT(Z553,255),RIGHT('Disaggregation Records'!$D$95:$D$183,255),0))),"")</f>
        <v/>
      </c>
      <c r="D553" s="467" t="str">
        <f t="array" ref="D553">IFERROR(IF(INDEX('Disaggregation Records'!$F$95:$F$183,MATCH(RIGHT(Z553,255),RIGHT('Disaggregation Records'!$D$95:$D$183,255),0))=0,"",INDEX('Disaggregation Records'!$F$95:$F$183,MATCH(RIGHT(Z553,255),RIGHT('Disaggregation Records'!$D$95:$D$183,255),0))),"")</f>
        <v/>
      </c>
      <c r="E553" s="386" t="str">
        <f t="array" ref="E553">IFERROR(IF(INDEX('Disaggregation Data'!$K$315:$K$576,MATCH(LEFT(X553,255),LEFT('Disaggregation Data'!$J$315:$J$576,255),0))=0,"",INDEX('Disaggregation Data'!$K$315:$K$576,MATCH(LEFT(X553,255),LEFT('Disaggregation Data'!J$315:$J$576,255),0))),"")</f>
        <v/>
      </c>
      <c r="F553" s="387" t="str">
        <f t="array" ref="F553">IFERROR(IF(INDEX('Disaggregation Data'!$L$315:$L$576,MATCH(LEFT(X553,255),LEFT('Disaggregation Data'!$J$315:$J$576,255),0))=0,"",INDEX('Disaggregation Data'!$L$315:$L$576,MATCH(LEFT(X553,255),LEFT('Disaggregation Data'!J$315:$J$576,255),0))),"")</f>
        <v/>
      </c>
      <c r="G553" s="442" t="str">
        <f t="array" ref="G553">IFERROR(IF(INDEX('Disaggregation Data'!$M$315:$M$576,MATCH(LEFT(X553,255),LEFT('Disaggregation Data'!$J$315:$J$576,255),0))=0,(E553/F553)*100,INDEX('Disaggregation Data'!$M$315:$M$576,MATCH(LEFT(X553,255),LEFT('Disaggregation Data'!J$315:$J$576,255),0))),"")</f>
        <v/>
      </c>
      <c r="H553" s="390" t="str">
        <f t="array" ref="H553">IFERROR(IF(INDEX('Disaggregation Data'!$N$315:$N$576,MATCH(LEFT(X553,255),LEFT('Disaggregation Data'!$J$315:$J$576,255),0))=0,"",INDEX('Disaggregation Data'!$N$315:$N$576,MATCH(LEFT(X553,255),LEFT('Disaggregation Data'!J$315:$J$576,255),0))),"")</f>
        <v/>
      </c>
      <c r="I553" s="471"/>
      <c r="J553" s="471"/>
      <c r="K553" s="471"/>
      <c r="L553" s="471"/>
      <c r="M553" s="471"/>
      <c r="N553" s="471"/>
      <c r="O553" s="471"/>
      <c r="P553" s="471"/>
      <c r="Q553" s="471"/>
      <c r="R553" s="471"/>
      <c r="S553" s="471"/>
      <c r="T553" s="471"/>
      <c r="U553" s="390" t="str">
        <f t="array" ref="U553">IFERROR(IF(INDEX('Disaggregation Data'!$O$315:$O$576,MATCH(LEFT(X553,255),LEFT('Disaggregation Data'!$J$315:$J$576,255),0))=0,"",INDEX('Disaggregation Data'!$O$315:$O$576,MATCH(LEFT(X553,255),LEFT('Disaggregation Data'!J$315:$J$576,255),0))),"")</f>
        <v/>
      </c>
      <c r="V553" s="402" t="str">
        <f t="array" ref="V553">IFERROR(IF(INDEX('Disaggregation Data'!$P$315:$P$576,MATCH(LEFT(X553,255),LEFT('Disaggregation Data'!$J$315:$J$576,255),0))=0,"",INDEX('Disaggregation Data'!$P$315:$P$576,MATCH(LEFT(X553,255),LEFT('Disaggregation Data'!J$315:$J$576,255),0))),"")</f>
        <v/>
      </c>
      <c r="W553" s="472"/>
      <c r="X553" s="472" t="str">
        <f t="shared" si="36"/>
        <v/>
      </c>
      <c r="Y553" s="472">
        <f t="shared" si="37"/>
        <v>6</v>
      </c>
      <c r="Z553" s="472" t="str">
        <f t="shared" si="38"/>
        <v/>
      </c>
      <c r="AA553" s="472" t="b">
        <f t="shared" si="39"/>
        <v>0</v>
      </c>
      <c r="AB553" s="472" t="s">
        <v>2103</v>
      </c>
      <c r="AC553" s="472" t="str">
        <f t="array" ref="AC553">IFERROR(IF(INDEX('Disaggregation Records'!$G$95:$G$183,MATCH(LEFT(Z553,255),LEFT('Disaggregation Records'!$D$95:$D$183,255),0))=0,"",INDEX('Disaggregation Records'!$G$95:$G$183,MATCH(LEFT(Z553,255),LEFT('Disaggregation Records'!$D$95:$D$183,255),0))),"")</f>
        <v/>
      </c>
      <c r="AD553" s="472" t="s">
        <v>843</v>
      </c>
      <c r="AE553" s="219"/>
      <c r="AF553" s="135"/>
      <c r="AG553" s="135"/>
    </row>
    <row r="554" spans="1:33" ht="37.5" customHeight="1" x14ac:dyDescent="0.35">
      <c r="A554" s="367">
        <v>23</v>
      </c>
      <c r="B554" s="384" t="str">
        <f>IFERROR(VLOOKUP(A554,'Coverage Indicators - Section D'!$A$10:$Y$38,25,FALSE),"")</f>
        <v/>
      </c>
      <c r="C554" s="467" t="str">
        <f t="array" ref="C554">IFERROR(IF(INDEX('Disaggregation Records'!$E$95:$E$183,MATCH(RIGHT(Z554,255),RIGHT('Disaggregation Records'!$D$95:$D$183,255),0))=0,"",INDEX('Disaggregation Records'!$E$95:$E$183,MATCH(RIGHT(Z554,255),RIGHT('Disaggregation Records'!$D$95:$D$183,255),0))),"")</f>
        <v/>
      </c>
      <c r="D554" s="467" t="str">
        <f t="array" ref="D554">IFERROR(IF(INDEX('Disaggregation Records'!$F$95:$F$183,MATCH(RIGHT(Z554,255),RIGHT('Disaggregation Records'!$D$95:$D$183,255),0))=0,"",INDEX('Disaggregation Records'!$F$95:$F$183,MATCH(RIGHT(Z554,255),RIGHT('Disaggregation Records'!$D$95:$D$183,255),0))),"")</f>
        <v/>
      </c>
      <c r="E554" s="386" t="str">
        <f t="array" ref="E554">IFERROR(IF(INDEX('Disaggregation Data'!$K$315:$K$576,MATCH(LEFT(X554,255),LEFT('Disaggregation Data'!$J$315:$J$576,255),0))=0,"",INDEX('Disaggregation Data'!$K$315:$K$576,MATCH(LEFT(X554,255),LEFT('Disaggregation Data'!J$315:$J$576,255),0))),"")</f>
        <v/>
      </c>
      <c r="F554" s="387" t="str">
        <f t="array" ref="F554">IFERROR(IF(INDEX('Disaggregation Data'!$L$315:$L$576,MATCH(LEFT(X554,255),LEFT('Disaggregation Data'!$J$315:$J$576,255),0))=0,"",INDEX('Disaggregation Data'!$L$315:$L$576,MATCH(LEFT(X554,255),LEFT('Disaggregation Data'!J$315:$J$576,255),0))),"")</f>
        <v/>
      </c>
      <c r="G554" s="442" t="str">
        <f t="array" ref="G554">IFERROR(IF(INDEX('Disaggregation Data'!$M$315:$M$576,MATCH(LEFT(X554,255),LEFT('Disaggregation Data'!$J$315:$J$576,255),0))=0,(E554/F554)*100,INDEX('Disaggregation Data'!$M$315:$M$576,MATCH(LEFT(X554,255),LEFT('Disaggregation Data'!J$315:$J$576,255),0))),"")</f>
        <v/>
      </c>
      <c r="H554" s="390" t="str">
        <f t="array" ref="H554">IFERROR(IF(INDEX('Disaggregation Data'!$N$315:$N$576,MATCH(LEFT(X554,255),LEFT('Disaggregation Data'!$J$315:$J$576,255),0))=0,"",INDEX('Disaggregation Data'!$N$315:$N$576,MATCH(LEFT(X554,255),LEFT('Disaggregation Data'!J$315:$J$576,255),0))),"")</f>
        <v/>
      </c>
      <c r="I554" s="471"/>
      <c r="J554" s="471"/>
      <c r="K554" s="471"/>
      <c r="L554" s="471"/>
      <c r="M554" s="471"/>
      <c r="N554" s="471"/>
      <c r="O554" s="471"/>
      <c r="P554" s="471"/>
      <c r="Q554" s="471"/>
      <c r="R554" s="471"/>
      <c r="S554" s="471"/>
      <c r="T554" s="471"/>
      <c r="U554" s="390" t="str">
        <f t="array" ref="U554">IFERROR(IF(INDEX('Disaggregation Data'!$O$315:$O$576,MATCH(LEFT(X554,255),LEFT('Disaggregation Data'!$J$315:$J$576,255),0))=0,"",INDEX('Disaggregation Data'!$O$315:$O$576,MATCH(LEFT(X554,255),LEFT('Disaggregation Data'!J$315:$J$576,255),0))),"")</f>
        <v/>
      </c>
      <c r="V554" s="402" t="str">
        <f t="array" ref="V554">IFERROR(IF(INDEX('Disaggregation Data'!$P$315:$P$576,MATCH(LEFT(X554,255),LEFT('Disaggregation Data'!$J$315:$J$576,255),0))=0,"",INDEX('Disaggregation Data'!$P$315:$P$576,MATCH(LEFT(X554,255),LEFT('Disaggregation Data'!J$315:$J$576,255),0))),"")</f>
        <v/>
      </c>
      <c r="W554" s="472"/>
      <c r="X554" s="472" t="str">
        <f t="shared" si="36"/>
        <v/>
      </c>
      <c r="Y554" s="472">
        <f t="shared" si="37"/>
        <v>7</v>
      </c>
      <c r="Z554" s="472" t="str">
        <f t="shared" si="38"/>
        <v/>
      </c>
      <c r="AA554" s="472" t="b">
        <f t="shared" si="39"/>
        <v>0</v>
      </c>
      <c r="AB554" s="472" t="s">
        <v>2104</v>
      </c>
      <c r="AC554" s="472" t="str">
        <f t="array" ref="AC554">IFERROR(IF(INDEX('Disaggregation Records'!$G$95:$G$183,MATCH(LEFT(Z554,255),LEFT('Disaggregation Records'!$D$95:$D$183,255),0))=0,"",INDEX('Disaggregation Records'!$G$95:$G$183,MATCH(LEFT(Z554,255),LEFT('Disaggregation Records'!$D$95:$D$183,255),0))),"")</f>
        <v/>
      </c>
      <c r="AD554" s="472" t="s">
        <v>843</v>
      </c>
      <c r="AE554" s="219"/>
      <c r="AF554" s="135"/>
      <c r="AG554" s="135"/>
    </row>
    <row r="555" spans="1:33" ht="37.5" customHeight="1" x14ac:dyDescent="0.35">
      <c r="A555" s="367">
        <v>23</v>
      </c>
      <c r="B555" s="384" t="str">
        <f>IFERROR(VLOOKUP(A555,'Coverage Indicators - Section D'!$A$10:$Y$38,25,FALSE),"")</f>
        <v/>
      </c>
      <c r="C555" s="467" t="str">
        <f t="array" ref="C555">IFERROR(IF(INDEX('Disaggregation Records'!$E$95:$E$183,MATCH(RIGHT(Z555,255),RIGHT('Disaggregation Records'!$D$95:$D$183,255),0))=0,"",INDEX('Disaggregation Records'!$E$95:$E$183,MATCH(RIGHT(Z555,255),RIGHT('Disaggregation Records'!$D$95:$D$183,255),0))),"")</f>
        <v/>
      </c>
      <c r="D555" s="467" t="str">
        <f t="array" ref="D555">IFERROR(IF(INDEX('Disaggregation Records'!$F$95:$F$183,MATCH(RIGHT(Z555,255),RIGHT('Disaggregation Records'!$D$95:$D$183,255),0))=0,"",INDEX('Disaggregation Records'!$F$95:$F$183,MATCH(RIGHT(Z555,255),RIGHT('Disaggregation Records'!$D$95:$D$183,255),0))),"")</f>
        <v/>
      </c>
      <c r="E555" s="386" t="str">
        <f t="array" ref="E555">IFERROR(IF(INDEX('Disaggregation Data'!$K$315:$K$576,MATCH(LEFT(X555,255),LEFT('Disaggregation Data'!$J$315:$J$576,255),0))=0,"",INDEX('Disaggregation Data'!$K$315:$K$576,MATCH(LEFT(X555,255),LEFT('Disaggregation Data'!J$315:$J$576,255),0))),"")</f>
        <v/>
      </c>
      <c r="F555" s="387" t="str">
        <f t="array" ref="F555">IFERROR(IF(INDEX('Disaggregation Data'!$L$315:$L$576,MATCH(LEFT(X555,255),LEFT('Disaggregation Data'!$J$315:$J$576,255),0))=0,"",INDEX('Disaggregation Data'!$L$315:$L$576,MATCH(LEFT(X555,255),LEFT('Disaggregation Data'!J$315:$J$576,255),0))),"")</f>
        <v/>
      </c>
      <c r="G555" s="442" t="str">
        <f t="array" ref="G555">IFERROR(IF(INDEX('Disaggregation Data'!$M$315:$M$576,MATCH(LEFT(X555,255),LEFT('Disaggregation Data'!$J$315:$J$576,255),0))=0,(E555/F555)*100,INDEX('Disaggregation Data'!$M$315:$M$576,MATCH(LEFT(X555,255),LEFT('Disaggregation Data'!J$315:$J$576,255),0))),"")</f>
        <v/>
      </c>
      <c r="H555" s="390" t="str">
        <f t="array" ref="H555">IFERROR(IF(INDEX('Disaggregation Data'!$N$315:$N$576,MATCH(LEFT(X555,255),LEFT('Disaggregation Data'!$J$315:$J$576,255),0))=0,"",INDEX('Disaggregation Data'!$N$315:$N$576,MATCH(LEFT(X555,255),LEFT('Disaggregation Data'!J$315:$J$576,255),0))),"")</f>
        <v/>
      </c>
      <c r="I555" s="471"/>
      <c r="J555" s="471"/>
      <c r="K555" s="471"/>
      <c r="L555" s="471"/>
      <c r="M555" s="471"/>
      <c r="N555" s="471"/>
      <c r="O555" s="471"/>
      <c r="P555" s="471"/>
      <c r="Q555" s="471"/>
      <c r="R555" s="471"/>
      <c r="S555" s="471"/>
      <c r="T555" s="471"/>
      <c r="U555" s="390" t="str">
        <f t="array" ref="U555">IFERROR(IF(INDEX('Disaggregation Data'!$O$315:$O$576,MATCH(LEFT(X555,255),LEFT('Disaggregation Data'!$J$315:$J$576,255),0))=0,"",INDEX('Disaggregation Data'!$O$315:$O$576,MATCH(LEFT(X555,255),LEFT('Disaggregation Data'!J$315:$J$576,255),0))),"")</f>
        <v/>
      </c>
      <c r="V555" s="402" t="str">
        <f t="array" ref="V555">IFERROR(IF(INDEX('Disaggregation Data'!$P$315:$P$576,MATCH(LEFT(X555,255),LEFT('Disaggregation Data'!$J$315:$J$576,255),0))=0,"",INDEX('Disaggregation Data'!$P$315:$P$576,MATCH(LEFT(X555,255),LEFT('Disaggregation Data'!J$315:$J$576,255),0))),"")</f>
        <v/>
      </c>
      <c r="W555" s="472"/>
      <c r="X555" s="472" t="str">
        <f t="shared" si="36"/>
        <v/>
      </c>
      <c r="Y555" s="472">
        <f t="shared" si="37"/>
        <v>8</v>
      </c>
      <c r="Z555" s="472" t="str">
        <f t="shared" si="38"/>
        <v/>
      </c>
      <c r="AA555" s="472" t="b">
        <f t="shared" si="39"/>
        <v>0</v>
      </c>
      <c r="AB555" s="472" t="s">
        <v>2105</v>
      </c>
      <c r="AC555" s="472" t="str">
        <f t="array" ref="AC555">IFERROR(IF(INDEX('Disaggregation Records'!$G$95:$G$183,MATCH(LEFT(Z555,255),LEFT('Disaggregation Records'!$D$95:$D$183,255),0))=0,"",INDEX('Disaggregation Records'!$G$95:$G$183,MATCH(LEFT(Z555,255),LEFT('Disaggregation Records'!$D$95:$D$183,255),0))),"")</f>
        <v/>
      </c>
      <c r="AD555" s="472" t="s">
        <v>843</v>
      </c>
      <c r="AE555" s="219"/>
      <c r="AF555" s="135"/>
      <c r="AG555" s="135"/>
    </row>
    <row r="556" spans="1:33" ht="37.5" customHeight="1" x14ac:dyDescent="0.35">
      <c r="A556" s="367">
        <v>23</v>
      </c>
      <c r="B556" s="384" t="str">
        <f>IFERROR(VLOOKUP(A556,'Coverage Indicators - Section D'!$A$10:$Y$38,25,FALSE),"")</f>
        <v/>
      </c>
      <c r="C556" s="467" t="str">
        <f t="array" ref="C556">IFERROR(IF(INDEX('Disaggregation Records'!$E$95:$E$183,MATCH(RIGHT(Z556,255),RIGHT('Disaggregation Records'!$D$95:$D$183,255),0))=0,"",INDEX('Disaggregation Records'!$E$95:$E$183,MATCH(RIGHT(Z556,255),RIGHT('Disaggregation Records'!$D$95:$D$183,255),0))),"")</f>
        <v/>
      </c>
      <c r="D556" s="467" t="str">
        <f t="array" ref="D556">IFERROR(IF(INDEX('Disaggregation Records'!$F$95:$F$183,MATCH(RIGHT(Z556,255),RIGHT('Disaggregation Records'!$D$95:$D$183,255),0))=0,"",INDEX('Disaggregation Records'!$F$95:$F$183,MATCH(RIGHT(Z556,255),RIGHT('Disaggregation Records'!$D$95:$D$183,255),0))),"")</f>
        <v/>
      </c>
      <c r="E556" s="386" t="str">
        <f t="array" ref="E556">IFERROR(IF(INDEX('Disaggregation Data'!$K$315:$K$576,MATCH(LEFT(X556,255),LEFT('Disaggregation Data'!$J$315:$J$576,255),0))=0,"",INDEX('Disaggregation Data'!$K$315:$K$576,MATCH(LEFT(X556,255),LEFT('Disaggregation Data'!J$315:$J$576,255),0))),"")</f>
        <v/>
      </c>
      <c r="F556" s="387" t="str">
        <f t="array" ref="F556">IFERROR(IF(INDEX('Disaggregation Data'!$L$315:$L$576,MATCH(LEFT(X556,255),LEFT('Disaggregation Data'!$J$315:$J$576,255),0))=0,"",INDEX('Disaggregation Data'!$L$315:$L$576,MATCH(LEFT(X556,255),LEFT('Disaggregation Data'!J$315:$J$576,255),0))),"")</f>
        <v/>
      </c>
      <c r="G556" s="442" t="str">
        <f t="array" ref="G556">IFERROR(IF(INDEX('Disaggregation Data'!$M$315:$M$576,MATCH(LEFT(X556,255),LEFT('Disaggregation Data'!$J$315:$J$576,255),0))=0,(E556/F556)*100,INDEX('Disaggregation Data'!$M$315:$M$576,MATCH(LEFT(X556,255),LEFT('Disaggregation Data'!J$315:$J$576,255),0))),"")</f>
        <v/>
      </c>
      <c r="H556" s="390" t="str">
        <f t="array" ref="H556">IFERROR(IF(INDEX('Disaggregation Data'!$N$315:$N$576,MATCH(LEFT(X556,255),LEFT('Disaggregation Data'!$J$315:$J$576,255),0))=0,"",INDEX('Disaggregation Data'!$N$315:$N$576,MATCH(LEFT(X556,255),LEFT('Disaggregation Data'!J$315:$J$576,255),0))),"")</f>
        <v/>
      </c>
      <c r="I556" s="471"/>
      <c r="J556" s="471"/>
      <c r="K556" s="471"/>
      <c r="L556" s="471"/>
      <c r="M556" s="471"/>
      <c r="N556" s="471"/>
      <c r="O556" s="471"/>
      <c r="P556" s="471"/>
      <c r="Q556" s="471"/>
      <c r="R556" s="471"/>
      <c r="S556" s="471"/>
      <c r="T556" s="471"/>
      <c r="U556" s="390" t="str">
        <f t="array" ref="U556">IFERROR(IF(INDEX('Disaggregation Data'!$O$315:$O$576,MATCH(LEFT(X556,255),LEFT('Disaggregation Data'!$J$315:$J$576,255),0))=0,"",INDEX('Disaggregation Data'!$O$315:$O$576,MATCH(LEFT(X556,255),LEFT('Disaggregation Data'!J$315:$J$576,255),0))),"")</f>
        <v/>
      </c>
      <c r="V556" s="402" t="str">
        <f t="array" ref="V556">IFERROR(IF(INDEX('Disaggregation Data'!$P$315:$P$576,MATCH(LEFT(X556,255),LEFT('Disaggregation Data'!$J$315:$J$576,255),0))=0,"",INDEX('Disaggregation Data'!$P$315:$P$576,MATCH(LEFT(X556,255),LEFT('Disaggregation Data'!J$315:$J$576,255),0))),"")</f>
        <v/>
      </c>
      <c r="W556" s="472"/>
      <c r="X556" s="472" t="str">
        <f t="shared" si="36"/>
        <v/>
      </c>
      <c r="Y556" s="472">
        <f t="shared" si="37"/>
        <v>9</v>
      </c>
      <c r="Z556" s="472" t="str">
        <f t="shared" si="38"/>
        <v/>
      </c>
      <c r="AA556" s="472" t="b">
        <f t="shared" si="39"/>
        <v>0</v>
      </c>
      <c r="AB556" s="472" t="s">
        <v>2106</v>
      </c>
      <c r="AC556" s="472" t="str">
        <f t="array" ref="AC556">IFERROR(IF(INDEX('Disaggregation Records'!$G$95:$G$183,MATCH(LEFT(Z556,255),LEFT('Disaggregation Records'!$D$95:$D$183,255),0))=0,"",INDEX('Disaggregation Records'!$G$95:$G$183,MATCH(LEFT(Z556,255),LEFT('Disaggregation Records'!$D$95:$D$183,255),0))),"")</f>
        <v/>
      </c>
      <c r="AD556" s="472" t="s">
        <v>843</v>
      </c>
      <c r="AE556" s="219"/>
      <c r="AF556" s="135"/>
      <c r="AG556" s="135"/>
    </row>
    <row r="557" spans="1:33" ht="37.5" customHeight="1" x14ac:dyDescent="0.35">
      <c r="A557" s="367">
        <v>24</v>
      </c>
      <c r="B557" s="384" t="str">
        <f>IFERROR(VLOOKUP(A557,'Coverage Indicators - Section D'!$A$10:$Y$38,25,FALSE),"")</f>
        <v/>
      </c>
      <c r="C557" s="467" t="str">
        <f t="array" ref="C557">IFERROR(IF(INDEX('Disaggregation Records'!$E$95:$E$183,MATCH(RIGHT(Z557,255),RIGHT('Disaggregation Records'!$D$95:$D$183,255),0))=0,"",INDEX('Disaggregation Records'!$E$95:$E$183,MATCH(RIGHT(Z557,255),RIGHT('Disaggregation Records'!$D$95:$D$183,255),0))),"")</f>
        <v/>
      </c>
      <c r="D557" s="467" t="str">
        <f t="array" ref="D557">IFERROR(IF(INDEX('Disaggregation Records'!$F$95:$F$183,MATCH(RIGHT(Z557,255),RIGHT('Disaggregation Records'!$D$95:$D$183,255),0))=0,"",INDEX('Disaggregation Records'!$F$95:$F$183,MATCH(RIGHT(Z557,255),RIGHT('Disaggregation Records'!$D$95:$D$183,255),0))),"")</f>
        <v/>
      </c>
      <c r="E557" s="386" t="str">
        <f t="array" ref="E557">IFERROR(IF(INDEX('Disaggregation Data'!$K$315:$K$576,MATCH(LEFT(X557,255),LEFT('Disaggregation Data'!$J$315:$J$576,255),0))=0,"",INDEX('Disaggregation Data'!$K$315:$K$576,MATCH(LEFT(X557,255),LEFT('Disaggregation Data'!J$315:$J$576,255),0))),"")</f>
        <v/>
      </c>
      <c r="F557" s="387" t="str">
        <f t="array" ref="F557">IFERROR(IF(INDEX('Disaggregation Data'!$L$315:$L$576,MATCH(LEFT(X557,255),LEFT('Disaggregation Data'!$J$315:$J$576,255),0))=0,"",INDEX('Disaggregation Data'!$L$315:$L$576,MATCH(LEFT(X557,255),LEFT('Disaggregation Data'!J$315:$J$576,255),0))),"")</f>
        <v/>
      </c>
      <c r="G557" s="442" t="str">
        <f t="array" ref="G557">IFERROR(IF(INDEX('Disaggregation Data'!$M$315:$M$576,MATCH(LEFT(X557,255),LEFT('Disaggregation Data'!$J$315:$J$576,255),0))=0,(E557/F557)*100,INDEX('Disaggregation Data'!$M$315:$M$576,MATCH(LEFT(X557,255),LEFT('Disaggregation Data'!J$315:$J$576,255),0))),"")</f>
        <v/>
      </c>
      <c r="H557" s="390" t="str">
        <f t="array" ref="H557">IFERROR(IF(INDEX('Disaggregation Data'!$N$315:$N$576,MATCH(LEFT(X557,255),LEFT('Disaggregation Data'!$J$315:$J$576,255),0))=0,"",INDEX('Disaggregation Data'!$N$315:$N$576,MATCH(LEFT(X557,255),LEFT('Disaggregation Data'!J$315:$J$576,255),0))),"")</f>
        <v/>
      </c>
      <c r="I557" s="471"/>
      <c r="J557" s="471"/>
      <c r="K557" s="471"/>
      <c r="L557" s="471"/>
      <c r="M557" s="471"/>
      <c r="N557" s="471"/>
      <c r="O557" s="471"/>
      <c r="P557" s="471"/>
      <c r="Q557" s="471"/>
      <c r="R557" s="471"/>
      <c r="S557" s="471"/>
      <c r="T557" s="471"/>
      <c r="U557" s="390" t="str">
        <f t="array" ref="U557">IFERROR(IF(INDEX('Disaggregation Data'!$O$315:$O$576,MATCH(LEFT(X557,255),LEFT('Disaggregation Data'!$J$315:$J$576,255),0))=0,"",INDEX('Disaggregation Data'!$O$315:$O$576,MATCH(LEFT(X557,255),LEFT('Disaggregation Data'!J$315:$J$576,255),0))),"")</f>
        <v/>
      </c>
      <c r="V557" s="402" t="str">
        <f t="array" ref="V557">IFERROR(IF(INDEX('Disaggregation Data'!$P$315:$P$576,MATCH(LEFT(X557,255),LEFT('Disaggregation Data'!$J$315:$J$576,255),0))=0,"",INDEX('Disaggregation Data'!$P$315:$P$576,MATCH(LEFT(X557,255),LEFT('Disaggregation Data'!J$315:$J$576,255),0))),"")</f>
        <v/>
      </c>
      <c r="W557" s="472"/>
      <c r="X557" s="472" t="str">
        <f t="shared" si="36"/>
        <v/>
      </c>
      <c r="Y557" s="472">
        <f t="shared" si="37"/>
        <v>10</v>
      </c>
      <c r="Z557" s="472" t="str">
        <f t="shared" si="38"/>
        <v/>
      </c>
      <c r="AA557" s="472" t="b">
        <f t="shared" si="39"/>
        <v>0</v>
      </c>
      <c r="AB557" s="472" t="s">
        <v>2107</v>
      </c>
      <c r="AC557" s="472" t="str">
        <f t="array" ref="AC557">IFERROR(IF(INDEX('Disaggregation Records'!$G$95:$G$183,MATCH(LEFT(Z557,255),LEFT('Disaggregation Records'!$D$95:$D$183,255),0))=0,"",INDEX('Disaggregation Records'!$G$95:$G$183,MATCH(LEFT(Z557,255),LEFT('Disaggregation Records'!$D$95:$D$183,255),0))),"")</f>
        <v/>
      </c>
      <c r="AD557" s="472" t="s">
        <v>844</v>
      </c>
      <c r="AE557" s="219"/>
      <c r="AF557" s="135"/>
      <c r="AG557" s="135"/>
    </row>
    <row r="558" spans="1:33" ht="37.5" customHeight="1" x14ac:dyDescent="0.35">
      <c r="A558" s="367">
        <v>24</v>
      </c>
      <c r="B558" s="384" t="str">
        <f>IFERROR(VLOOKUP(A558,'Coverage Indicators - Section D'!$A$10:$Y$38,25,FALSE),"")</f>
        <v/>
      </c>
      <c r="C558" s="467" t="str">
        <f t="array" ref="C558">IFERROR(IF(INDEX('Disaggregation Records'!$E$95:$E$183,MATCH(RIGHT(Z558,255),RIGHT('Disaggregation Records'!$D$95:$D$183,255),0))=0,"",INDEX('Disaggregation Records'!$E$95:$E$183,MATCH(RIGHT(Z558,255),RIGHT('Disaggregation Records'!$D$95:$D$183,255),0))),"")</f>
        <v/>
      </c>
      <c r="D558" s="467" t="str">
        <f t="array" ref="D558">IFERROR(IF(INDEX('Disaggregation Records'!$F$95:$F$183,MATCH(RIGHT(Z558,255),RIGHT('Disaggregation Records'!$D$95:$D$183,255),0))=0,"",INDEX('Disaggregation Records'!$F$95:$F$183,MATCH(RIGHT(Z558,255),RIGHT('Disaggregation Records'!$D$95:$D$183,255),0))),"")</f>
        <v/>
      </c>
      <c r="E558" s="386" t="str">
        <f t="array" ref="E558">IFERROR(IF(INDEX('Disaggregation Data'!$K$315:$K$576,MATCH(LEFT(X558,255),LEFT('Disaggregation Data'!$J$315:$J$576,255),0))=0,"",INDEX('Disaggregation Data'!$K$315:$K$576,MATCH(LEFT(X558,255),LEFT('Disaggregation Data'!J$315:$J$576,255),0))),"")</f>
        <v/>
      </c>
      <c r="F558" s="387" t="str">
        <f t="array" ref="F558">IFERROR(IF(INDEX('Disaggregation Data'!$L$315:$L$576,MATCH(LEFT(X558,255),LEFT('Disaggregation Data'!$J$315:$J$576,255),0))=0,"",INDEX('Disaggregation Data'!$L$315:$L$576,MATCH(LEFT(X558,255),LEFT('Disaggregation Data'!J$315:$J$576,255),0))),"")</f>
        <v/>
      </c>
      <c r="G558" s="442" t="str">
        <f t="array" ref="G558">IFERROR(IF(INDEX('Disaggregation Data'!$M$315:$M$576,MATCH(LEFT(X558,255),LEFT('Disaggregation Data'!$J$315:$J$576,255),0))=0,(E558/F558)*100,INDEX('Disaggregation Data'!$M$315:$M$576,MATCH(LEFT(X558,255),LEFT('Disaggregation Data'!J$315:$J$576,255),0))),"")</f>
        <v/>
      </c>
      <c r="H558" s="390" t="str">
        <f t="array" ref="H558">IFERROR(IF(INDEX('Disaggregation Data'!$N$315:$N$576,MATCH(LEFT(X558,255),LEFT('Disaggregation Data'!$J$315:$J$576,255),0))=0,"",INDEX('Disaggregation Data'!$N$315:$N$576,MATCH(LEFT(X558,255),LEFT('Disaggregation Data'!J$315:$J$576,255),0))),"")</f>
        <v/>
      </c>
      <c r="I558" s="471"/>
      <c r="J558" s="471"/>
      <c r="K558" s="471"/>
      <c r="L558" s="471"/>
      <c r="M558" s="471"/>
      <c r="N558" s="471"/>
      <c r="O558" s="471"/>
      <c r="P558" s="471"/>
      <c r="Q558" s="471"/>
      <c r="R558" s="471"/>
      <c r="S558" s="471"/>
      <c r="T558" s="471"/>
      <c r="U558" s="390" t="str">
        <f t="array" ref="U558">IFERROR(IF(INDEX('Disaggregation Data'!$O$315:$O$576,MATCH(LEFT(X558,255),LEFT('Disaggregation Data'!$J$315:$J$576,255),0))=0,"",INDEX('Disaggregation Data'!$O$315:$O$576,MATCH(LEFT(X558,255),LEFT('Disaggregation Data'!J$315:$J$576,255),0))),"")</f>
        <v/>
      </c>
      <c r="V558" s="402" t="str">
        <f t="array" ref="V558">IFERROR(IF(INDEX('Disaggregation Data'!$P$315:$P$576,MATCH(LEFT(X558,255),LEFT('Disaggregation Data'!$J$315:$J$576,255),0))=0,"",INDEX('Disaggregation Data'!$P$315:$P$576,MATCH(LEFT(X558,255),LEFT('Disaggregation Data'!J$315:$J$576,255),0))),"")</f>
        <v/>
      </c>
      <c r="W558" s="472"/>
      <c r="X558" s="472" t="str">
        <f t="shared" si="36"/>
        <v/>
      </c>
      <c r="Y558" s="472">
        <f t="shared" si="37"/>
        <v>11</v>
      </c>
      <c r="Z558" s="472" t="str">
        <f t="shared" si="38"/>
        <v/>
      </c>
      <c r="AA558" s="472" t="b">
        <f t="shared" si="39"/>
        <v>0</v>
      </c>
      <c r="AB558" s="472" t="s">
        <v>2108</v>
      </c>
      <c r="AC558" s="472" t="str">
        <f t="array" ref="AC558">IFERROR(IF(INDEX('Disaggregation Records'!$G$95:$G$183,MATCH(LEFT(Z558,255),LEFT('Disaggregation Records'!$D$95:$D$183,255),0))=0,"",INDEX('Disaggregation Records'!$G$95:$G$183,MATCH(LEFT(Z558,255),LEFT('Disaggregation Records'!$D$95:$D$183,255),0))),"")</f>
        <v/>
      </c>
      <c r="AD558" s="472" t="s">
        <v>844</v>
      </c>
      <c r="AE558" s="219"/>
      <c r="AF558" s="135"/>
      <c r="AG558" s="135"/>
    </row>
    <row r="559" spans="1:33" ht="37.5" customHeight="1" x14ac:dyDescent="0.35">
      <c r="A559" s="367">
        <v>24</v>
      </c>
      <c r="B559" s="384" t="str">
        <f>IFERROR(VLOOKUP(A559,'Coverage Indicators - Section D'!$A$10:$Y$38,25,FALSE),"")</f>
        <v/>
      </c>
      <c r="C559" s="467" t="str">
        <f t="array" ref="C559">IFERROR(IF(INDEX('Disaggregation Records'!$E$95:$E$183,MATCH(RIGHT(Z559,255),RIGHT('Disaggregation Records'!$D$95:$D$183,255),0))=0,"",INDEX('Disaggregation Records'!$E$95:$E$183,MATCH(RIGHT(Z559,255),RIGHT('Disaggregation Records'!$D$95:$D$183,255),0))),"")</f>
        <v/>
      </c>
      <c r="D559" s="467" t="str">
        <f t="array" ref="D559">IFERROR(IF(INDEX('Disaggregation Records'!$F$95:$F$183,MATCH(RIGHT(Z559,255),RIGHT('Disaggregation Records'!$D$95:$D$183,255),0))=0,"",INDEX('Disaggregation Records'!$F$95:$F$183,MATCH(RIGHT(Z559,255),RIGHT('Disaggregation Records'!$D$95:$D$183,255),0))),"")</f>
        <v/>
      </c>
      <c r="E559" s="386" t="str">
        <f t="array" ref="E559">IFERROR(IF(INDEX('Disaggregation Data'!$K$315:$K$576,MATCH(LEFT(X559,255),LEFT('Disaggregation Data'!$J$315:$J$576,255),0))=0,"",INDEX('Disaggregation Data'!$K$315:$K$576,MATCH(LEFT(X559,255),LEFT('Disaggregation Data'!J$315:$J$576,255),0))),"")</f>
        <v/>
      </c>
      <c r="F559" s="387" t="str">
        <f t="array" ref="F559">IFERROR(IF(INDEX('Disaggregation Data'!$L$315:$L$576,MATCH(LEFT(X559,255),LEFT('Disaggregation Data'!$J$315:$J$576,255),0))=0,"",INDEX('Disaggregation Data'!$L$315:$L$576,MATCH(LEFT(X559,255),LEFT('Disaggregation Data'!J$315:$J$576,255),0))),"")</f>
        <v/>
      </c>
      <c r="G559" s="442" t="str">
        <f t="array" ref="G559">IFERROR(IF(INDEX('Disaggregation Data'!$M$315:$M$576,MATCH(LEFT(X559,255),LEFT('Disaggregation Data'!$J$315:$J$576,255),0))=0,(E559/F559)*100,INDEX('Disaggregation Data'!$M$315:$M$576,MATCH(LEFT(X559,255),LEFT('Disaggregation Data'!J$315:$J$576,255),0))),"")</f>
        <v/>
      </c>
      <c r="H559" s="390" t="str">
        <f t="array" ref="H559">IFERROR(IF(INDEX('Disaggregation Data'!$N$315:$N$576,MATCH(LEFT(X559,255),LEFT('Disaggregation Data'!$J$315:$J$576,255),0))=0,"",INDEX('Disaggregation Data'!$N$315:$N$576,MATCH(LEFT(X559,255),LEFT('Disaggregation Data'!J$315:$J$576,255),0))),"")</f>
        <v/>
      </c>
      <c r="I559" s="471"/>
      <c r="J559" s="471"/>
      <c r="K559" s="471"/>
      <c r="L559" s="471"/>
      <c r="M559" s="471"/>
      <c r="N559" s="471"/>
      <c r="O559" s="471"/>
      <c r="P559" s="471"/>
      <c r="Q559" s="471"/>
      <c r="R559" s="471"/>
      <c r="S559" s="471"/>
      <c r="T559" s="471"/>
      <c r="U559" s="390" t="str">
        <f t="array" ref="U559">IFERROR(IF(INDEX('Disaggregation Data'!$O$315:$O$576,MATCH(LEFT(X559,255),LEFT('Disaggregation Data'!$J$315:$J$576,255),0))=0,"",INDEX('Disaggregation Data'!$O$315:$O$576,MATCH(LEFT(X559,255),LEFT('Disaggregation Data'!J$315:$J$576,255),0))),"")</f>
        <v/>
      </c>
      <c r="V559" s="402" t="str">
        <f t="array" ref="V559">IFERROR(IF(INDEX('Disaggregation Data'!$P$315:$P$576,MATCH(LEFT(X559,255),LEFT('Disaggregation Data'!$J$315:$J$576,255),0))=0,"",INDEX('Disaggregation Data'!$P$315:$P$576,MATCH(LEFT(X559,255),LEFT('Disaggregation Data'!J$315:$J$576,255),0))),"")</f>
        <v/>
      </c>
      <c r="W559" s="472"/>
      <c r="X559" s="472" t="str">
        <f t="shared" si="36"/>
        <v/>
      </c>
      <c r="Y559" s="472">
        <f t="shared" si="37"/>
        <v>12</v>
      </c>
      <c r="Z559" s="472" t="str">
        <f t="shared" si="38"/>
        <v/>
      </c>
      <c r="AA559" s="472" t="b">
        <f t="shared" si="39"/>
        <v>0</v>
      </c>
      <c r="AB559" s="472" t="s">
        <v>2109</v>
      </c>
      <c r="AC559" s="472" t="str">
        <f t="array" ref="AC559">IFERROR(IF(INDEX('Disaggregation Records'!$G$95:$G$183,MATCH(LEFT(Z559,255),LEFT('Disaggregation Records'!$D$95:$D$183,255),0))=0,"",INDEX('Disaggregation Records'!$G$95:$G$183,MATCH(LEFT(Z559,255),LEFT('Disaggregation Records'!$D$95:$D$183,255),0))),"")</f>
        <v/>
      </c>
      <c r="AD559" s="472" t="s">
        <v>844</v>
      </c>
      <c r="AE559" s="219"/>
      <c r="AF559" s="135"/>
      <c r="AG559" s="135"/>
    </row>
    <row r="560" spans="1:33" ht="37.5" customHeight="1" x14ac:dyDescent="0.35">
      <c r="A560" s="367">
        <v>24</v>
      </c>
      <c r="B560" s="384" t="str">
        <f>IFERROR(VLOOKUP(A560,'Coverage Indicators - Section D'!$A$10:$Y$38,25,FALSE),"")</f>
        <v/>
      </c>
      <c r="C560" s="467" t="str">
        <f t="array" ref="C560">IFERROR(IF(INDEX('Disaggregation Records'!$E$95:$E$183,MATCH(RIGHT(Z560,255),RIGHT('Disaggregation Records'!$D$95:$D$183,255),0))=0,"",INDEX('Disaggregation Records'!$E$95:$E$183,MATCH(RIGHT(Z560,255),RIGHT('Disaggregation Records'!$D$95:$D$183,255),0))),"")</f>
        <v/>
      </c>
      <c r="D560" s="467" t="str">
        <f t="array" ref="D560">IFERROR(IF(INDEX('Disaggregation Records'!$F$95:$F$183,MATCH(RIGHT(Z560,255),RIGHT('Disaggregation Records'!$D$95:$D$183,255),0))=0,"",INDEX('Disaggregation Records'!$F$95:$F$183,MATCH(RIGHT(Z560,255),RIGHT('Disaggregation Records'!$D$95:$D$183,255),0))),"")</f>
        <v/>
      </c>
      <c r="E560" s="386" t="str">
        <f t="array" ref="E560">IFERROR(IF(INDEX('Disaggregation Data'!$K$315:$K$576,MATCH(LEFT(X560,255),LEFT('Disaggregation Data'!$J$315:$J$576,255),0))=0,"",INDEX('Disaggregation Data'!$K$315:$K$576,MATCH(LEFT(X560,255),LEFT('Disaggregation Data'!J$315:$J$576,255),0))),"")</f>
        <v/>
      </c>
      <c r="F560" s="387" t="str">
        <f t="array" ref="F560">IFERROR(IF(INDEX('Disaggregation Data'!$L$315:$L$576,MATCH(LEFT(X560,255),LEFT('Disaggregation Data'!$J$315:$J$576,255),0))=0,"",INDEX('Disaggregation Data'!$L$315:$L$576,MATCH(LEFT(X560,255),LEFT('Disaggregation Data'!J$315:$J$576,255),0))),"")</f>
        <v/>
      </c>
      <c r="G560" s="442" t="str">
        <f t="array" ref="G560">IFERROR(IF(INDEX('Disaggregation Data'!$M$315:$M$576,MATCH(LEFT(X560,255),LEFT('Disaggregation Data'!$J$315:$J$576,255),0))=0,(E560/F560)*100,INDEX('Disaggregation Data'!$M$315:$M$576,MATCH(LEFT(X560,255),LEFT('Disaggregation Data'!J$315:$J$576,255),0))),"")</f>
        <v/>
      </c>
      <c r="H560" s="390" t="str">
        <f t="array" ref="H560">IFERROR(IF(INDEX('Disaggregation Data'!$N$315:$N$576,MATCH(LEFT(X560,255),LEFT('Disaggregation Data'!$J$315:$J$576,255),0))=0,"",INDEX('Disaggregation Data'!$N$315:$N$576,MATCH(LEFT(X560,255),LEFT('Disaggregation Data'!J$315:$J$576,255),0))),"")</f>
        <v/>
      </c>
      <c r="I560" s="471"/>
      <c r="J560" s="471"/>
      <c r="K560" s="471"/>
      <c r="L560" s="471"/>
      <c r="M560" s="471"/>
      <c r="N560" s="471"/>
      <c r="O560" s="471"/>
      <c r="P560" s="471"/>
      <c r="Q560" s="471"/>
      <c r="R560" s="471"/>
      <c r="S560" s="471"/>
      <c r="T560" s="471"/>
      <c r="U560" s="390" t="str">
        <f t="array" ref="U560">IFERROR(IF(INDEX('Disaggregation Data'!$O$315:$O$576,MATCH(LEFT(X560,255),LEFT('Disaggregation Data'!$J$315:$J$576,255),0))=0,"",INDEX('Disaggregation Data'!$O$315:$O$576,MATCH(LEFT(X560,255),LEFT('Disaggregation Data'!J$315:$J$576,255),0))),"")</f>
        <v/>
      </c>
      <c r="V560" s="402" t="str">
        <f t="array" ref="V560">IFERROR(IF(INDEX('Disaggregation Data'!$P$315:$P$576,MATCH(LEFT(X560,255),LEFT('Disaggregation Data'!$J$315:$J$576,255),0))=0,"",INDEX('Disaggregation Data'!$P$315:$P$576,MATCH(LEFT(X560,255),LEFT('Disaggregation Data'!J$315:$J$576,255),0))),"")</f>
        <v/>
      </c>
      <c r="W560" s="472"/>
      <c r="X560" s="472" t="str">
        <f t="shared" si="36"/>
        <v/>
      </c>
      <c r="Y560" s="472">
        <f t="shared" si="37"/>
        <v>13</v>
      </c>
      <c r="Z560" s="472" t="str">
        <f t="shared" si="38"/>
        <v/>
      </c>
      <c r="AA560" s="472" t="b">
        <f t="shared" si="39"/>
        <v>0</v>
      </c>
      <c r="AB560" s="472" t="s">
        <v>2110</v>
      </c>
      <c r="AC560" s="472" t="str">
        <f t="array" ref="AC560">IFERROR(IF(INDEX('Disaggregation Records'!$G$95:$G$183,MATCH(LEFT(Z560,255),LEFT('Disaggregation Records'!$D$95:$D$183,255),0))=0,"",INDEX('Disaggregation Records'!$G$95:$G$183,MATCH(LEFT(Z560,255),LEFT('Disaggregation Records'!$D$95:$D$183,255),0))),"")</f>
        <v/>
      </c>
      <c r="AD560" s="472" t="s">
        <v>844</v>
      </c>
      <c r="AE560" s="219"/>
      <c r="AF560" s="135"/>
      <c r="AG560" s="135"/>
    </row>
    <row r="561" spans="1:33" ht="37.5" customHeight="1" x14ac:dyDescent="0.35">
      <c r="A561" s="367">
        <v>24</v>
      </c>
      <c r="B561" s="384" t="str">
        <f>IFERROR(VLOOKUP(A561,'Coverage Indicators - Section D'!$A$10:$Y$38,25,FALSE),"")</f>
        <v/>
      </c>
      <c r="C561" s="467" t="str">
        <f t="array" ref="C561">IFERROR(IF(INDEX('Disaggregation Records'!$E$95:$E$183,MATCH(RIGHT(Z561,255),RIGHT('Disaggregation Records'!$D$95:$D$183,255),0))=0,"",INDEX('Disaggregation Records'!$E$95:$E$183,MATCH(RIGHT(Z561,255),RIGHT('Disaggregation Records'!$D$95:$D$183,255),0))),"")</f>
        <v/>
      </c>
      <c r="D561" s="467" t="str">
        <f t="array" ref="D561">IFERROR(IF(INDEX('Disaggregation Records'!$F$95:$F$183,MATCH(RIGHT(Z561,255),RIGHT('Disaggregation Records'!$D$95:$D$183,255),0))=0,"",INDEX('Disaggregation Records'!$F$95:$F$183,MATCH(RIGHT(Z561,255),RIGHT('Disaggregation Records'!$D$95:$D$183,255),0))),"")</f>
        <v/>
      </c>
      <c r="E561" s="386" t="str">
        <f t="array" ref="E561">IFERROR(IF(INDEX('Disaggregation Data'!$K$315:$K$576,MATCH(LEFT(X561,255),LEFT('Disaggregation Data'!$J$315:$J$576,255),0))=0,"",INDEX('Disaggregation Data'!$K$315:$K$576,MATCH(LEFT(X561,255),LEFT('Disaggregation Data'!J$315:$J$576,255),0))),"")</f>
        <v/>
      </c>
      <c r="F561" s="387" t="str">
        <f t="array" ref="F561">IFERROR(IF(INDEX('Disaggregation Data'!$L$315:$L$576,MATCH(LEFT(X561,255),LEFT('Disaggregation Data'!$J$315:$J$576,255),0))=0,"",INDEX('Disaggregation Data'!$L$315:$L$576,MATCH(LEFT(X561,255),LEFT('Disaggregation Data'!J$315:$J$576,255),0))),"")</f>
        <v/>
      </c>
      <c r="G561" s="442" t="str">
        <f t="array" ref="G561">IFERROR(IF(INDEX('Disaggregation Data'!$M$315:$M$576,MATCH(LEFT(X561,255),LEFT('Disaggregation Data'!$J$315:$J$576,255),0))=0,(E561/F561)*100,INDEX('Disaggregation Data'!$M$315:$M$576,MATCH(LEFT(X561,255),LEFT('Disaggregation Data'!J$315:$J$576,255),0))),"")</f>
        <v/>
      </c>
      <c r="H561" s="390" t="str">
        <f t="array" ref="H561">IFERROR(IF(INDEX('Disaggregation Data'!$N$315:$N$576,MATCH(LEFT(X561,255),LEFT('Disaggregation Data'!$J$315:$J$576,255),0))=0,"",INDEX('Disaggregation Data'!$N$315:$N$576,MATCH(LEFT(X561,255),LEFT('Disaggregation Data'!J$315:$J$576,255),0))),"")</f>
        <v/>
      </c>
      <c r="I561" s="471"/>
      <c r="J561" s="471"/>
      <c r="K561" s="471"/>
      <c r="L561" s="471"/>
      <c r="M561" s="471"/>
      <c r="N561" s="471"/>
      <c r="O561" s="471"/>
      <c r="P561" s="471"/>
      <c r="Q561" s="471"/>
      <c r="R561" s="471"/>
      <c r="S561" s="471"/>
      <c r="T561" s="471"/>
      <c r="U561" s="390" t="str">
        <f t="array" ref="U561">IFERROR(IF(INDEX('Disaggregation Data'!$O$315:$O$576,MATCH(LEFT(X561,255),LEFT('Disaggregation Data'!$J$315:$J$576,255),0))=0,"",INDEX('Disaggregation Data'!$O$315:$O$576,MATCH(LEFT(X561,255),LEFT('Disaggregation Data'!J$315:$J$576,255),0))),"")</f>
        <v/>
      </c>
      <c r="V561" s="402" t="str">
        <f t="array" ref="V561">IFERROR(IF(INDEX('Disaggregation Data'!$P$315:$P$576,MATCH(LEFT(X561,255),LEFT('Disaggregation Data'!$J$315:$J$576,255),0))=0,"",INDEX('Disaggregation Data'!$P$315:$P$576,MATCH(LEFT(X561,255),LEFT('Disaggregation Data'!J$315:$J$576,255),0))),"")</f>
        <v/>
      </c>
      <c r="W561" s="472"/>
      <c r="X561" s="472" t="str">
        <f t="shared" si="36"/>
        <v/>
      </c>
      <c r="Y561" s="472">
        <f t="shared" si="37"/>
        <v>14</v>
      </c>
      <c r="Z561" s="472" t="str">
        <f t="shared" si="38"/>
        <v/>
      </c>
      <c r="AA561" s="472" t="b">
        <f t="shared" si="39"/>
        <v>0</v>
      </c>
      <c r="AB561" s="472" t="s">
        <v>2111</v>
      </c>
      <c r="AC561" s="472" t="str">
        <f t="array" ref="AC561">IFERROR(IF(INDEX('Disaggregation Records'!$G$95:$G$183,MATCH(LEFT(Z561,255),LEFT('Disaggregation Records'!$D$95:$D$183,255),0))=0,"",INDEX('Disaggregation Records'!$G$95:$G$183,MATCH(LEFT(Z561,255),LEFT('Disaggregation Records'!$D$95:$D$183,255),0))),"")</f>
        <v/>
      </c>
      <c r="AD561" s="472" t="s">
        <v>844</v>
      </c>
      <c r="AE561" s="219"/>
      <c r="AF561" s="135"/>
      <c r="AG561" s="135"/>
    </row>
    <row r="562" spans="1:33" ht="37.5" customHeight="1" x14ac:dyDescent="0.35">
      <c r="A562" s="367">
        <v>24</v>
      </c>
      <c r="B562" s="384" t="str">
        <f>IFERROR(VLOOKUP(A562,'Coverage Indicators - Section D'!$A$10:$Y$38,25,FALSE),"")</f>
        <v/>
      </c>
      <c r="C562" s="467" t="str">
        <f t="array" ref="C562">IFERROR(IF(INDEX('Disaggregation Records'!$E$95:$E$183,MATCH(RIGHT(Z562,255),RIGHT('Disaggregation Records'!$D$95:$D$183,255),0))=0,"",INDEX('Disaggregation Records'!$E$95:$E$183,MATCH(RIGHT(Z562,255),RIGHT('Disaggregation Records'!$D$95:$D$183,255),0))),"")</f>
        <v/>
      </c>
      <c r="D562" s="467" t="str">
        <f t="array" ref="D562">IFERROR(IF(INDEX('Disaggregation Records'!$F$95:$F$183,MATCH(RIGHT(Z562,255),RIGHT('Disaggregation Records'!$D$95:$D$183,255),0))=0,"",INDEX('Disaggregation Records'!$F$95:$F$183,MATCH(RIGHT(Z562,255),RIGHT('Disaggregation Records'!$D$95:$D$183,255),0))),"")</f>
        <v/>
      </c>
      <c r="E562" s="386" t="str">
        <f t="array" ref="E562">IFERROR(IF(INDEX('Disaggregation Data'!$K$315:$K$576,MATCH(LEFT(X562,255),LEFT('Disaggregation Data'!$J$315:$J$576,255),0))=0,"",INDEX('Disaggregation Data'!$K$315:$K$576,MATCH(LEFT(X562,255),LEFT('Disaggregation Data'!J$315:$J$576,255),0))),"")</f>
        <v/>
      </c>
      <c r="F562" s="387" t="str">
        <f t="array" ref="F562">IFERROR(IF(INDEX('Disaggregation Data'!$L$315:$L$576,MATCH(LEFT(X562,255),LEFT('Disaggregation Data'!$J$315:$J$576,255),0))=0,"",INDEX('Disaggregation Data'!$L$315:$L$576,MATCH(LEFT(X562,255),LEFT('Disaggregation Data'!J$315:$J$576,255),0))),"")</f>
        <v/>
      </c>
      <c r="G562" s="442" t="str">
        <f t="array" ref="G562">IFERROR(IF(INDEX('Disaggregation Data'!$M$315:$M$576,MATCH(LEFT(X562,255),LEFT('Disaggregation Data'!$J$315:$J$576,255),0))=0,(E562/F562)*100,INDEX('Disaggregation Data'!$M$315:$M$576,MATCH(LEFT(X562,255),LEFT('Disaggregation Data'!J$315:$J$576,255),0))),"")</f>
        <v/>
      </c>
      <c r="H562" s="390" t="str">
        <f t="array" ref="H562">IFERROR(IF(INDEX('Disaggregation Data'!$N$315:$N$576,MATCH(LEFT(X562,255),LEFT('Disaggregation Data'!$J$315:$J$576,255),0))=0,"",INDEX('Disaggregation Data'!$N$315:$N$576,MATCH(LEFT(X562,255),LEFT('Disaggregation Data'!J$315:$J$576,255),0))),"")</f>
        <v/>
      </c>
      <c r="I562" s="471"/>
      <c r="J562" s="471"/>
      <c r="K562" s="471"/>
      <c r="L562" s="471"/>
      <c r="M562" s="471"/>
      <c r="N562" s="471"/>
      <c r="O562" s="471"/>
      <c r="P562" s="471"/>
      <c r="Q562" s="471"/>
      <c r="R562" s="471"/>
      <c r="S562" s="471"/>
      <c r="T562" s="471"/>
      <c r="U562" s="390" t="str">
        <f t="array" ref="U562">IFERROR(IF(INDEX('Disaggregation Data'!$O$315:$O$576,MATCH(LEFT(X562,255),LEFT('Disaggregation Data'!$J$315:$J$576,255),0))=0,"",INDEX('Disaggregation Data'!$O$315:$O$576,MATCH(LEFT(X562,255),LEFT('Disaggregation Data'!J$315:$J$576,255),0))),"")</f>
        <v/>
      </c>
      <c r="V562" s="402" t="str">
        <f t="array" ref="V562">IFERROR(IF(INDEX('Disaggregation Data'!$P$315:$P$576,MATCH(LEFT(X562,255),LEFT('Disaggregation Data'!$J$315:$J$576,255),0))=0,"",INDEX('Disaggregation Data'!$P$315:$P$576,MATCH(LEFT(X562,255),LEFT('Disaggregation Data'!J$315:$J$576,255),0))),"")</f>
        <v/>
      </c>
      <c r="W562" s="472"/>
      <c r="X562" s="472" t="str">
        <f t="shared" si="36"/>
        <v/>
      </c>
      <c r="Y562" s="472">
        <f t="shared" si="37"/>
        <v>15</v>
      </c>
      <c r="Z562" s="472" t="str">
        <f t="shared" si="38"/>
        <v/>
      </c>
      <c r="AA562" s="472" t="b">
        <f t="shared" si="39"/>
        <v>0</v>
      </c>
      <c r="AB562" s="472" t="s">
        <v>2112</v>
      </c>
      <c r="AC562" s="472" t="str">
        <f t="array" ref="AC562">IFERROR(IF(INDEX('Disaggregation Records'!$G$95:$G$183,MATCH(LEFT(Z562,255),LEFT('Disaggregation Records'!$D$95:$D$183,255),0))=0,"",INDEX('Disaggregation Records'!$G$95:$G$183,MATCH(LEFT(Z562,255),LEFT('Disaggregation Records'!$D$95:$D$183,255),0))),"")</f>
        <v/>
      </c>
      <c r="AD562" s="472" t="s">
        <v>844</v>
      </c>
      <c r="AE562" s="219"/>
      <c r="AF562" s="135"/>
      <c r="AG562" s="135"/>
    </row>
    <row r="563" spans="1:33" ht="37.5" customHeight="1" x14ac:dyDescent="0.35">
      <c r="A563" s="367">
        <v>24</v>
      </c>
      <c r="B563" s="384" t="str">
        <f>IFERROR(VLOOKUP(A563,'Coverage Indicators - Section D'!$A$10:$Y$38,25,FALSE),"")</f>
        <v/>
      </c>
      <c r="C563" s="467" t="str">
        <f t="array" ref="C563">IFERROR(IF(INDEX('Disaggregation Records'!$E$95:$E$183,MATCH(RIGHT(Z563,255),RIGHT('Disaggregation Records'!$D$95:$D$183,255),0))=0,"",INDEX('Disaggregation Records'!$E$95:$E$183,MATCH(RIGHT(Z563,255),RIGHT('Disaggregation Records'!$D$95:$D$183,255),0))),"")</f>
        <v/>
      </c>
      <c r="D563" s="467" t="str">
        <f t="array" ref="D563">IFERROR(IF(INDEX('Disaggregation Records'!$F$95:$F$183,MATCH(RIGHT(Z563,255),RIGHT('Disaggregation Records'!$D$95:$D$183,255),0))=0,"",INDEX('Disaggregation Records'!$F$95:$F$183,MATCH(RIGHT(Z563,255),RIGHT('Disaggregation Records'!$D$95:$D$183,255),0))),"")</f>
        <v/>
      </c>
      <c r="E563" s="386" t="str">
        <f t="array" ref="E563">IFERROR(IF(INDEX('Disaggregation Data'!$K$315:$K$576,MATCH(LEFT(X563,255),LEFT('Disaggregation Data'!$J$315:$J$576,255),0))=0,"",INDEX('Disaggregation Data'!$K$315:$K$576,MATCH(LEFT(X563,255),LEFT('Disaggregation Data'!J$315:$J$576,255),0))),"")</f>
        <v/>
      </c>
      <c r="F563" s="387" t="str">
        <f t="array" ref="F563">IFERROR(IF(INDEX('Disaggregation Data'!$L$315:$L$576,MATCH(LEFT(X563,255),LEFT('Disaggregation Data'!$J$315:$J$576,255),0))=0,"",INDEX('Disaggregation Data'!$L$315:$L$576,MATCH(LEFT(X563,255),LEFT('Disaggregation Data'!J$315:$J$576,255),0))),"")</f>
        <v/>
      </c>
      <c r="G563" s="442" t="str">
        <f t="array" ref="G563">IFERROR(IF(INDEX('Disaggregation Data'!$M$315:$M$576,MATCH(LEFT(X563,255),LEFT('Disaggregation Data'!$J$315:$J$576,255),0))=0,(E563/F563)*100,INDEX('Disaggregation Data'!$M$315:$M$576,MATCH(LEFT(X563,255),LEFT('Disaggregation Data'!J$315:$J$576,255),0))),"")</f>
        <v/>
      </c>
      <c r="H563" s="390" t="str">
        <f t="array" ref="H563">IFERROR(IF(INDEX('Disaggregation Data'!$N$315:$N$576,MATCH(LEFT(X563,255),LEFT('Disaggregation Data'!$J$315:$J$576,255),0))=0,"",INDEX('Disaggregation Data'!$N$315:$N$576,MATCH(LEFT(X563,255),LEFT('Disaggregation Data'!J$315:$J$576,255),0))),"")</f>
        <v/>
      </c>
      <c r="I563" s="471"/>
      <c r="J563" s="471"/>
      <c r="K563" s="471"/>
      <c r="L563" s="471"/>
      <c r="M563" s="471"/>
      <c r="N563" s="471"/>
      <c r="O563" s="471"/>
      <c r="P563" s="471"/>
      <c r="Q563" s="471"/>
      <c r="R563" s="471"/>
      <c r="S563" s="471"/>
      <c r="T563" s="471"/>
      <c r="U563" s="390" t="str">
        <f t="array" ref="U563">IFERROR(IF(INDEX('Disaggregation Data'!$O$315:$O$576,MATCH(LEFT(X563,255),LEFT('Disaggregation Data'!$J$315:$J$576,255),0))=0,"",INDEX('Disaggregation Data'!$O$315:$O$576,MATCH(LEFT(X563,255),LEFT('Disaggregation Data'!J$315:$J$576,255),0))),"")</f>
        <v/>
      </c>
      <c r="V563" s="402" t="str">
        <f t="array" ref="V563">IFERROR(IF(INDEX('Disaggregation Data'!$P$315:$P$576,MATCH(LEFT(X563,255),LEFT('Disaggregation Data'!$J$315:$J$576,255),0))=0,"",INDEX('Disaggregation Data'!$P$315:$P$576,MATCH(LEFT(X563,255),LEFT('Disaggregation Data'!J$315:$J$576,255),0))),"")</f>
        <v/>
      </c>
      <c r="W563" s="472"/>
      <c r="X563" s="472" t="str">
        <f t="shared" si="36"/>
        <v/>
      </c>
      <c r="Y563" s="472">
        <f t="shared" si="37"/>
        <v>16</v>
      </c>
      <c r="Z563" s="472" t="str">
        <f t="shared" si="38"/>
        <v/>
      </c>
      <c r="AA563" s="472" t="b">
        <f t="shared" si="39"/>
        <v>0</v>
      </c>
      <c r="AB563" s="472" t="s">
        <v>2113</v>
      </c>
      <c r="AC563" s="472" t="str">
        <f t="array" ref="AC563">IFERROR(IF(INDEX('Disaggregation Records'!$G$95:$G$183,MATCH(LEFT(Z563,255),LEFT('Disaggregation Records'!$D$95:$D$183,255),0))=0,"",INDEX('Disaggregation Records'!$G$95:$G$183,MATCH(LEFT(Z563,255),LEFT('Disaggregation Records'!$D$95:$D$183,255),0))),"")</f>
        <v/>
      </c>
      <c r="AD563" s="472" t="s">
        <v>844</v>
      </c>
      <c r="AE563" s="219"/>
      <c r="AF563" s="135"/>
      <c r="AG563" s="135"/>
    </row>
    <row r="564" spans="1:33" ht="37.5" customHeight="1" x14ac:dyDescent="0.35">
      <c r="A564" s="367">
        <v>24</v>
      </c>
      <c r="B564" s="384" t="str">
        <f>IFERROR(VLOOKUP(A564,'Coverage Indicators - Section D'!$A$10:$Y$38,25,FALSE),"")</f>
        <v/>
      </c>
      <c r="C564" s="467" t="str">
        <f t="array" ref="C564">IFERROR(IF(INDEX('Disaggregation Records'!$E$95:$E$183,MATCH(RIGHT(Z564,255),RIGHT('Disaggregation Records'!$D$95:$D$183,255),0))=0,"",INDEX('Disaggregation Records'!$E$95:$E$183,MATCH(RIGHT(Z564,255),RIGHT('Disaggregation Records'!$D$95:$D$183,255),0))),"")</f>
        <v/>
      </c>
      <c r="D564" s="467" t="str">
        <f t="array" ref="D564">IFERROR(IF(INDEX('Disaggregation Records'!$F$95:$F$183,MATCH(RIGHT(Z564,255),RIGHT('Disaggregation Records'!$D$95:$D$183,255),0))=0,"",INDEX('Disaggregation Records'!$F$95:$F$183,MATCH(RIGHT(Z564,255),RIGHT('Disaggregation Records'!$D$95:$D$183,255),0))),"")</f>
        <v/>
      </c>
      <c r="E564" s="386" t="str">
        <f t="array" ref="E564">IFERROR(IF(INDEX('Disaggregation Data'!$K$315:$K$576,MATCH(LEFT(X564,255),LEFT('Disaggregation Data'!$J$315:$J$576,255),0))=0,"",INDEX('Disaggregation Data'!$K$315:$K$576,MATCH(LEFT(X564,255),LEFT('Disaggregation Data'!J$315:$J$576,255),0))),"")</f>
        <v/>
      </c>
      <c r="F564" s="387" t="str">
        <f t="array" ref="F564">IFERROR(IF(INDEX('Disaggregation Data'!$L$315:$L$576,MATCH(LEFT(X564,255),LEFT('Disaggregation Data'!$J$315:$J$576,255),0))=0,"",INDEX('Disaggregation Data'!$L$315:$L$576,MATCH(LEFT(X564,255),LEFT('Disaggregation Data'!J$315:$J$576,255),0))),"")</f>
        <v/>
      </c>
      <c r="G564" s="442" t="str">
        <f t="array" ref="G564">IFERROR(IF(INDEX('Disaggregation Data'!$M$315:$M$576,MATCH(LEFT(X564,255),LEFT('Disaggregation Data'!$J$315:$J$576,255),0))=0,(E564/F564)*100,INDEX('Disaggregation Data'!$M$315:$M$576,MATCH(LEFT(X564,255),LEFT('Disaggregation Data'!J$315:$J$576,255),0))),"")</f>
        <v/>
      </c>
      <c r="H564" s="390" t="str">
        <f t="array" ref="H564">IFERROR(IF(INDEX('Disaggregation Data'!$N$315:$N$576,MATCH(LEFT(X564,255),LEFT('Disaggregation Data'!$J$315:$J$576,255),0))=0,"",INDEX('Disaggregation Data'!$N$315:$N$576,MATCH(LEFT(X564,255),LEFT('Disaggregation Data'!J$315:$J$576,255),0))),"")</f>
        <v/>
      </c>
      <c r="I564" s="471"/>
      <c r="J564" s="471"/>
      <c r="K564" s="471"/>
      <c r="L564" s="471"/>
      <c r="M564" s="471"/>
      <c r="N564" s="471"/>
      <c r="O564" s="471"/>
      <c r="P564" s="471"/>
      <c r="Q564" s="471"/>
      <c r="R564" s="471"/>
      <c r="S564" s="471"/>
      <c r="T564" s="471"/>
      <c r="U564" s="390" t="str">
        <f t="array" ref="U564">IFERROR(IF(INDEX('Disaggregation Data'!$O$315:$O$576,MATCH(LEFT(X564,255),LEFT('Disaggregation Data'!$J$315:$J$576,255),0))=0,"",INDEX('Disaggregation Data'!$O$315:$O$576,MATCH(LEFT(X564,255),LEFT('Disaggregation Data'!J$315:$J$576,255),0))),"")</f>
        <v/>
      </c>
      <c r="V564" s="402" t="str">
        <f t="array" ref="V564">IFERROR(IF(INDEX('Disaggregation Data'!$P$315:$P$576,MATCH(LEFT(X564,255),LEFT('Disaggregation Data'!$J$315:$J$576,255),0))=0,"",INDEX('Disaggregation Data'!$P$315:$P$576,MATCH(LEFT(X564,255),LEFT('Disaggregation Data'!J$315:$J$576,255),0))),"")</f>
        <v/>
      </c>
      <c r="W564" s="472"/>
      <c r="X564" s="472" t="str">
        <f t="shared" si="36"/>
        <v/>
      </c>
      <c r="Y564" s="472">
        <f t="shared" si="37"/>
        <v>17</v>
      </c>
      <c r="Z564" s="472" t="str">
        <f t="shared" si="38"/>
        <v/>
      </c>
      <c r="AA564" s="472" t="b">
        <f t="shared" si="39"/>
        <v>0</v>
      </c>
      <c r="AB564" s="472" t="s">
        <v>2114</v>
      </c>
      <c r="AC564" s="472" t="str">
        <f t="array" ref="AC564">IFERROR(IF(INDEX('Disaggregation Records'!$G$95:$G$183,MATCH(LEFT(Z564,255),LEFT('Disaggregation Records'!$D$95:$D$183,255),0))=0,"",INDEX('Disaggregation Records'!$G$95:$G$183,MATCH(LEFT(Z564,255),LEFT('Disaggregation Records'!$D$95:$D$183,255),0))),"")</f>
        <v/>
      </c>
      <c r="AD564" s="472" t="s">
        <v>844</v>
      </c>
      <c r="AE564" s="219"/>
      <c r="AF564" s="135"/>
      <c r="AG564" s="135"/>
    </row>
    <row r="565" spans="1:33" ht="37.5" customHeight="1" x14ac:dyDescent="0.35">
      <c r="A565" s="367">
        <v>24</v>
      </c>
      <c r="B565" s="384" t="str">
        <f>IFERROR(VLOOKUP(A565,'Coverage Indicators - Section D'!$A$10:$Y$38,25,FALSE),"")</f>
        <v/>
      </c>
      <c r="C565" s="467" t="str">
        <f t="array" ref="C565">IFERROR(IF(INDEX('Disaggregation Records'!$E$95:$E$183,MATCH(RIGHT(Z565,255),RIGHT('Disaggregation Records'!$D$95:$D$183,255),0))=0,"",INDEX('Disaggregation Records'!$E$95:$E$183,MATCH(RIGHT(Z565,255),RIGHT('Disaggregation Records'!$D$95:$D$183,255),0))),"")</f>
        <v/>
      </c>
      <c r="D565" s="467" t="str">
        <f t="array" ref="D565">IFERROR(IF(INDEX('Disaggregation Records'!$F$95:$F$183,MATCH(RIGHT(Z565,255),RIGHT('Disaggregation Records'!$D$95:$D$183,255),0))=0,"",INDEX('Disaggregation Records'!$F$95:$F$183,MATCH(RIGHT(Z565,255),RIGHT('Disaggregation Records'!$D$95:$D$183,255),0))),"")</f>
        <v/>
      </c>
      <c r="E565" s="386" t="str">
        <f t="array" ref="E565">IFERROR(IF(INDEX('Disaggregation Data'!$K$315:$K$576,MATCH(LEFT(X565,255),LEFT('Disaggregation Data'!$J$315:$J$576,255),0))=0,"",INDEX('Disaggregation Data'!$K$315:$K$576,MATCH(LEFT(X565,255),LEFT('Disaggregation Data'!J$315:$J$576,255),0))),"")</f>
        <v/>
      </c>
      <c r="F565" s="387" t="str">
        <f t="array" ref="F565">IFERROR(IF(INDEX('Disaggregation Data'!$L$315:$L$576,MATCH(LEFT(X565,255),LEFT('Disaggregation Data'!$J$315:$J$576,255),0))=0,"",INDEX('Disaggregation Data'!$L$315:$L$576,MATCH(LEFT(X565,255),LEFT('Disaggregation Data'!J$315:$J$576,255),0))),"")</f>
        <v/>
      </c>
      <c r="G565" s="442" t="str">
        <f t="array" ref="G565">IFERROR(IF(INDEX('Disaggregation Data'!$M$315:$M$576,MATCH(LEFT(X565,255),LEFT('Disaggregation Data'!$J$315:$J$576,255),0))=0,(E565/F565)*100,INDEX('Disaggregation Data'!$M$315:$M$576,MATCH(LEFT(X565,255),LEFT('Disaggregation Data'!J$315:$J$576,255),0))),"")</f>
        <v/>
      </c>
      <c r="H565" s="390" t="str">
        <f t="array" ref="H565">IFERROR(IF(INDEX('Disaggregation Data'!$N$315:$N$576,MATCH(LEFT(X565,255),LEFT('Disaggregation Data'!$J$315:$J$576,255),0))=0,"",INDEX('Disaggregation Data'!$N$315:$N$576,MATCH(LEFT(X565,255),LEFT('Disaggregation Data'!J$315:$J$576,255),0))),"")</f>
        <v/>
      </c>
      <c r="I565" s="471"/>
      <c r="J565" s="471"/>
      <c r="K565" s="471"/>
      <c r="L565" s="471"/>
      <c r="M565" s="471"/>
      <c r="N565" s="471"/>
      <c r="O565" s="471"/>
      <c r="P565" s="471"/>
      <c r="Q565" s="471"/>
      <c r="R565" s="471"/>
      <c r="S565" s="471"/>
      <c r="T565" s="471"/>
      <c r="U565" s="390" t="str">
        <f t="array" ref="U565">IFERROR(IF(INDEX('Disaggregation Data'!$O$315:$O$576,MATCH(LEFT(X565,255),LEFT('Disaggregation Data'!$J$315:$J$576,255),0))=0,"",INDEX('Disaggregation Data'!$O$315:$O$576,MATCH(LEFT(X565,255),LEFT('Disaggregation Data'!J$315:$J$576,255),0))),"")</f>
        <v/>
      </c>
      <c r="V565" s="402" t="str">
        <f t="array" ref="V565">IFERROR(IF(INDEX('Disaggregation Data'!$P$315:$P$576,MATCH(LEFT(X565,255),LEFT('Disaggregation Data'!$J$315:$J$576,255),0))=0,"",INDEX('Disaggregation Data'!$P$315:$P$576,MATCH(LEFT(X565,255),LEFT('Disaggregation Data'!J$315:$J$576,255),0))),"")</f>
        <v/>
      </c>
      <c r="W565" s="472"/>
      <c r="X565" s="472" t="str">
        <f t="shared" si="36"/>
        <v/>
      </c>
      <c r="Y565" s="472">
        <f t="shared" si="37"/>
        <v>18</v>
      </c>
      <c r="Z565" s="472" t="str">
        <f t="shared" si="38"/>
        <v/>
      </c>
      <c r="AA565" s="472" t="b">
        <f t="shared" si="39"/>
        <v>0</v>
      </c>
      <c r="AB565" s="472" t="s">
        <v>2115</v>
      </c>
      <c r="AC565" s="472" t="str">
        <f t="array" ref="AC565">IFERROR(IF(INDEX('Disaggregation Records'!$G$95:$G$183,MATCH(LEFT(Z565,255),LEFT('Disaggregation Records'!$D$95:$D$183,255),0))=0,"",INDEX('Disaggregation Records'!$G$95:$G$183,MATCH(LEFT(Z565,255),LEFT('Disaggregation Records'!$D$95:$D$183,255),0))),"")</f>
        <v/>
      </c>
      <c r="AD565" s="472" t="s">
        <v>844</v>
      </c>
      <c r="AE565" s="219"/>
      <c r="AF565" s="135"/>
      <c r="AG565" s="135"/>
    </row>
    <row r="566" spans="1:33" ht="37.5" customHeight="1" x14ac:dyDescent="0.35">
      <c r="A566" s="367">
        <v>24</v>
      </c>
      <c r="B566" s="384" t="str">
        <f>IFERROR(VLOOKUP(A566,'Coverage Indicators - Section D'!$A$10:$Y$38,25,FALSE),"")</f>
        <v/>
      </c>
      <c r="C566" s="467" t="str">
        <f t="array" ref="C566">IFERROR(IF(INDEX('Disaggregation Records'!$E$95:$E$183,MATCH(RIGHT(Z566,255),RIGHT('Disaggregation Records'!$D$95:$D$183,255),0))=0,"",INDEX('Disaggregation Records'!$E$95:$E$183,MATCH(RIGHT(Z566,255),RIGHT('Disaggregation Records'!$D$95:$D$183,255),0))),"")</f>
        <v/>
      </c>
      <c r="D566" s="467" t="str">
        <f t="array" ref="D566">IFERROR(IF(INDEX('Disaggregation Records'!$F$95:$F$183,MATCH(RIGHT(Z566,255),RIGHT('Disaggregation Records'!$D$95:$D$183,255),0))=0,"",INDEX('Disaggregation Records'!$F$95:$F$183,MATCH(RIGHT(Z566,255),RIGHT('Disaggregation Records'!$D$95:$D$183,255),0))),"")</f>
        <v/>
      </c>
      <c r="E566" s="386" t="str">
        <f t="array" ref="E566">IFERROR(IF(INDEX('Disaggregation Data'!$K$315:$K$576,MATCH(LEFT(X566,255),LEFT('Disaggregation Data'!$J$315:$J$576,255),0))=0,"",INDEX('Disaggregation Data'!$K$315:$K$576,MATCH(LEFT(X566,255),LEFT('Disaggregation Data'!J$315:$J$576,255),0))),"")</f>
        <v/>
      </c>
      <c r="F566" s="387" t="str">
        <f t="array" ref="F566">IFERROR(IF(INDEX('Disaggregation Data'!$L$315:$L$576,MATCH(LEFT(X566,255),LEFT('Disaggregation Data'!$J$315:$J$576,255),0))=0,"",INDEX('Disaggregation Data'!$L$315:$L$576,MATCH(LEFT(X566,255),LEFT('Disaggregation Data'!J$315:$J$576,255),0))),"")</f>
        <v/>
      </c>
      <c r="G566" s="442" t="str">
        <f t="array" ref="G566">IFERROR(IF(INDEX('Disaggregation Data'!$M$315:$M$576,MATCH(LEFT(X566,255),LEFT('Disaggregation Data'!$J$315:$J$576,255),0))=0,(E566/F566)*100,INDEX('Disaggregation Data'!$M$315:$M$576,MATCH(LEFT(X566,255),LEFT('Disaggregation Data'!J$315:$J$576,255),0))),"")</f>
        <v/>
      </c>
      <c r="H566" s="390" t="str">
        <f t="array" ref="H566">IFERROR(IF(INDEX('Disaggregation Data'!$N$315:$N$576,MATCH(LEFT(X566,255),LEFT('Disaggregation Data'!$J$315:$J$576,255),0))=0,"",INDEX('Disaggregation Data'!$N$315:$N$576,MATCH(LEFT(X566,255),LEFT('Disaggregation Data'!J$315:$J$576,255),0))),"")</f>
        <v/>
      </c>
      <c r="I566" s="471"/>
      <c r="J566" s="471"/>
      <c r="K566" s="471"/>
      <c r="L566" s="471"/>
      <c r="M566" s="471"/>
      <c r="N566" s="471"/>
      <c r="O566" s="471"/>
      <c r="P566" s="471"/>
      <c r="Q566" s="471"/>
      <c r="R566" s="471"/>
      <c r="S566" s="471"/>
      <c r="T566" s="471"/>
      <c r="U566" s="390" t="str">
        <f t="array" ref="U566">IFERROR(IF(INDEX('Disaggregation Data'!$O$315:$O$576,MATCH(LEFT(X566,255),LEFT('Disaggregation Data'!$J$315:$J$576,255),0))=0,"",INDEX('Disaggregation Data'!$O$315:$O$576,MATCH(LEFT(X566,255),LEFT('Disaggregation Data'!J$315:$J$576,255),0))),"")</f>
        <v/>
      </c>
      <c r="V566" s="402" t="str">
        <f t="array" ref="V566">IFERROR(IF(INDEX('Disaggregation Data'!$P$315:$P$576,MATCH(LEFT(X566,255),LEFT('Disaggregation Data'!$J$315:$J$576,255),0))=0,"",INDEX('Disaggregation Data'!$P$315:$P$576,MATCH(LEFT(X566,255),LEFT('Disaggregation Data'!J$315:$J$576,255),0))),"")</f>
        <v/>
      </c>
      <c r="W566" s="472"/>
      <c r="X566" s="472" t="str">
        <f t="shared" si="36"/>
        <v/>
      </c>
      <c r="Y566" s="472">
        <f t="shared" si="37"/>
        <v>19</v>
      </c>
      <c r="Z566" s="472" t="str">
        <f t="shared" si="38"/>
        <v/>
      </c>
      <c r="AA566" s="472" t="b">
        <f t="shared" si="39"/>
        <v>0</v>
      </c>
      <c r="AB566" s="472" t="s">
        <v>2116</v>
      </c>
      <c r="AC566" s="472" t="str">
        <f t="array" ref="AC566">IFERROR(IF(INDEX('Disaggregation Records'!$G$95:$G$183,MATCH(LEFT(Z566,255),LEFT('Disaggregation Records'!$D$95:$D$183,255),0))=0,"",INDEX('Disaggregation Records'!$G$95:$G$183,MATCH(LEFT(Z566,255),LEFT('Disaggregation Records'!$D$95:$D$183,255),0))),"")</f>
        <v/>
      </c>
      <c r="AD566" s="472" t="s">
        <v>844</v>
      </c>
      <c r="AE566" s="219"/>
      <c r="AF566" s="135"/>
      <c r="AG566" s="135"/>
    </row>
    <row r="567" spans="1:33" ht="37.5" customHeight="1" x14ac:dyDescent="0.35">
      <c r="A567" s="367">
        <v>25</v>
      </c>
      <c r="B567" s="384" t="str">
        <f>IFERROR(VLOOKUP(A567,'Coverage Indicators - Section D'!$A$10:$Y$38,25,FALSE),"")</f>
        <v/>
      </c>
      <c r="C567" s="467" t="str">
        <f t="array" ref="C567">IFERROR(IF(INDEX('Disaggregation Records'!$E$95:$E$183,MATCH(RIGHT(Z567,255),RIGHT('Disaggregation Records'!$D$95:$D$183,255),0))=0,"",INDEX('Disaggregation Records'!$E$95:$E$183,MATCH(RIGHT(Z567,255),RIGHT('Disaggregation Records'!$D$95:$D$183,255),0))),"")</f>
        <v/>
      </c>
      <c r="D567" s="467" t="str">
        <f t="array" ref="D567">IFERROR(IF(INDEX('Disaggregation Records'!$F$95:$F$183,MATCH(RIGHT(Z567,255),RIGHT('Disaggregation Records'!$D$95:$D$183,255),0))=0,"",INDEX('Disaggregation Records'!$F$95:$F$183,MATCH(RIGHT(Z567,255),RIGHT('Disaggregation Records'!$D$95:$D$183,255),0))),"")</f>
        <v/>
      </c>
      <c r="E567" s="386" t="str">
        <f t="array" ref="E567">IFERROR(IF(INDEX('Disaggregation Data'!$K$315:$K$576,MATCH(LEFT(X567,255),LEFT('Disaggregation Data'!$J$315:$J$576,255),0))=0,"",INDEX('Disaggregation Data'!$K$315:$K$576,MATCH(LEFT(X567,255),LEFT('Disaggregation Data'!J$315:$J$576,255),0))),"")</f>
        <v/>
      </c>
      <c r="F567" s="387" t="str">
        <f t="array" ref="F567">IFERROR(IF(INDEX('Disaggregation Data'!$L$315:$L$576,MATCH(LEFT(X567,255),LEFT('Disaggregation Data'!$J$315:$J$576,255),0))=0,"",INDEX('Disaggregation Data'!$L$315:$L$576,MATCH(LEFT(X567,255),LEFT('Disaggregation Data'!J$315:$J$576,255),0))),"")</f>
        <v/>
      </c>
      <c r="G567" s="442" t="str">
        <f t="array" ref="G567">IFERROR(IF(INDEX('Disaggregation Data'!$M$315:$M$576,MATCH(LEFT(X567,255),LEFT('Disaggregation Data'!$J$315:$J$576,255),0))=0,(E567/F567)*100,INDEX('Disaggregation Data'!$M$315:$M$576,MATCH(LEFT(X567,255),LEFT('Disaggregation Data'!J$315:$J$576,255),0))),"")</f>
        <v/>
      </c>
      <c r="H567" s="390" t="str">
        <f t="array" ref="H567">IFERROR(IF(INDEX('Disaggregation Data'!$N$315:$N$576,MATCH(LEFT(X567,255),LEFT('Disaggregation Data'!$J$315:$J$576,255),0))=0,"",INDEX('Disaggregation Data'!$N$315:$N$576,MATCH(LEFT(X567,255),LEFT('Disaggregation Data'!J$315:$J$576,255),0))),"")</f>
        <v/>
      </c>
      <c r="I567" s="471"/>
      <c r="J567" s="471"/>
      <c r="K567" s="471"/>
      <c r="L567" s="471"/>
      <c r="M567" s="471"/>
      <c r="N567" s="471"/>
      <c r="O567" s="471"/>
      <c r="P567" s="471"/>
      <c r="Q567" s="471"/>
      <c r="R567" s="471"/>
      <c r="S567" s="471"/>
      <c r="T567" s="471"/>
      <c r="U567" s="390" t="str">
        <f t="array" ref="U567">IFERROR(IF(INDEX('Disaggregation Data'!$O$315:$O$576,MATCH(LEFT(X567,255),LEFT('Disaggregation Data'!$J$315:$J$576,255),0))=0,"",INDEX('Disaggregation Data'!$O$315:$O$576,MATCH(LEFT(X567,255),LEFT('Disaggregation Data'!J$315:$J$576,255),0))),"")</f>
        <v/>
      </c>
      <c r="V567" s="402" t="str">
        <f t="array" ref="V567">IFERROR(IF(INDEX('Disaggregation Data'!$P$315:$P$576,MATCH(LEFT(X567,255),LEFT('Disaggregation Data'!$J$315:$J$576,255),0))=0,"",INDEX('Disaggregation Data'!$P$315:$P$576,MATCH(LEFT(X567,255),LEFT('Disaggregation Data'!J$315:$J$576,255),0))),"")</f>
        <v/>
      </c>
      <c r="W567" s="472"/>
      <c r="X567" s="472" t="str">
        <f t="shared" si="36"/>
        <v/>
      </c>
      <c r="Y567" s="472">
        <f t="shared" si="37"/>
        <v>20</v>
      </c>
      <c r="Z567" s="472" t="str">
        <f t="shared" si="38"/>
        <v/>
      </c>
      <c r="AA567" s="472" t="b">
        <f t="shared" si="39"/>
        <v>0</v>
      </c>
      <c r="AB567" s="472" t="s">
        <v>2117</v>
      </c>
      <c r="AC567" s="472" t="str">
        <f t="array" ref="AC567">IFERROR(IF(INDEX('Disaggregation Records'!$G$95:$G$183,MATCH(LEFT(Z567,255),LEFT('Disaggregation Records'!$D$95:$D$183,255),0))=0,"",INDEX('Disaggregation Records'!$G$95:$G$183,MATCH(LEFT(Z567,255),LEFT('Disaggregation Records'!$D$95:$D$183,255),0))),"")</f>
        <v/>
      </c>
      <c r="AD567" s="472" t="s">
        <v>845</v>
      </c>
      <c r="AE567" s="219"/>
      <c r="AF567" s="135"/>
      <c r="AG567" s="135"/>
    </row>
    <row r="568" spans="1:33" ht="37.5" customHeight="1" x14ac:dyDescent="0.35">
      <c r="A568" s="367">
        <v>25</v>
      </c>
      <c r="B568" s="384" t="str">
        <f>IFERROR(VLOOKUP(A568,'Coverage Indicators - Section D'!$A$10:$Y$38,25,FALSE),"")</f>
        <v/>
      </c>
      <c r="C568" s="467" t="str">
        <f t="array" ref="C568">IFERROR(IF(INDEX('Disaggregation Records'!$E$95:$E$183,MATCH(RIGHT(Z568,255),RIGHT('Disaggregation Records'!$D$95:$D$183,255),0))=0,"",INDEX('Disaggregation Records'!$E$95:$E$183,MATCH(RIGHT(Z568,255),RIGHT('Disaggregation Records'!$D$95:$D$183,255),0))),"")</f>
        <v/>
      </c>
      <c r="D568" s="467" t="str">
        <f t="array" ref="D568">IFERROR(IF(INDEX('Disaggregation Records'!$F$95:$F$183,MATCH(RIGHT(Z568,255),RIGHT('Disaggregation Records'!$D$95:$D$183,255),0))=0,"",INDEX('Disaggregation Records'!$F$95:$F$183,MATCH(RIGHT(Z568,255),RIGHT('Disaggregation Records'!$D$95:$D$183,255),0))),"")</f>
        <v/>
      </c>
      <c r="E568" s="386" t="str">
        <f t="array" ref="E568">IFERROR(IF(INDEX('Disaggregation Data'!$K$315:$K$576,MATCH(LEFT(X568,255),LEFT('Disaggregation Data'!$J$315:$J$576,255),0))=0,"",INDEX('Disaggregation Data'!$K$315:$K$576,MATCH(LEFT(X568,255),LEFT('Disaggregation Data'!J$315:$J$576,255),0))),"")</f>
        <v/>
      </c>
      <c r="F568" s="387" t="str">
        <f t="array" ref="F568">IFERROR(IF(INDEX('Disaggregation Data'!$L$315:$L$576,MATCH(LEFT(X568,255),LEFT('Disaggregation Data'!$J$315:$J$576,255),0))=0,"",INDEX('Disaggregation Data'!$L$315:$L$576,MATCH(LEFT(X568,255),LEFT('Disaggregation Data'!J$315:$J$576,255),0))),"")</f>
        <v/>
      </c>
      <c r="G568" s="442" t="str">
        <f t="array" ref="G568">IFERROR(IF(INDEX('Disaggregation Data'!$M$315:$M$576,MATCH(LEFT(X568,255),LEFT('Disaggregation Data'!$J$315:$J$576,255),0))=0,(E568/F568)*100,INDEX('Disaggregation Data'!$M$315:$M$576,MATCH(LEFT(X568,255),LEFT('Disaggregation Data'!J$315:$J$576,255),0))),"")</f>
        <v/>
      </c>
      <c r="H568" s="390" t="str">
        <f t="array" ref="H568">IFERROR(IF(INDEX('Disaggregation Data'!$N$315:$N$576,MATCH(LEFT(X568,255),LEFT('Disaggregation Data'!$J$315:$J$576,255),0))=0,"",INDEX('Disaggregation Data'!$N$315:$N$576,MATCH(LEFT(X568,255),LEFT('Disaggregation Data'!J$315:$J$576,255),0))),"")</f>
        <v/>
      </c>
      <c r="I568" s="471"/>
      <c r="J568" s="471"/>
      <c r="K568" s="471"/>
      <c r="L568" s="471"/>
      <c r="M568" s="471"/>
      <c r="N568" s="471"/>
      <c r="O568" s="471"/>
      <c r="P568" s="471"/>
      <c r="Q568" s="471"/>
      <c r="R568" s="471"/>
      <c r="S568" s="471"/>
      <c r="T568" s="471"/>
      <c r="U568" s="390" t="str">
        <f t="array" ref="U568">IFERROR(IF(INDEX('Disaggregation Data'!$O$315:$O$576,MATCH(LEFT(X568,255),LEFT('Disaggregation Data'!$J$315:$J$576,255),0))=0,"",INDEX('Disaggregation Data'!$O$315:$O$576,MATCH(LEFT(X568,255),LEFT('Disaggregation Data'!J$315:$J$576,255),0))),"")</f>
        <v/>
      </c>
      <c r="V568" s="402" t="str">
        <f t="array" ref="V568">IFERROR(IF(INDEX('Disaggregation Data'!$P$315:$P$576,MATCH(LEFT(X568,255),LEFT('Disaggregation Data'!$J$315:$J$576,255),0))=0,"",INDEX('Disaggregation Data'!$P$315:$P$576,MATCH(LEFT(X568,255),LEFT('Disaggregation Data'!J$315:$J$576,255),0))),"")</f>
        <v/>
      </c>
      <c r="W568" s="472"/>
      <c r="X568" s="472" t="str">
        <f t="shared" si="36"/>
        <v/>
      </c>
      <c r="Y568" s="472">
        <f t="shared" si="37"/>
        <v>21</v>
      </c>
      <c r="Z568" s="472" t="str">
        <f t="shared" si="38"/>
        <v/>
      </c>
      <c r="AA568" s="472" t="b">
        <f t="shared" si="39"/>
        <v>0</v>
      </c>
      <c r="AB568" s="472" t="s">
        <v>2118</v>
      </c>
      <c r="AC568" s="472" t="str">
        <f t="array" ref="AC568">IFERROR(IF(INDEX('Disaggregation Records'!$G$95:$G$183,MATCH(LEFT(Z568,255),LEFT('Disaggregation Records'!$D$95:$D$183,255),0))=0,"",INDEX('Disaggregation Records'!$G$95:$G$183,MATCH(LEFT(Z568,255),LEFT('Disaggregation Records'!$D$95:$D$183,255),0))),"")</f>
        <v/>
      </c>
      <c r="AD568" s="472" t="s">
        <v>845</v>
      </c>
      <c r="AE568" s="219"/>
      <c r="AF568" s="135"/>
      <c r="AG568" s="135"/>
    </row>
    <row r="569" spans="1:33" ht="37.5" customHeight="1" x14ac:dyDescent="0.35">
      <c r="A569" s="367">
        <v>25</v>
      </c>
      <c r="B569" s="384" t="str">
        <f>IFERROR(VLOOKUP(A569,'Coverage Indicators - Section D'!$A$10:$Y$38,25,FALSE),"")</f>
        <v/>
      </c>
      <c r="C569" s="467" t="str">
        <f t="array" ref="C569">IFERROR(IF(INDEX('Disaggregation Records'!$E$95:$E$183,MATCH(RIGHT(Z569,255),RIGHT('Disaggregation Records'!$D$95:$D$183,255),0))=0,"",INDEX('Disaggregation Records'!$E$95:$E$183,MATCH(RIGHT(Z569,255),RIGHT('Disaggregation Records'!$D$95:$D$183,255),0))),"")</f>
        <v/>
      </c>
      <c r="D569" s="467" t="str">
        <f t="array" ref="D569">IFERROR(IF(INDEX('Disaggregation Records'!$F$95:$F$183,MATCH(RIGHT(Z569,255),RIGHT('Disaggregation Records'!$D$95:$D$183,255),0))=0,"",INDEX('Disaggregation Records'!$F$95:$F$183,MATCH(RIGHT(Z569,255),RIGHT('Disaggregation Records'!$D$95:$D$183,255),0))),"")</f>
        <v/>
      </c>
      <c r="E569" s="386" t="str">
        <f t="array" ref="E569">IFERROR(IF(INDEX('Disaggregation Data'!$K$315:$K$576,MATCH(LEFT(X569,255),LEFT('Disaggregation Data'!$J$315:$J$576,255),0))=0,"",INDEX('Disaggregation Data'!$K$315:$K$576,MATCH(LEFT(X569,255),LEFT('Disaggregation Data'!J$315:$J$576,255),0))),"")</f>
        <v/>
      </c>
      <c r="F569" s="387" t="str">
        <f t="array" ref="F569">IFERROR(IF(INDEX('Disaggregation Data'!$L$315:$L$576,MATCH(LEFT(X569,255),LEFT('Disaggregation Data'!$J$315:$J$576,255),0))=0,"",INDEX('Disaggregation Data'!$L$315:$L$576,MATCH(LEFT(X569,255),LEFT('Disaggregation Data'!J$315:$J$576,255),0))),"")</f>
        <v/>
      </c>
      <c r="G569" s="442" t="str">
        <f t="array" ref="G569">IFERROR(IF(INDEX('Disaggregation Data'!$M$315:$M$576,MATCH(LEFT(X569,255),LEFT('Disaggregation Data'!$J$315:$J$576,255),0))=0,(E569/F569)*100,INDEX('Disaggregation Data'!$M$315:$M$576,MATCH(LEFT(X569,255),LEFT('Disaggregation Data'!J$315:$J$576,255),0))),"")</f>
        <v/>
      </c>
      <c r="H569" s="390" t="str">
        <f t="array" ref="H569">IFERROR(IF(INDEX('Disaggregation Data'!$N$315:$N$576,MATCH(LEFT(X569,255),LEFT('Disaggregation Data'!$J$315:$J$576,255),0))=0,"",INDEX('Disaggregation Data'!$N$315:$N$576,MATCH(LEFT(X569,255),LEFT('Disaggregation Data'!J$315:$J$576,255),0))),"")</f>
        <v/>
      </c>
      <c r="I569" s="471"/>
      <c r="J569" s="471"/>
      <c r="K569" s="471"/>
      <c r="L569" s="471"/>
      <c r="M569" s="471"/>
      <c r="N569" s="471"/>
      <c r="O569" s="471"/>
      <c r="P569" s="471"/>
      <c r="Q569" s="471"/>
      <c r="R569" s="471"/>
      <c r="S569" s="471"/>
      <c r="T569" s="471"/>
      <c r="U569" s="390" t="str">
        <f t="array" ref="U569">IFERROR(IF(INDEX('Disaggregation Data'!$O$315:$O$576,MATCH(LEFT(X569,255),LEFT('Disaggregation Data'!$J$315:$J$576,255),0))=0,"",INDEX('Disaggregation Data'!$O$315:$O$576,MATCH(LEFT(X569,255),LEFT('Disaggregation Data'!J$315:$J$576,255),0))),"")</f>
        <v/>
      </c>
      <c r="V569" s="402" t="str">
        <f t="array" ref="V569">IFERROR(IF(INDEX('Disaggregation Data'!$P$315:$P$576,MATCH(LEFT(X569,255),LEFT('Disaggregation Data'!$J$315:$J$576,255),0))=0,"",INDEX('Disaggregation Data'!$P$315:$P$576,MATCH(LEFT(X569,255),LEFT('Disaggregation Data'!J$315:$J$576,255),0))),"")</f>
        <v/>
      </c>
      <c r="W569" s="472"/>
      <c r="X569" s="472" t="str">
        <f t="shared" si="36"/>
        <v/>
      </c>
      <c r="Y569" s="472">
        <f t="shared" si="37"/>
        <v>22</v>
      </c>
      <c r="Z569" s="472" t="str">
        <f t="shared" si="38"/>
        <v/>
      </c>
      <c r="AA569" s="472" t="b">
        <f t="shared" si="39"/>
        <v>0</v>
      </c>
      <c r="AB569" s="472" t="s">
        <v>2119</v>
      </c>
      <c r="AC569" s="472" t="str">
        <f t="array" ref="AC569">IFERROR(IF(INDEX('Disaggregation Records'!$G$95:$G$183,MATCH(LEFT(Z569,255),LEFT('Disaggregation Records'!$D$95:$D$183,255),0))=0,"",INDEX('Disaggregation Records'!$G$95:$G$183,MATCH(LEFT(Z569,255),LEFT('Disaggregation Records'!$D$95:$D$183,255),0))),"")</f>
        <v/>
      </c>
      <c r="AD569" s="472" t="s">
        <v>845</v>
      </c>
      <c r="AE569" s="219"/>
      <c r="AF569" s="135"/>
      <c r="AG569" s="135"/>
    </row>
    <row r="570" spans="1:33" ht="37.5" customHeight="1" x14ac:dyDescent="0.35">
      <c r="A570" s="367">
        <v>25</v>
      </c>
      <c r="B570" s="384" t="str">
        <f>IFERROR(VLOOKUP(A570,'Coverage Indicators - Section D'!$A$10:$Y$38,25,FALSE),"")</f>
        <v/>
      </c>
      <c r="C570" s="467" t="str">
        <f t="array" ref="C570">IFERROR(IF(INDEX('Disaggregation Records'!$E$95:$E$183,MATCH(RIGHT(Z570,255),RIGHT('Disaggregation Records'!$D$95:$D$183,255),0))=0,"",INDEX('Disaggregation Records'!$E$95:$E$183,MATCH(RIGHT(Z570,255),RIGHT('Disaggregation Records'!$D$95:$D$183,255),0))),"")</f>
        <v/>
      </c>
      <c r="D570" s="467" t="str">
        <f t="array" ref="D570">IFERROR(IF(INDEX('Disaggregation Records'!$F$95:$F$183,MATCH(RIGHT(Z570,255),RIGHT('Disaggregation Records'!$D$95:$D$183,255),0))=0,"",INDEX('Disaggregation Records'!$F$95:$F$183,MATCH(RIGHT(Z570,255),RIGHT('Disaggregation Records'!$D$95:$D$183,255),0))),"")</f>
        <v/>
      </c>
      <c r="E570" s="386" t="str">
        <f t="array" ref="E570">IFERROR(IF(INDEX('Disaggregation Data'!$K$315:$K$576,MATCH(LEFT(X570,255),LEFT('Disaggregation Data'!$J$315:$J$576,255),0))=0,"",INDEX('Disaggregation Data'!$K$315:$K$576,MATCH(LEFT(X570,255),LEFT('Disaggregation Data'!J$315:$J$576,255),0))),"")</f>
        <v/>
      </c>
      <c r="F570" s="387" t="str">
        <f t="array" ref="F570">IFERROR(IF(INDEX('Disaggregation Data'!$L$315:$L$576,MATCH(LEFT(X570,255),LEFT('Disaggregation Data'!$J$315:$J$576,255),0))=0,"",INDEX('Disaggregation Data'!$L$315:$L$576,MATCH(LEFT(X570,255),LEFT('Disaggregation Data'!J$315:$J$576,255),0))),"")</f>
        <v/>
      </c>
      <c r="G570" s="442" t="str">
        <f t="array" ref="G570">IFERROR(IF(INDEX('Disaggregation Data'!$M$315:$M$576,MATCH(LEFT(X570,255),LEFT('Disaggregation Data'!$J$315:$J$576,255),0))=0,(E570/F570)*100,INDEX('Disaggregation Data'!$M$315:$M$576,MATCH(LEFT(X570,255),LEFT('Disaggregation Data'!J$315:$J$576,255),0))),"")</f>
        <v/>
      </c>
      <c r="H570" s="390" t="str">
        <f t="array" ref="H570">IFERROR(IF(INDEX('Disaggregation Data'!$N$315:$N$576,MATCH(LEFT(X570,255),LEFT('Disaggregation Data'!$J$315:$J$576,255),0))=0,"",INDEX('Disaggregation Data'!$N$315:$N$576,MATCH(LEFT(X570,255),LEFT('Disaggregation Data'!J$315:$J$576,255),0))),"")</f>
        <v/>
      </c>
      <c r="I570" s="471"/>
      <c r="J570" s="471"/>
      <c r="K570" s="471"/>
      <c r="L570" s="471"/>
      <c r="M570" s="471"/>
      <c r="N570" s="471"/>
      <c r="O570" s="471"/>
      <c r="P570" s="471"/>
      <c r="Q570" s="471"/>
      <c r="R570" s="471"/>
      <c r="S570" s="471"/>
      <c r="T570" s="471"/>
      <c r="U570" s="390" t="str">
        <f t="array" ref="U570">IFERROR(IF(INDEX('Disaggregation Data'!$O$315:$O$576,MATCH(LEFT(X570,255),LEFT('Disaggregation Data'!$J$315:$J$576,255),0))=0,"",INDEX('Disaggregation Data'!$O$315:$O$576,MATCH(LEFT(X570,255),LEFT('Disaggregation Data'!J$315:$J$576,255),0))),"")</f>
        <v/>
      </c>
      <c r="V570" s="402" t="str">
        <f t="array" ref="V570">IFERROR(IF(INDEX('Disaggregation Data'!$P$315:$P$576,MATCH(LEFT(X570,255),LEFT('Disaggregation Data'!$J$315:$J$576,255),0))=0,"",INDEX('Disaggregation Data'!$P$315:$P$576,MATCH(LEFT(X570,255),LEFT('Disaggregation Data'!J$315:$J$576,255),0))),"")</f>
        <v/>
      </c>
      <c r="W570" s="472"/>
      <c r="X570" s="472" t="str">
        <f t="shared" si="36"/>
        <v/>
      </c>
      <c r="Y570" s="472">
        <f t="shared" si="37"/>
        <v>23</v>
      </c>
      <c r="Z570" s="472" t="str">
        <f t="shared" si="38"/>
        <v/>
      </c>
      <c r="AA570" s="472" t="b">
        <f t="shared" si="39"/>
        <v>0</v>
      </c>
      <c r="AB570" s="472" t="s">
        <v>2120</v>
      </c>
      <c r="AC570" s="472" t="str">
        <f t="array" ref="AC570">IFERROR(IF(INDEX('Disaggregation Records'!$G$95:$G$183,MATCH(LEFT(Z570,255),LEFT('Disaggregation Records'!$D$95:$D$183,255),0))=0,"",INDEX('Disaggregation Records'!$G$95:$G$183,MATCH(LEFT(Z570,255),LEFT('Disaggregation Records'!$D$95:$D$183,255),0))),"")</f>
        <v/>
      </c>
      <c r="AD570" s="472" t="s">
        <v>845</v>
      </c>
      <c r="AE570" s="219"/>
      <c r="AF570" s="135"/>
      <c r="AG570" s="135"/>
    </row>
    <row r="571" spans="1:33" ht="37.5" customHeight="1" x14ac:dyDescent="0.35">
      <c r="A571" s="367">
        <v>25</v>
      </c>
      <c r="B571" s="384" t="str">
        <f>IFERROR(VLOOKUP(A571,'Coverage Indicators - Section D'!$A$10:$Y$38,25,FALSE),"")</f>
        <v/>
      </c>
      <c r="C571" s="467" t="str">
        <f t="array" ref="C571">IFERROR(IF(INDEX('Disaggregation Records'!$E$95:$E$183,MATCH(RIGHT(Z571,255),RIGHT('Disaggregation Records'!$D$95:$D$183,255),0))=0,"",INDEX('Disaggregation Records'!$E$95:$E$183,MATCH(RIGHT(Z571,255),RIGHT('Disaggregation Records'!$D$95:$D$183,255),0))),"")</f>
        <v/>
      </c>
      <c r="D571" s="467" t="str">
        <f t="array" ref="D571">IFERROR(IF(INDEX('Disaggregation Records'!$F$95:$F$183,MATCH(RIGHT(Z571,255),RIGHT('Disaggregation Records'!$D$95:$D$183,255),0))=0,"",INDEX('Disaggregation Records'!$F$95:$F$183,MATCH(RIGHT(Z571,255),RIGHT('Disaggregation Records'!$D$95:$D$183,255),0))),"")</f>
        <v/>
      </c>
      <c r="E571" s="386" t="str">
        <f t="array" ref="E571">IFERROR(IF(INDEX('Disaggregation Data'!$K$315:$K$576,MATCH(LEFT(X571,255),LEFT('Disaggregation Data'!$J$315:$J$576,255),0))=0,"",INDEX('Disaggregation Data'!$K$315:$K$576,MATCH(LEFT(X571,255),LEFT('Disaggregation Data'!J$315:$J$576,255),0))),"")</f>
        <v/>
      </c>
      <c r="F571" s="387" t="str">
        <f t="array" ref="F571">IFERROR(IF(INDEX('Disaggregation Data'!$L$315:$L$576,MATCH(LEFT(X571,255),LEFT('Disaggregation Data'!$J$315:$J$576,255),0))=0,"",INDEX('Disaggregation Data'!$L$315:$L$576,MATCH(LEFT(X571,255),LEFT('Disaggregation Data'!J$315:$J$576,255),0))),"")</f>
        <v/>
      </c>
      <c r="G571" s="442" t="str">
        <f t="array" ref="G571">IFERROR(IF(INDEX('Disaggregation Data'!$M$315:$M$576,MATCH(LEFT(X571,255),LEFT('Disaggregation Data'!$J$315:$J$576,255),0))=0,(E571/F571)*100,INDEX('Disaggregation Data'!$M$315:$M$576,MATCH(LEFT(X571,255),LEFT('Disaggregation Data'!J$315:$J$576,255),0))),"")</f>
        <v/>
      </c>
      <c r="H571" s="390" t="str">
        <f t="array" ref="H571">IFERROR(IF(INDEX('Disaggregation Data'!$N$315:$N$576,MATCH(LEFT(X571,255),LEFT('Disaggregation Data'!$J$315:$J$576,255),0))=0,"",INDEX('Disaggregation Data'!$N$315:$N$576,MATCH(LEFT(X571,255),LEFT('Disaggregation Data'!J$315:$J$576,255),0))),"")</f>
        <v/>
      </c>
      <c r="I571" s="471"/>
      <c r="J571" s="471"/>
      <c r="K571" s="471"/>
      <c r="L571" s="471"/>
      <c r="M571" s="471"/>
      <c r="N571" s="471"/>
      <c r="O571" s="471"/>
      <c r="P571" s="471"/>
      <c r="Q571" s="471"/>
      <c r="R571" s="471"/>
      <c r="S571" s="471"/>
      <c r="T571" s="471"/>
      <c r="U571" s="390" t="str">
        <f t="array" ref="U571">IFERROR(IF(INDEX('Disaggregation Data'!$O$315:$O$576,MATCH(LEFT(X571,255),LEFT('Disaggregation Data'!$J$315:$J$576,255),0))=0,"",INDEX('Disaggregation Data'!$O$315:$O$576,MATCH(LEFT(X571,255),LEFT('Disaggregation Data'!J$315:$J$576,255),0))),"")</f>
        <v/>
      </c>
      <c r="V571" s="402" t="str">
        <f t="array" ref="V571">IFERROR(IF(INDEX('Disaggregation Data'!$P$315:$P$576,MATCH(LEFT(X571,255),LEFT('Disaggregation Data'!$J$315:$J$576,255),0))=0,"",INDEX('Disaggregation Data'!$P$315:$P$576,MATCH(LEFT(X571,255),LEFT('Disaggregation Data'!J$315:$J$576,255),0))),"")</f>
        <v/>
      </c>
      <c r="W571" s="472"/>
      <c r="X571" s="472" t="str">
        <f t="shared" si="36"/>
        <v/>
      </c>
      <c r="Y571" s="472">
        <f t="shared" si="37"/>
        <v>24</v>
      </c>
      <c r="Z571" s="472" t="str">
        <f t="shared" si="38"/>
        <v/>
      </c>
      <c r="AA571" s="472" t="b">
        <f t="shared" si="39"/>
        <v>0</v>
      </c>
      <c r="AB571" s="472" t="s">
        <v>2121</v>
      </c>
      <c r="AC571" s="472" t="str">
        <f t="array" ref="AC571">IFERROR(IF(INDEX('Disaggregation Records'!$G$95:$G$183,MATCH(LEFT(Z571,255),LEFT('Disaggregation Records'!$D$95:$D$183,255),0))=0,"",INDEX('Disaggregation Records'!$G$95:$G$183,MATCH(LEFT(Z571,255),LEFT('Disaggregation Records'!$D$95:$D$183,255),0))),"")</f>
        <v/>
      </c>
      <c r="AD571" s="472" t="s">
        <v>845</v>
      </c>
      <c r="AE571" s="219"/>
      <c r="AF571" s="135"/>
      <c r="AG571" s="135"/>
    </row>
    <row r="572" spans="1:33" ht="37.5" customHeight="1" x14ac:dyDescent="0.35">
      <c r="A572" s="367">
        <v>25</v>
      </c>
      <c r="B572" s="384" t="str">
        <f>IFERROR(VLOOKUP(A572,'Coverage Indicators - Section D'!$A$10:$Y$38,25,FALSE),"")</f>
        <v/>
      </c>
      <c r="C572" s="467" t="str">
        <f t="array" ref="C572">IFERROR(IF(INDEX('Disaggregation Records'!$E$95:$E$183,MATCH(RIGHT(Z572,255),RIGHT('Disaggregation Records'!$D$95:$D$183,255),0))=0,"",INDEX('Disaggregation Records'!$E$95:$E$183,MATCH(RIGHT(Z572,255),RIGHT('Disaggregation Records'!$D$95:$D$183,255),0))),"")</f>
        <v/>
      </c>
      <c r="D572" s="467" t="str">
        <f t="array" ref="D572">IFERROR(IF(INDEX('Disaggregation Records'!$F$95:$F$183,MATCH(RIGHT(Z572,255),RIGHT('Disaggregation Records'!$D$95:$D$183,255),0))=0,"",INDEX('Disaggregation Records'!$F$95:$F$183,MATCH(RIGHT(Z572,255),RIGHT('Disaggregation Records'!$D$95:$D$183,255),0))),"")</f>
        <v/>
      </c>
      <c r="E572" s="386" t="str">
        <f t="array" ref="E572">IFERROR(IF(INDEX('Disaggregation Data'!$K$315:$K$576,MATCH(LEFT(X572,255),LEFT('Disaggregation Data'!$J$315:$J$576,255),0))=0,"",INDEX('Disaggregation Data'!$K$315:$K$576,MATCH(LEFT(X572,255),LEFT('Disaggregation Data'!J$315:$J$576,255),0))),"")</f>
        <v/>
      </c>
      <c r="F572" s="387" t="str">
        <f t="array" ref="F572">IFERROR(IF(INDEX('Disaggregation Data'!$L$315:$L$576,MATCH(LEFT(X572,255),LEFT('Disaggregation Data'!$J$315:$J$576,255),0))=0,"",INDEX('Disaggregation Data'!$L$315:$L$576,MATCH(LEFT(X572,255),LEFT('Disaggregation Data'!J$315:$J$576,255),0))),"")</f>
        <v/>
      </c>
      <c r="G572" s="442" t="str">
        <f t="array" ref="G572">IFERROR(IF(INDEX('Disaggregation Data'!$M$315:$M$576,MATCH(LEFT(X572,255),LEFT('Disaggregation Data'!$J$315:$J$576,255),0))=0,(E572/F572)*100,INDEX('Disaggregation Data'!$M$315:$M$576,MATCH(LEFT(X572,255),LEFT('Disaggregation Data'!J$315:$J$576,255),0))),"")</f>
        <v/>
      </c>
      <c r="H572" s="390" t="str">
        <f t="array" ref="H572">IFERROR(IF(INDEX('Disaggregation Data'!$N$315:$N$576,MATCH(LEFT(X572,255),LEFT('Disaggregation Data'!$J$315:$J$576,255),0))=0,"",INDEX('Disaggregation Data'!$N$315:$N$576,MATCH(LEFT(X572,255),LEFT('Disaggregation Data'!J$315:$J$576,255),0))),"")</f>
        <v/>
      </c>
      <c r="I572" s="471"/>
      <c r="J572" s="471"/>
      <c r="K572" s="471"/>
      <c r="L572" s="471"/>
      <c r="M572" s="471"/>
      <c r="N572" s="471"/>
      <c r="O572" s="471"/>
      <c r="P572" s="471"/>
      <c r="Q572" s="471"/>
      <c r="R572" s="471"/>
      <c r="S572" s="471"/>
      <c r="T572" s="471"/>
      <c r="U572" s="390" t="str">
        <f t="array" ref="U572">IFERROR(IF(INDEX('Disaggregation Data'!$O$315:$O$576,MATCH(LEFT(X572,255),LEFT('Disaggregation Data'!$J$315:$J$576,255),0))=0,"",INDEX('Disaggregation Data'!$O$315:$O$576,MATCH(LEFT(X572,255),LEFT('Disaggregation Data'!J$315:$J$576,255),0))),"")</f>
        <v/>
      </c>
      <c r="V572" s="402" t="str">
        <f t="array" ref="V572">IFERROR(IF(INDEX('Disaggregation Data'!$P$315:$P$576,MATCH(LEFT(X572,255),LEFT('Disaggregation Data'!$J$315:$J$576,255),0))=0,"",INDEX('Disaggregation Data'!$P$315:$P$576,MATCH(LEFT(X572,255),LEFT('Disaggregation Data'!J$315:$J$576,255),0))),"")</f>
        <v/>
      </c>
      <c r="W572" s="472"/>
      <c r="X572" s="472" t="str">
        <f t="shared" si="36"/>
        <v/>
      </c>
      <c r="Y572" s="472">
        <f t="shared" si="37"/>
        <v>25</v>
      </c>
      <c r="Z572" s="472" t="str">
        <f t="shared" si="38"/>
        <v/>
      </c>
      <c r="AA572" s="472" t="b">
        <f t="shared" si="39"/>
        <v>0</v>
      </c>
      <c r="AB572" s="472" t="s">
        <v>2122</v>
      </c>
      <c r="AC572" s="472" t="str">
        <f t="array" ref="AC572">IFERROR(IF(INDEX('Disaggregation Records'!$G$95:$G$183,MATCH(LEFT(Z572,255),LEFT('Disaggregation Records'!$D$95:$D$183,255),0))=0,"",INDEX('Disaggregation Records'!$G$95:$G$183,MATCH(LEFT(Z572,255),LEFT('Disaggregation Records'!$D$95:$D$183,255),0))),"")</f>
        <v/>
      </c>
      <c r="AD572" s="472" t="s">
        <v>845</v>
      </c>
      <c r="AE572" s="219"/>
      <c r="AF572" s="135"/>
      <c r="AG572" s="135"/>
    </row>
    <row r="573" spans="1:33" ht="37.5" customHeight="1" x14ac:dyDescent="0.35">
      <c r="A573" s="367">
        <v>25</v>
      </c>
      <c r="B573" s="384" t="str">
        <f>IFERROR(VLOOKUP(A573,'Coverage Indicators - Section D'!$A$10:$Y$38,25,FALSE),"")</f>
        <v/>
      </c>
      <c r="C573" s="467" t="str">
        <f t="array" ref="C573">IFERROR(IF(INDEX('Disaggregation Records'!$E$95:$E$183,MATCH(RIGHT(Z573,255),RIGHT('Disaggregation Records'!$D$95:$D$183,255),0))=0,"",INDEX('Disaggregation Records'!$E$95:$E$183,MATCH(RIGHT(Z573,255),RIGHT('Disaggregation Records'!$D$95:$D$183,255),0))),"")</f>
        <v/>
      </c>
      <c r="D573" s="467" t="str">
        <f t="array" ref="D573">IFERROR(IF(INDEX('Disaggregation Records'!$F$95:$F$183,MATCH(RIGHT(Z573,255),RIGHT('Disaggregation Records'!$D$95:$D$183,255),0))=0,"",INDEX('Disaggregation Records'!$F$95:$F$183,MATCH(RIGHT(Z573,255),RIGHT('Disaggregation Records'!$D$95:$D$183,255),0))),"")</f>
        <v/>
      </c>
      <c r="E573" s="386" t="str">
        <f t="array" ref="E573">IFERROR(IF(INDEX('Disaggregation Data'!$K$315:$K$576,MATCH(LEFT(X573,255),LEFT('Disaggregation Data'!$J$315:$J$576,255),0))=0,"",INDEX('Disaggregation Data'!$K$315:$K$576,MATCH(LEFT(X573,255),LEFT('Disaggregation Data'!J$315:$J$576,255),0))),"")</f>
        <v/>
      </c>
      <c r="F573" s="387" t="str">
        <f t="array" ref="F573">IFERROR(IF(INDEX('Disaggregation Data'!$L$315:$L$576,MATCH(LEFT(X573,255),LEFT('Disaggregation Data'!$J$315:$J$576,255),0))=0,"",INDEX('Disaggregation Data'!$L$315:$L$576,MATCH(LEFT(X573,255),LEFT('Disaggregation Data'!J$315:$J$576,255),0))),"")</f>
        <v/>
      </c>
      <c r="G573" s="442" t="str">
        <f t="array" ref="G573">IFERROR(IF(INDEX('Disaggregation Data'!$M$315:$M$576,MATCH(LEFT(X573,255),LEFT('Disaggregation Data'!$J$315:$J$576,255),0))=0,(E573/F573)*100,INDEX('Disaggregation Data'!$M$315:$M$576,MATCH(LEFT(X573,255),LEFT('Disaggregation Data'!J$315:$J$576,255),0))),"")</f>
        <v/>
      </c>
      <c r="H573" s="390" t="str">
        <f t="array" ref="H573">IFERROR(IF(INDEX('Disaggregation Data'!$N$315:$N$576,MATCH(LEFT(X573,255),LEFT('Disaggregation Data'!$J$315:$J$576,255),0))=0,"",INDEX('Disaggregation Data'!$N$315:$N$576,MATCH(LEFT(X573,255),LEFT('Disaggregation Data'!J$315:$J$576,255),0))),"")</f>
        <v/>
      </c>
      <c r="I573" s="471"/>
      <c r="J573" s="471"/>
      <c r="K573" s="471"/>
      <c r="L573" s="471"/>
      <c r="M573" s="471"/>
      <c r="N573" s="471"/>
      <c r="O573" s="471"/>
      <c r="P573" s="471"/>
      <c r="Q573" s="471"/>
      <c r="R573" s="471"/>
      <c r="S573" s="471"/>
      <c r="T573" s="471"/>
      <c r="U573" s="390" t="str">
        <f t="array" ref="U573">IFERROR(IF(INDEX('Disaggregation Data'!$O$315:$O$576,MATCH(LEFT(X573,255),LEFT('Disaggregation Data'!$J$315:$J$576,255),0))=0,"",INDEX('Disaggregation Data'!$O$315:$O$576,MATCH(LEFT(X573,255),LEFT('Disaggregation Data'!J$315:$J$576,255),0))),"")</f>
        <v/>
      </c>
      <c r="V573" s="402" t="str">
        <f t="array" ref="V573">IFERROR(IF(INDEX('Disaggregation Data'!$P$315:$P$576,MATCH(LEFT(X573,255),LEFT('Disaggregation Data'!$J$315:$J$576,255),0))=0,"",INDEX('Disaggregation Data'!$P$315:$P$576,MATCH(LEFT(X573,255),LEFT('Disaggregation Data'!J$315:$J$576,255),0))),"")</f>
        <v/>
      </c>
      <c r="W573" s="472"/>
      <c r="X573" s="472" t="str">
        <f t="shared" si="36"/>
        <v/>
      </c>
      <c r="Y573" s="472">
        <f t="shared" si="37"/>
        <v>26</v>
      </c>
      <c r="Z573" s="472" t="str">
        <f t="shared" si="38"/>
        <v/>
      </c>
      <c r="AA573" s="472" t="b">
        <f t="shared" si="39"/>
        <v>0</v>
      </c>
      <c r="AB573" s="472" t="s">
        <v>2123</v>
      </c>
      <c r="AC573" s="472" t="str">
        <f t="array" ref="AC573">IFERROR(IF(INDEX('Disaggregation Records'!$G$95:$G$183,MATCH(LEFT(Z573,255),LEFT('Disaggregation Records'!$D$95:$D$183,255),0))=0,"",INDEX('Disaggregation Records'!$G$95:$G$183,MATCH(LEFT(Z573,255),LEFT('Disaggregation Records'!$D$95:$D$183,255),0))),"")</f>
        <v/>
      </c>
      <c r="AD573" s="472" t="s">
        <v>845</v>
      </c>
      <c r="AE573" s="219"/>
      <c r="AF573" s="135"/>
      <c r="AG573" s="135"/>
    </row>
    <row r="574" spans="1:33" ht="37.5" customHeight="1" x14ac:dyDescent="0.35">
      <c r="A574" s="367">
        <v>25</v>
      </c>
      <c r="B574" s="384" t="str">
        <f>IFERROR(VLOOKUP(A574,'Coverage Indicators - Section D'!$A$10:$Y$38,25,FALSE),"")</f>
        <v/>
      </c>
      <c r="C574" s="467" t="str">
        <f t="array" ref="C574">IFERROR(IF(INDEX('Disaggregation Records'!$E$95:$E$183,MATCH(RIGHT(Z574,255),RIGHT('Disaggregation Records'!$D$95:$D$183,255),0))=0,"",INDEX('Disaggregation Records'!$E$95:$E$183,MATCH(RIGHT(Z574,255),RIGHT('Disaggregation Records'!$D$95:$D$183,255),0))),"")</f>
        <v/>
      </c>
      <c r="D574" s="467" t="str">
        <f t="array" ref="D574">IFERROR(IF(INDEX('Disaggregation Records'!$F$95:$F$183,MATCH(RIGHT(Z574,255),RIGHT('Disaggregation Records'!$D$95:$D$183,255),0))=0,"",INDEX('Disaggregation Records'!$F$95:$F$183,MATCH(RIGHT(Z574,255),RIGHT('Disaggregation Records'!$D$95:$D$183,255),0))),"")</f>
        <v/>
      </c>
      <c r="E574" s="386" t="str">
        <f t="array" ref="E574">IFERROR(IF(INDEX('Disaggregation Data'!$K$315:$K$576,MATCH(LEFT(X574,255),LEFT('Disaggregation Data'!$J$315:$J$576,255),0))=0,"",INDEX('Disaggregation Data'!$K$315:$K$576,MATCH(LEFT(X574,255),LEFT('Disaggregation Data'!J$315:$J$576,255),0))),"")</f>
        <v/>
      </c>
      <c r="F574" s="387" t="str">
        <f t="array" ref="F574">IFERROR(IF(INDEX('Disaggregation Data'!$L$315:$L$576,MATCH(LEFT(X574,255),LEFT('Disaggregation Data'!$J$315:$J$576,255),0))=0,"",INDEX('Disaggregation Data'!$L$315:$L$576,MATCH(LEFT(X574,255),LEFT('Disaggregation Data'!J$315:$J$576,255),0))),"")</f>
        <v/>
      </c>
      <c r="G574" s="442" t="str">
        <f t="array" ref="G574">IFERROR(IF(INDEX('Disaggregation Data'!$M$315:$M$576,MATCH(LEFT(X574,255),LEFT('Disaggregation Data'!$J$315:$J$576,255),0))=0,(E574/F574)*100,INDEX('Disaggregation Data'!$M$315:$M$576,MATCH(LEFT(X574,255),LEFT('Disaggregation Data'!J$315:$J$576,255),0))),"")</f>
        <v/>
      </c>
      <c r="H574" s="390" t="str">
        <f t="array" ref="H574">IFERROR(IF(INDEX('Disaggregation Data'!$N$315:$N$576,MATCH(LEFT(X574,255),LEFT('Disaggregation Data'!$J$315:$J$576,255),0))=0,"",INDEX('Disaggregation Data'!$N$315:$N$576,MATCH(LEFT(X574,255),LEFT('Disaggregation Data'!J$315:$J$576,255),0))),"")</f>
        <v/>
      </c>
      <c r="I574" s="471"/>
      <c r="J574" s="471"/>
      <c r="K574" s="471"/>
      <c r="L574" s="471"/>
      <c r="M574" s="471"/>
      <c r="N574" s="471"/>
      <c r="O574" s="471"/>
      <c r="P574" s="471"/>
      <c r="Q574" s="471"/>
      <c r="R574" s="471"/>
      <c r="S574" s="471"/>
      <c r="T574" s="471"/>
      <c r="U574" s="390" t="str">
        <f t="array" ref="U574">IFERROR(IF(INDEX('Disaggregation Data'!$O$315:$O$576,MATCH(LEFT(X574,255),LEFT('Disaggregation Data'!$J$315:$J$576,255),0))=0,"",INDEX('Disaggregation Data'!$O$315:$O$576,MATCH(LEFT(X574,255),LEFT('Disaggregation Data'!J$315:$J$576,255),0))),"")</f>
        <v/>
      </c>
      <c r="V574" s="402" t="str">
        <f t="array" ref="V574">IFERROR(IF(INDEX('Disaggregation Data'!$P$315:$P$576,MATCH(LEFT(X574,255),LEFT('Disaggregation Data'!$J$315:$J$576,255),0))=0,"",INDEX('Disaggregation Data'!$P$315:$P$576,MATCH(LEFT(X574,255),LEFT('Disaggregation Data'!J$315:$J$576,255),0))),"")</f>
        <v/>
      </c>
      <c r="W574" s="472"/>
      <c r="X574" s="472" t="str">
        <f t="shared" si="36"/>
        <v/>
      </c>
      <c r="Y574" s="472">
        <f t="shared" si="37"/>
        <v>27</v>
      </c>
      <c r="Z574" s="472" t="str">
        <f t="shared" si="38"/>
        <v/>
      </c>
      <c r="AA574" s="472" t="b">
        <f t="shared" si="39"/>
        <v>0</v>
      </c>
      <c r="AB574" s="472" t="s">
        <v>2124</v>
      </c>
      <c r="AC574" s="472" t="str">
        <f t="array" ref="AC574">IFERROR(IF(INDEX('Disaggregation Records'!$G$95:$G$183,MATCH(LEFT(Z574,255),LEFT('Disaggregation Records'!$D$95:$D$183,255),0))=0,"",INDEX('Disaggregation Records'!$G$95:$G$183,MATCH(LEFT(Z574,255),LEFT('Disaggregation Records'!$D$95:$D$183,255),0))),"")</f>
        <v/>
      </c>
      <c r="AD574" s="472" t="s">
        <v>845</v>
      </c>
      <c r="AE574" s="219"/>
      <c r="AF574" s="135"/>
      <c r="AG574" s="135"/>
    </row>
    <row r="575" spans="1:33" ht="37.5" customHeight="1" x14ac:dyDescent="0.35">
      <c r="A575" s="367">
        <v>25</v>
      </c>
      <c r="B575" s="384" t="str">
        <f>IFERROR(VLOOKUP(A575,'Coverage Indicators - Section D'!$A$10:$Y$38,25,FALSE),"")</f>
        <v/>
      </c>
      <c r="C575" s="467" t="str">
        <f t="array" ref="C575">IFERROR(IF(INDEX('Disaggregation Records'!$E$95:$E$183,MATCH(RIGHT(Z575,255),RIGHT('Disaggregation Records'!$D$95:$D$183,255),0))=0,"",INDEX('Disaggregation Records'!$E$95:$E$183,MATCH(RIGHT(Z575,255),RIGHT('Disaggregation Records'!$D$95:$D$183,255),0))),"")</f>
        <v/>
      </c>
      <c r="D575" s="467" t="str">
        <f t="array" ref="D575">IFERROR(IF(INDEX('Disaggregation Records'!$F$95:$F$183,MATCH(RIGHT(Z575,255),RIGHT('Disaggregation Records'!$D$95:$D$183,255),0))=0,"",INDEX('Disaggregation Records'!$F$95:$F$183,MATCH(RIGHT(Z575,255),RIGHT('Disaggregation Records'!$D$95:$D$183,255),0))),"")</f>
        <v/>
      </c>
      <c r="E575" s="386" t="str">
        <f t="array" ref="E575">IFERROR(IF(INDEX('Disaggregation Data'!$K$315:$K$576,MATCH(LEFT(X575,255),LEFT('Disaggregation Data'!$J$315:$J$576,255),0))=0,"",INDEX('Disaggregation Data'!$K$315:$K$576,MATCH(LEFT(X575,255),LEFT('Disaggregation Data'!J$315:$J$576,255),0))),"")</f>
        <v/>
      </c>
      <c r="F575" s="387" t="str">
        <f t="array" ref="F575">IFERROR(IF(INDEX('Disaggregation Data'!$L$315:$L$576,MATCH(LEFT(X575,255),LEFT('Disaggregation Data'!$J$315:$J$576,255),0))=0,"",INDEX('Disaggregation Data'!$L$315:$L$576,MATCH(LEFT(X575,255),LEFT('Disaggregation Data'!J$315:$J$576,255),0))),"")</f>
        <v/>
      </c>
      <c r="G575" s="442" t="str">
        <f t="array" ref="G575">IFERROR(IF(INDEX('Disaggregation Data'!$M$315:$M$576,MATCH(LEFT(X575,255),LEFT('Disaggregation Data'!$J$315:$J$576,255),0))=0,(E575/F575)*100,INDEX('Disaggregation Data'!$M$315:$M$576,MATCH(LEFT(X575,255),LEFT('Disaggregation Data'!J$315:$J$576,255),0))),"")</f>
        <v/>
      </c>
      <c r="H575" s="390" t="str">
        <f t="array" ref="H575">IFERROR(IF(INDEX('Disaggregation Data'!$N$315:$N$576,MATCH(LEFT(X575,255),LEFT('Disaggregation Data'!$J$315:$J$576,255),0))=0,"",INDEX('Disaggregation Data'!$N$315:$N$576,MATCH(LEFT(X575,255),LEFT('Disaggregation Data'!J$315:$J$576,255),0))),"")</f>
        <v/>
      </c>
      <c r="I575" s="471"/>
      <c r="J575" s="471"/>
      <c r="K575" s="471"/>
      <c r="L575" s="471"/>
      <c r="M575" s="471"/>
      <c r="N575" s="471"/>
      <c r="O575" s="471"/>
      <c r="P575" s="471"/>
      <c r="Q575" s="471"/>
      <c r="R575" s="471"/>
      <c r="S575" s="471"/>
      <c r="T575" s="471"/>
      <c r="U575" s="390" t="str">
        <f t="array" ref="U575">IFERROR(IF(INDEX('Disaggregation Data'!$O$315:$O$576,MATCH(LEFT(X575,255),LEFT('Disaggregation Data'!$J$315:$J$576,255),0))=0,"",INDEX('Disaggregation Data'!$O$315:$O$576,MATCH(LEFT(X575,255),LEFT('Disaggregation Data'!J$315:$J$576,255),0))),"")</f>
        <v/>
      </c>
      <c r="V575" s="402" t="str">
        <f t="array" ref="V575">IFERROR(IF(INDEX('Disaggregation Data'!$P$315:$P$576,MATCH(LEFT(X575,255),LEFT('Disaggregation Data'!$J$315:$J$576,255),0))=0,"",INDEX('Disaggregation Data'!$P$315:$P$576,MATCH(LEFT(X575,255),LEFT('Disaggregation Data'!J$315:$J$576,255),0))),"")</f>
        <v/>
      </c>
      <c r="W575" s="472"/>
      <c r="X575" s="472" t="str">
        <f t="shared" si="36"/>
        <v/>
      </c>
      <c r="Y575" s="472">
        <f t="shared" si="37"/>
        <v>28</v>
      </c>
      <c r="Z575" s="472" t="str">
        <f t="shared" si="38"/>
        <v/>
      </c>
      <c r="AA575" s="472" t="b">
        <f t="shared" si="39"/>
        <v>0</v>
      </c>
      <c r="AB575" s="472" t="s">
        <v>2125</v>
      </c>
      <c r="AC575" s="472" t="str">
        <f t="array" ref="AC575">IFERROR(IF(INDEX('Disaggregation Records'!$G$95:$G$183,MATCH(LEFT(Z575,255),LEFT('Disaggregation Records'!$D$95:$D$183,255),0))=0,"",INDEX('Disaggregation Records'!$G$95:$G$183,MATCH(LEFT(Z575,255),LEFT('Disaggregation Records'!$D$95:$D$183,255),0))),"")</f>
        <v/>
      </c>
      <c r="AD575" s="472" t="s">
        <v>845</v>
      </c>
      <c r="AE575" s="219"/>
      <c r="AF575" s="135"/>
      <c r="AG575" s="135"/>
    </row>
    <row r="576" spans="1:33" ht="37.5" customHeight="1" x14ac:dyDescent="0.35">
      <c r="A576" s="367">
        <v>25</v>
      </c>
      <c r="B576" s="384" t="str">
        <f>IFERROR(VLOOKUP(A576,'Coverage Indicators - Section D'!$A$10:$Y$38,25,FALSE),"")</f>
        <v/>
      </c>
      <c r="C576" s="467" t="str">
        <f t="array" ref="C576">IFERROR(IF(INDEX('Disaggregation Records'!$E$95:$E$183,MATCH(RIGHT(Z576,255),RIGHT('Disaggregation Records'!$D$95:$D$183,255),0))=0,"",INDEX('Disaggregation Records'!$E$95:$E$183,MATCH(RIGHT(Z576,255),RIGHT('Disaggregation Records'!$D$95:$D$183,255),0))),"")</f>
        <v/>
      </c>
      <c r="D576" s="467" t="str">
        <f t="array" ref="D576">IFERROR(IF(INDEX('Disaggregation Records'!$F$95:$F$183,MATCH(RIGHT(Z576,255),RIGHT('Disaggregation Records'!$D$95:$D$183,255),0))=0,"",INDEX('Disaggregation Records'!$F$95:$F$183,MATCH(RIGHT(Z576,255),RIGHT('Disaggregation Records'!$D$95:$D$183,255),0))),"")</f>
        <v/>
      </c>
      <c r="E576" s="386" t="str">
        <f t="array" ref="E576">IFERROR(IF(INDEX('Disaggregation Data'!$K$315:$K$576,MATCH(LEFT(X576,255),LEFT('Disaggregation Data'!$J$315:$J$576,255),0))=0,"",INDEX('Disaggregation Data'!$K$315:$K$576,MATCH(LEFT(X576,255),LEFT('Disaggregation Data'!J$315:$J$576,255),0))),"")</f>
        <v/>
      </c>
      <c r="F576" s="387" t="str">
        <f t="array" ref="F576">IFERROR(IF(INDEX('Disaggregation Data'!$L$315:$L$576,MATCH(LEFT(X576,255),LEFT('Disaggregation Data'!$J$315:$J$576,255),0))=0,"",INDEX('Disaggregation Data'!$L$315:$L$576,MATCH(LEFT(X576,255),LEFT('Disaggregation Data'!J$315:$J$576,255),0))),"")</f>
        <v/>
      </c>
      <c r="G576" s="442" t="str">
        <f t="array" ref="G576">IFERROR(IF(INDEX('Disaggregation Data'!$M$315:$M$576,MATCH(LEFT(X576,255),LEFT('Disaggregation Data'!$J$315:$J$576,255),0))=0,(E576/F576)*100,INDEX('Disaggregation Data'!$M$315:$M$576,MATCH(LEFT(X576,255),LEFT('Disaggregation Data'!J$315:$J$576,255),0))),"")</f>
        <v/>
      </c>
      <c r="H576" s="390" t="str">
        <f t="array" ref="H576">IFERROR(IF(INDEX('Disaggregation Data'!$N$315:$N$576,MATCH(LEFT(X576,255),LEFT('Disaggregation Data'!$J$315:$J$576,255),0))=0,"",INDEX('Disaggregation Data'!$N$315:$N$576,MATCH(LEFT(X576,255),LEFT('Disaggregation Data'!J$315:$J$576,255),0))),"")</f>
        <v/>
      </c>
      <c r="I576" s="471"/>
      <c r="J576" s="471"/>
      <c r="K576" s="471"/>
      <c r="L576" s="471"/>
      <c r="M576" s="471"/>
      <c r="N576" s="471"/>
      <c r="O576" s="471"/>
      <c r="P576" s="471"/>
      <c r="Q576" s="471"/>
      <c r="R576" s="471"/>
      <c r="S576" s="471"/>
      <c r="T576" s="471"/>
      <c r="U576" s="390" t="str">
        <f t="array" ref="U576">IFERROR(IF(INDEX('Disaggregation Data'!$O$315:$O$576,MATCH(LEFT(X576,255),LEFT('Disaggregation Data'!$J$315:$J$576,255),0))=0,"",INDEX('Disaggregation Data'!$O$315:$O$576,MATCH(LEFT(X576,255),LEFT('Disaggregation Data'!J$315:$J$576,255),0))),"")</f>
        <v/>
      </c>
      <c r="V576" s="402" t="str">
        <f t="array" ref="V576">IFERROR(IF(INDEX('Disaggregation Data'!$P$315:$P$576,MATCH(LEFT(X576,255),LEFT('Disaggregation Data'!$J$315:$J$576,255),0))=0,"",INDEX('Disaggregation Data'!$P$315:$P$576,MATCH(LEFT(X576,255),LEFT('Disaggregation Data'!J$315:$J$576,255),0))),"")</f>
        <v/>
      </c>
      <c r="W576" s="472"/>
      <c r="X576" s="472" t="str">
        <f t="shared" si="36"/>
        <v/>
      </c>
      <c r="Y576" s="472">
        <f t="shared" si="37"/>
        <v>29</v>
      </c>
      <c r="Z576" s="472" t="str">
        <f t="shared" si="38"/>
        <v/>
      </c>
      <c r="AA576" s="472" t="b">
        <f t="shared" si="39"/>
        <v>0</v>
      </c>
      <c r="AB576" s="472" t="s">
        <v>2126</v>
      </c>
      <c r="AC576" s="472" t="str">
        <f t="array" ref="AC576">IFERROR(IF(INDEX('Disaggregation Records'!$G$95:$G$183,MATCH(LEFT(Z576,255),LEFT('Disaggregation Records'!$D$95:$D$183,255),0))=0,"",INDEX('Disaggregation Records'!$G$95:$G$183,MATCH(LEFT(Z576,255),LEFT('Disaggregation Records'!$D$95:$D$183,255),0))),"")</f>
        <v/>
      </c>
      <c r="AD576" s="472" t="s">
        <v>845</v>
      </c>
      <c r="AE576" s="219"/>
      <c r="AF576" s="135"/>
      <c r="AG576" s="135"/>
    </row>
    <row r="577" spans="1:33" ht="37.5" customHeight="1" x14ac:dyDescent="0.35">
      <c r="A577" s="367">
        <v>26</v>
      </c>
      <c r="B577" s="384" t="str">
        <f>IFERROR(VLOOKUP(A577,'Coverage Indicators - Section D'!$A$10:$Y$38,25,FALSE),"")</f>
        <v/>
      </c>
      <c r="C577" s="467" t="str">
        <f t="array" ref="C577">IFERROR(IF(INDEX('Disaggregation Records'!$E$95:$E$183,MATCH(RIGHT(Z577,255),RIGHT('Disaggregation Records'!$D$95:$D$183,255),0))=0,"",INDEX('Disaggregation Records'!$E$95:$E$183,MATCH(RIGHT(Z577,255),RIGHT('Disaggregation Records'!$D$95:$D$183,255),0))),"")</f>
        <v/>
      </c>
      <c r="D577" s="467" t="str">
        <f t="array" ref="D577">IFERROR(IF(INDEX('Disaggregation Records'!$F$95:$F$183,MATCH(RIGHT(Z577,255),RIGHT('Disaggregation Records'!$D$95:$D$183,255),0))=0,"",INDEX('Disaggregation Records'!$F$95:$F$183,MATCH(RIGHT(Z577,255),RIGHT('Disaggregation Records'!$D$95:$D$183,255),0))),"")</f>
        <v/>
      </c>
      <c r="E577" s="386" t="str">
        <f t="array" ref="E577">IFERROR(IF(INDEX('Disaggregation Data'!$K$315:$K$576,MATCH(LEFT(X577,255),LEFT('Disaggregation Data'!$J$315:$J$576,255),0))=0,"",INDEX('Disaggregation Data'!$K$315:$K$576,MATCH(LEFT(X577,255),LEFT('Disaggregation Data'!J$315:$J$576,255),0))),"")</f>
        <v/>
      </c>
      <c r="F577" s="387" t="str">
        <f t="array" ref="F577">IFERROR(IF(INDEX('Disaggregation Data'!$L$315:$L$576,MATCH(LEFT(X577,255),LEFT('Disaggregation Data'!$J$315:$J$576,255),0))=0,"",INDEX('Disaggregation Data'!$L$315:$L$576,MATCH(LEFT(X577,255),LEFT('Disaggregation Data'!J$315:$J$576,255),0))),"")</f>
        <v/>
      </c>
      <c r="G577" s="442" t="str">
        <f t="array" ref="G577">IFERROR(IF(INDEX('Disaggregation Data'!$M$315:$M$576,MATCH(LEFT(X577,255),LEFT('Disaggregation Data'!$J$315:$J$576,255),0))=0,(E577/F577)*100,INDEX('Disaggregation Data'!$M$315:$M$576,MATCH(LEFT(X577,255),LEFT('Disaggregation Data'!J$315:$J$576,255),0))),"")</f>
        <v/>
      </c>
      <c r="H577" s="390" t="str">
        <f t="array" ref="H577">IFERROR(IF(INDEX('Disaggregation Data'!$N$315:$N$576,MATCH(LEFT(X577,255),LEFT('Disaggregation Data'!$J$315:$J$576,255),0))=0,"",INDEX('Disaggregation Data'!$N$315:$N$576,MATCH(LEFT(X577,255),LEFT('Disaggregation Data'!J$315:$J$576,255),0))),"")</f>
        <v/>
      </c>
      <c r="I577" s="471"/>
      <c r="J577" s="471"/>
      <c r="K577" s="471"/>
      <c r="L577" s="471"/>
      <c r="M577" s="471"/>
      <c r="N577" s="471"/>
      <c r="O577" s="471"/>
      <c r="P577" s="471"/>
      <c r="Q577" s="471"/>
      <c r="R577" s="471"/>
      <c r="S577" s="471"/>
      <c r="T577" s="471"/>
      <c r="U577" s="390" t="str">
        <f t="array" ref="U577">IFERROR(IF(INDEX('Disaggregation Data'!$O$315:$O$576,MATCH(LEFT(X577,255),LEFT('Disaggregation Data'!$J$315:$J$576,255),0))=0,"",INDEX('Disaggregation Data'!$O$315:$O$576,MATCH(LEFT(X577,255),LEFT('Disaggregation Data'!J$315:$J$576,255),0))),"")</f>
        <v/>
      </c>
      <c r="V577" s="402" t="str">
        <f t="array" ref="V577">IFERROR(IF(INDEX('Disaggregation Data'!$P$315:$P$576,MATCH(LEFT(X577,255),LEFT('Disaggregation Data'!$J$315:$J$576,255),0))=0,"",INDEX('Disaggregation Data'!$P$315:$P$576,MATCH(LEFT(X577,255),LEFT('Disaggregation Data'!J$315:$J$576,255),0))),"")</f>
        <v/>
      </c>
      <c r="W577" s="472"/>
      <c r="X577" s="472" t="str">
        <f t="shared" si="36"/>
        <v/>
      </c>
      <c r="Y577" s="472">
        <f t="shared" si="37"/>
        <v>30</v>
      </c>
      <c r="Z577" s="472" t="str">
        <f t="shared" si="38"/>
        <v/>
      </c>
      <c r="AA577" s="472" t="b">
        <f t="shared" si="39"/>
        <v>0</v>
      </c>
      <c r="AB577" s="472" t="s">
        <v>2127</v>
      </c>
      <c r="AC577" s="472" t="str">
        <f t="array" ref="AC577">IFERROR(IF(INDEX('Disaggregation Records'!$G$95:$G$183,MATCH(LEFT(Z577,255),LEFT('Disaggregation Records'!$D$95:$D$183,255),0))=0,"",INDEX('Disaggregation Records'!$G$95:$G$183,MATCH(LEFT(Z577,255),LEFT('Disaggregation Records'!$D$95:$D$183,255),0))),"")</f>
        <v/>
      </c>
      <c r="AD577" s="472" t="s">
        <v>846</v>
      </c>
      <c r="AE577" s="219"/>
      <c r="AF577" s="135"/>
      <c r="AG577" s="135"/>
    </row>
    <row r="578" spans="1:33" ht="37.5" customHeight="1" x14ac:dyDescent="0.35">
      <c r="A578" s="367">
        <v>26</v>
      </c>
      <c r="B578" s="384" t="str">
        <f>IFERROR(VLOOKUP(A578,'Coverage Indicators - Section D'!$A$10:$Y$38,25,FALSE),"")</f>
        <v/>
      </c>
      <c r="C578" s="467" t="str">
        <f t="array" ref="C578">IFERROR(IF(INDEX('Disaggregation Records'!$E$95:$E$183,MATCH(RIGHT(Z578,255),RIGHT('Disaggregation Records'!$D$95:$D$183,255),0))=0,"",INDEX('Disaggregation Records'!$E$95:$E$183,MATCH(RIGHT(Z578,255),RIGHT('Disaggregation Records'!$D$95:$D$183,255),0))),"")</f>
        <v/>
      </c>
      <c r="D578" s="467" t="str">
        <f t="array" ref="D578">IFERROR(IF(INDEX('Disaggregation Records'!$F$95:$F$183,MATCH(RIGHT(Z578,255),RIGHT('Disaggregation Records'!$D$95:$D$183,255),0))=0,"",INDEX('Disaggregation Records'!$F$95:$F$183,MATCH(RIGHT(Z578,255),RIGHT('Disaggregation Records'!$D$95:$D$183,255),0))),"")</f>
        <v/>
      </c>
      <c r="E578" s="386" t="str">
        <f t="array" ref="E578">IFERROR(IF(INDEX('Disaggregation Data'!$K$315:$K$576,MATCH(LEFT(X578,255),LEFT('Disaggregation Data'!$J$315:$J$576,255),0))=0,"",INDEX('Disaggregation Data'!$K$315:$K$576,MATCH(LEFT(X578,255),LEFT('Disaggregation Data'!J$315:$J$576,255),0))),"")</f>
        <v/>
      </c>
      <c r="F578" s="387" t="str">
        <f t="array" ref="F578">IFERROR(IF(INDEX('Disaggregation Data'!$L$315:$L$576,MATCH(LEFT(X578,255),LEFT('Disaggregation Data'!$J$315:$J$576,255),0))=0,"",INDEX('Disaggregation Data'!$L$315:$L$576,MATCH(LEFT(X578,255),LEFT('Disaggregation Data'!J$315:$J$576,255),0))),"")</f>
        <v/>
      </c>
      <c r="G578" s="442" t="str">
        <f t="array" ref="G578">IFERROR(IF(INDEX('Disaggregation Data'!$M$315:$M$576,MATCH(LEFT(X578,255),LEFT('Disaggregation Data'!$J$315:$J$576,255),0))=0,(E578/F578)*100,INDEX('Disaggregation Data'!$M$315:$M$576,MATCH(LEFT(X578,255),LEFT('Disaggregation Data'!J$315:$J$576,255),0))),"")</f>
        <v/>
      </c>
      <c r="H578" s="390" t="str">
        <f t="array" ref="H578">IFERROR(IF(INDEX('Disaggregation Data'!$N$315:$N$576,MATCH(LEFT(X578,255),LEFT('Disaggregation Data'!$J$315:$J$576,255),0))=0,"",INDEX('Disaggregation Data'!$N$315:$N$576,MATCH(LEFT(X578,255),LEFT('Disaggregation Data'!J$315:$J$576,255),0))),"")</f>
        <v/>
      </c>
      <c r="I578" s="471"/>
      <c r="J578" s="471"/>
      <c r="K578" s="471"/>
      <c r="L578" s="471"/>
      <c r="M578" s="471"/>
      <c r="N578" s="471"/>
      <c r="O578" s="471"/>
      <c r="P578" s="471"/>
      <c r="Q578" s="471"/>
      <c r="R578" s="471"/>
      <c r="S578" s="471"/>
      <c r="T578" s="471"/>
      <c r="U578" s="390" t="str">
        <f t="array" ref="U578">IFERROR(IF(INDEX('Disaggregation Data'!$O$315:$O$576,MATCH(LEFT(X578,255),LEFT('Disaggregation Data'!$J$315:$J$576,255),0))=0,"",INDEX('Disaggregation Data'!$O$315:$O$576,MATCH(LEFT(X578,255),LEFT('Disaggregation Data'!J$315:$J$576,255),0))),"")</f>
        <v/>
      </c>
      <c r="V578" s="402" t="str">
        <f t="array" ref="V578">IFERROR(IF(INDEX('Disaggregation Data'!$P$315:$P$576,MATCH(LEFT(X578,255),LEFT('Disaggregation Data'!$J$315:$J$576,255),0))=0,"",INDEX('Disaggregation Data'!$P$315:$P$576,MATCH(LEFT(X578,255),LEFT('Disaggregation Data'!J$315:$J$576,255),0))),"")</f>
        <v/>
      </c>
      <c r="W578" s="472"/>
      <c r="X578" s="472" t="str">
        <f t="shared" si="36"/>
        <v/>
      </c>
      <c r="Y578" s="472">
        <f t="shared" si="37"/>
        <v>31</v>
      </c>
      <c r="Z578" s="472" t="str">
        <f t="shared" si="38"/>
        <v/>
      </c>
      <c r="AA578" s="472" t="b">
        <f t="shared" si="39"/>
        <v>0</v>
      </c>
      <c r="AB578" s="472" t="s">
        <v>2128</v>
      </c>
      <c r="AC578" s="472" t="str">
        <f t="array" ref="AC578">IFERROR(IF(INDEX('Disaggregation Records'!$G$95:$G$183,MATCH(LEFT(Z578,255),LEFT('Disaggregation Records'!$D$95:$D$183,255),0))=0,"",INDEX('Disaggregation Records'!$G$95:$G$183,MATCH(LEFT(Z578,255),LEFT('Disaggregation Records'!$D$95:$D$183,255),0))),"")</f>
        <v/>
      </c>
      <c r="AD578" s="472" t="s">
        <v>846</v>
      </c>
      <c r="AE578" s="219"/>
      <c r="AF578" s="135"/>
      <c r="AG578" s="135"/>
    </row>
    <row r="579" spans="1:33" ht="37.5" customHeight="1" x14ac:dyDescent="0.35">
      <c r="A579" s="367">
        <v>26</v>
      </c>
      <c r="B579" s="384" t="str">
        <f>IFERROR(VLOOKUP(A579,'Coverage Indicators - Section D'!$A$10:$Y$38,25,FALSE),"")</f>
        <v/>
      </c>
      <c r="C579" s="467" t="str">
        <f t="array" ref="C579">IFERROR(IF(INDEX('Disaggregation Records'!$E$95:$E$183,MATCH(RIGHT(Z579,255),RIGHT('Disaggregation Records'!$D$95:$D$183,255),0))=0,"",INDEX('Disaggregation Records'!$E$95:$E$183,MATCH(RIGHT(Z579,255),RIGHT('Disaggregation Records'!$D$95:$D$183,255),0))),"")</f>
        <v/>
      </c>
      <c r="D579" s="467" t="str">
        <f t="array" ref="D579">IFERROR(IF(INDEX('Disaggregation Records'!$F$95:$F$183,MATCH(RIGHT(Z579,255),RIGHT('Disaggregation Records'!$D$95:$D$183,255),0))=0,"",INDEX('Disaggregation Records'!$F$95:$F$183,MATCH(RIGHT(Z579,255),RIGHT('Disaggregation Records'!$D$95:$D$183,255),0))),"")</f>
        <v/>
      </c>
      <c r="E579" s="386" t="str">
        <f t="array" ref="E579">IFERROR(IF(INDEX('Disaggregation Data'!$K$315:$K$576,MATCH(LEFT(X579,255),LEFT('Disaggregation Data'!$J$315:$J$576,255),0))=0,"",INDEX('Disaggregation Data'!$K$315:$K$576,MATCH(LEFT(X579,255),LEFT('Disaggregation Data'!J$315:$J$576,255),0))),"")</f>
        <v/>
      </c>
      <c r="F579" s="387" t="str">
        <f t="array" ref="F579">IFERROR(IF(INDEX('Disaggregation Data'!$L$315:$L$576,MATCH(LEFT(X579,255),LEFT('Disaggregation Data'!$J$315:$J$576,255),0))=0,"",INDEX('Disaggregation Data'!$L$315:$L$576,MATCH(LEFT(X579,255),LEFT('Disaggregation Data'!J$315:$J$576,255),0))),"")</f>
        <v/>
      </c>
      <c r="G579" s="442" t="str">
        <f t="array" ref="G579">IFERROR(IF(INDEX('Disaggregation Data'!$M$315:$M$576,MATCH(LEFT(X579,255),LEFT('Disaggregation Data'!$J$315:$J$576,255),0))=0,(E579/F579)*100,INDEX('Disaggregation Data'!$M$315:$M$576,MATCH(LEFT(X579,255),LEFT('Disaggregation Data'!J$315:$J$576,255),0))),"")</f>
        <v/>
      </c>
      <c r="H579" s="390" t="str">
        <f t="array" ref="H579">IFERROR(IF(INDEX('Disaggregation Data'!$N$315:$N$576,MATCH(LEFT(X579,255),LEFT('Disaggregation Data'!$J$315:$J$576,255),0))=0,"",INDEX('Disaggregation Data'!$N$315:$N$576,MATCH(LEFT(X579,255),LEFT('Disaggregation Data'!J$315:$J$576,255),0))),"")</f>
        <v/>
      </c>
      <c r="I579" s="471"/>
      <c r="J579" s="471"/>
      <c r="K579" s="471"/>
      <c r="L579" s="471"/>
      <c r="M579" s="471"/>
      <c r="N579" s="471"/>
      <c r="O579" s="471"/>
      <c r="P579" s="471"/>
      <c r="Q579" s="471"/>
      <c r="R579" s="471"/>
      <c r="S579" s="471"/>
      <c r="T579" s="471"/>
      <c r="U579" s="390" t="str">
        <f t="array" ref="U579">IFERROR(IF(INDEX('Disaggregation Data'!$O$315:$O$576,MATCH(LEFT(X579,255),LEFT('Disaggregation Data'!$J$315:$J$576,255),0))=0,"",INDEX('Disaggregation Data'!$O$315:$O$576,MATCH(LEFT(X579,255),LEFT('Disaggregation Data'!J$315:$J$576,255),0))),"")</f>
        <v/>
      </c>
      <c r="V579" s="402" t="str">
        <f t="array" ref="V579">IFERROR(IF(INDEX('Disaggregation Data'!$P$315:$P$576,MATCH(LEFT(X579,255),LEFT('Disaggregation Data'!$J$315:$J$576,255),0))=0,"",INDEX('Disaggregation Data'!$P$315:$P$576,MATCH(LEFT(X579,255),LEFT('Disaggregation Data'!J$315:$J$576,255),0))),"")</f>
        <v/>
      </c>
      <c r="W579" s="472"/>
      <c r="X579" s="472" t="str">
        <f t="shared" si="36"/>
        <v/>
      </c>
      <c r="Y579" s="472">
        <f t="shared" si="37"/>
        <v>32</v>
      </c>
      <c r="Z579" s="472" t="str">
        <f t="shared" si="38"/>
        <v/>
      </c>
      <c r="AA579" s="472" t="b">
        <f t="shared" si="39"/>
        <v>0</v>
      </c>
      <c r="AB579" s="472" t="s">
        <v>2129</v>
      </c>
      <c r="AC579" s="472" t="str">
        <f t="array" ref="AC579">IFERROR(IF(INDEX('Disaggregation Records'!$G$95:$G$183,MATCH(LEFT(Z579,255),LEFT('Disaggregation Records'!$D$95:$D$183,255),0))=0,"",INDEX('Disaggregation Records'!$G$95:$G$183,MATCH(LEFT(Z579,255),LEFT('Disaggregation Records'!$D$95:$D$183,255),0))),"")</f>
        <v/>
      </c>
      <c r="AD579" s="472" t="s">
        <v>846</v>
      </c>
      <c r="AE579" s="219"/>
      <c r="AF579" s="135"/>
      <c r="AG579" s="135"/>
    </row>
    <row r="580" spans="1:33" ht="37.5" customHeight="1" x14ac:dyDescent="0.35">
      <c r="A580" s="367">
        <v>26</v>
      </c>
      <c r="B580" s="384" t="str">
        <f>IFERROR(VLOOKUP(A580,'Coverage Indicators - Section D'!$A$10:$Y$38,25,FALSE),"")</f>
        <v/>
      </c>
      <c r="C580" s="467" t="str">
        <f t="array" ref="C580">IFERROR(IF(INDEX('Disaggregation Records'!$E$95:$E$183,MATCH(RIGHT(Z580,255),RIGHT('Disaggregation Records'!$D$95:$D$183,255),0))=0,"",INDEX('Disaggregation Records'!$E$95:$E$183,MATCH(RIGHT(Z580,255),RIGHT('Disaggregation Records'!$D$95:$D$183,255),0))),"")</f>
        <v/>
      </c>
      <c r="D580" s="467" t="str">
        <f t="array" ref="D580">IFERROR(IF(INDEX('Disaggregation Records'!$F$95:$F$183,MATCH(RIGHT(Z580,255),RIGHT('Disaggregation Records'!$D$95:$D$183,255),0))=0,"",INDEX('Disaggregation Records'!$F$95:$F$183,MATCH(RIGHT(Z580,255),RIGHT('Disaggregation Records'!$D$95:$D$183,255),0))),"")</f>
        <v/>
      </c>
      <c r="E580" s="386" t="str">
        <f t="array" ref="E580">IFERROR(IF(INDEX('Disaggregation Data'!$K$315:$K$576,MATCH(LEFT(X580,255),LEFT('Disaggregation Data'!$J$315:$J$576,255),0))=0,"",INDEX('Disaggregation Data'!$K$315:$K$576,MATCH(LEFT(X580,255),LEFT('Disaggregation Data'!J$315:$J$576,255),0))),"")</f>
        <v/>
      </c>
      <c r="F580" s="387" t="str">
        <f t="array" ref="F580">IFERROR(IF(INDEX('Disaggregation Data'!$L$315:$L$576,MATCH(LEFT(X580,255),LEFT('Disaggregation Data'!$J$315:$J$576,255),0))=0,"",INDEX('Disaggregation Data'!$L$315:$L$576,MATCH(LEFT(X580,255),LEFT('Disaggregation Data'!J$315:$J$576,255),0))),"")</f>
        <v/>
      </c>
      <c r="G580" s="442" t="str">
        <f t="array" ref="G580">IFERROR(IF(INDEX('Disaggregation Data'!$M$315:$M$576,MATCH(LEFT(X580,255),LEFT('Disaggregation Data'!$J$315:$J$576,255),0))=0,(E580/F580)*100,INDEX('Disaggregation Data'!$M$315:$M$576,MATCH(LEFT(X580,255),LEFT('Disaggregation Data'!J$315:$J$576,255),0))),"")</f>
        <v/>
      </c>
      <c r="H580" s="390" t="str">
        <f t="array" ref="H580">IFERROR(IF(INDEX('Disaggregation Data'!$N$315:$N$576,MATCH(LEFT(X580,255),LEFT('Disaggregation Data'!$J$315:$J$576,255),0))=0,"",INDEX('Disaggregation Data'!$N$315:$N$576,MATCH(LEFT(X580,255),LEFT('Disaggregation Data'!J$315:$J$576,255),0))),"")</f>
        <v/>
      </c>
      <c r="I580" s="471"/>
      <c r="J580" s="471"/>
      <c r="K580" s="471"/>
      <c r="L580" s="471"/>
      <c r="M580" s="471"/>
      <c r="N580" s="471"/>
      <c r="O580" s="471"/>
      <c r="P580" s="471"/>
      <c r="Q580" s="471"/>
      <c r="R580" s="471"/>
      <c r="S580" s="471"/>
      <c r="T580" s="471"/>
      <c r="U580" s="390" t="str">
        <f t="array" ref="U580">IFERROR(IF(INDEX('Disaggregation Data'!$O$315:$O$576,MATCH(LEFT(X580,255),LEFT('Disaggregation Data'!$J$315:$J$576,255),0))=0,"",INDEX('Disaggregation Data'!$O$315:$O$576,MATCH(LEFT(X580,255),LEFT('Disaggregation Data'!J$315:$J$576,255),0))),"")</f>
        <v/>
      </c>
      <c r="V580" s="402" t="str">
        <f t="array" ref="V580">IFERROR(IF(INDEX('Disaggregation Data'!$P$315:$P$576,MATCH(LEFT(X580,255),LEFT('Disaggregation Data'!$J$315:$J$576,255),0))=0,"",INDEX('Disaggregation Data'!$P$315:$P$576,MATCH(LEFT(X580,255),LEFT('Disaggregation Data'!J$315:$J$576,255),0))),"")</f>
        <v/>
      </c>
      <c r="W580" s="472"/>
      <c r="X580" s="472" t="str">
        <f t="shared" si="36"/>
        <v/>
      </c>
      <c r="Y580" s="472">
        <f t="shared" si="37"/>
        <v>33</v>
      </c>
      <c r="Z580" s="472" t="str">
        <f t="shared" si="38"/>
        <v/>
      </c>
      <c r="AA580" s="472" t="b">
        <f t="shared" si="39"/>
        <v>0</v>
      </c>
      <c r="AB580" s="472" t="s">
        <v>2130</v>
      </c>
      <c r="AC580" s="472" t="str">
        <f t="array" ref="AC580">IFERROR(IF(INDEX('Disaggregation Records'!$G$95:$G$183,MATCH(LEFT(Z580,255),LEFT('Disaggregation Records'!$D$95:$D$183,255),0))=0,"",INDEX('Disaggregation Records'!$G$95:$G$183,MATCH(LEFT(Z580,255),LEFT('Disaggregation Records'!$D$95:$D$183,255),0))),"")</f>
        <v/>
      </c>
      <c r="AD580" s="472" t="s">
        <v>846</v>
      </c>
      <c r="AE580" s="219"/>
      <c r="AF580" s="135"/>
      <c r="AG580" s="135"/>
    </row>
    <row r="581" spans="1:33" ht="37.5" customHeight="1" x14ac:dyDescent="0.35">
      <c r="A581" s="367">
        <v>26</v>
      </c>
      <c r="B581" s="384" t="str">
        <f>IFERROR(VLOOKUP(A581,'Coverage Indicators - Section D'!$A$10:$Y$38,25,FALSE),"")</f>
        <v/>
      </c>
      <c r="C581" s="467" t="str">
        <f t="array" ref="C581">IFERROR(IF(INDEX('Disaggregation Records'!$E$95:$E$183,MATCH(RIGHT(Z581,255),RIGHT('Disaggregation Records'!$D$95:$D$183,255),0))=0,"",INDEX('Disaggregation Records'!$E$95:$E$183,MATCH(RIGHT(Z581,255),RIGHT('Disaggregation Records'!$D$95:$D$183,255),0))),"")</f>
        <v/>
      </c>
      <c r="D581" s="467" t="str">
        <f t="array" ref="D581">IFERROR(IF(INDEX('Disaggregation Records'!$F$95:$F$183,MATCH(RIGHT(Z581,255),RIGHT('Disaggregation Records'!$D$95:$D$183,255),0))=0,"",INDEX('Disaggregation Records'!$F$95:$F$183,MATCH(RIGHT(Z581,255),RIGHT('Disaggregation Records'!$D$95:$D$183,255),0))),"")</f>
        <v/>
      </c>
      <c r="E581" s="386" t="str">
        <f t="array" ref="E581">IFERROR(IF(INDEX('Disaggregation Data'!$K$315:$K$576,MATCH(LEFT(X581,255),LEFT('Disaggregation Data'!$J$315:$J$576,255),0))=0,"",INDEX('Disaggregation Data'!$K$315:$K$576,MATCH(LEFT(X581,255),LEFT('Disaggregation Data'!J$315:$J$576,255),0))),"")</f>
        <v/>
      </c>
      <c r="F581" s="387" t="str">
        <f t="array" ref="F581">IFERROR(IF(INDEX('Disaggregation Data'!$L$315:$L$576,MATCH(LEFT(X581,255),LEFT('Disaggregation Data'!$J$315:$J$576,255),0))=0,"",INDEX('Disaggregation Data'!$L$315:$L$576,MATCH(LEFT(X581,255),LEFT('Disaggregation Data'!J$315:$J$576,255),0))),"")</f>
        <v/>
      </c>
      <c r="G581" s="442" t="str">
        <f t="array" ref="G581">IFERROR(IF(INDEX('Disaggregation Data'!$M$315:$M$576,MATCH(LEFT(X581,255),LEFT('Disaggregation Data'!$J$315:$J$576,255),0))=0,(E581/F581)*100,INDEX('Disaggregation Data'!$M$315:$M$576,MATCH(LEFT(X581,255),LEFT('Disaggregation Data'!J$315:$J$576,255),0))),"")</f>
        <v/>
      </c>
      <c r="H581" s="390" t="str">
        <f t="array" ref="H581">IFERROR(IF(INDEX('Disaggregation Data'!$N$315:$N$576,MATCH(LEFT(X581,255),LEFT('Disaggregation Data'!$J$315:$J$576,255),0))=0,"",INDEX('Disaggregation Data'!$N$315:$N$576,MATCH(LEFT(X581,255),LEFT('Disaggregation Data'!J$315:$J$576,255),0))),"")</f>
        <v/>
      </c>
      <c r="I581" s="471"/>
      <c r="J581" s="471"/>
      <c r="K581" s="471"/>
      <c r="L581" s="471"/>
      <c r="M581" s="471"/>
      <c r="N581" s="471"/>
      <c r="O581" s="471"/>
      <c r="P581" s="471"/>
      <c r="Q581" s="471"/>
      <c r="R581" s="471"/>
      <c r="S581" s="471"/>
      <c r="T581" s="471"/>
      <c r="U581" s="390" t="str">
        <f t="array" ref="U581">IFERROR(IF(INDEX('Disaggregation Data'!$O$315:$O$576,MATCH(LEFT(X581,255),LEFT('Disaggregation Data'!$J$315:$J$576,255),0))=0,"",INDEX('Disaggregation Data'!$O$315:$O$576,MATCH(LEFT(X581,255),LEFT('Disaggregation Data'!J$315:$J$576,255),0))),"")</f>
        <v/>
      </c>
      <c r="V581" s="402" t="str">
        <f t="array" ref="V581">IFERROR(IF(INDEX('Disaggregation Data'!$P$315:$P$576,MATCH(LEFT(X581,255),LEFT('Disaggregation Data'!$J$315:$J$576,255),0))=0,"",INDEX('Disaggregation Data'!$P$315:$P$576,MATCH(LEFT(X581,255),LEFT('Disaggregation Data'!J$315:$J$576,255),0))),"")</f>
        <v/>
      </c>
      <c r="W581" s="472"/>
      <c r="X581" s="472" t="str">
        <f t="shared" si="36"/>
        <v/>
      </c>
      <c r="Y581" s="472">
        <f t="shared" si="37"/>
        <v>34</v>
      </c>
      <c r="Z581" s="472" t="str">
        <f t="shared" si="38"/>
        <v/>
      </c>
      <c r="AA581" s="472" t="b">
        <f t="shared" si="39"/>
        <v>0</v>
      </c>
      <c r="AB581" s="472" t="s">
        <v>2131</v>
      </c>
      <c r="AC581" s="472" t="str">
        <f t="array" ref="AC581">IFERROR(IF(INDEX('Disaggregation Records'!$G$95:$G$183,MATCH(LEFT(Z581,255),LEFT('Disaggregation Records'!$D$95:$D$183,255),0))=0,"",INDEX('Disaggregation Records'!$G$95:$G$183,MATCH(LEFT(Z581,255),LEFT('Disaggregation Records'!$D$95:$D$183,255),0))),"")</f>
        <v/>
      </c>
      <c r="AD581" s="472" t="s">
        <v>846</v>
      </c>
      <c r="AE581" s="219"/>
      <c r="AF581" s="135"/>
      <c r="AG581" s="135"/>
    </row>
    <row r="582" spans="1:33" ht="37.5" customHeight="1" x14ac:dyDescent="0.35">
      <c r="A582" s="367">
        <v>26</v>
      </c>
      <c r="B582" s="384" t="str">
        <f>IFERROR(VLOOKUP(A582,'Coverage Indicators - Section D'!$A$10:$Y$38,25,FALSE),"")</f>
        <v/>
      </c>
      <c r="C582" s="467" t="str">
        <f t="array" ref="C582">IFERROR(IF(INDEX('Disaggregation Records'!$E$95:$E$183,MATCH(RIGHT(Z582,255),RIGHT('Disaggregation Records'!$D$95:$D$183,255),0))=0,"",INDEX('Disaggregation Records'!$E$95:$E$183,MATCH(RIGHT(Z582,255),RIGHT('Disaggregation Records'!$D$95:$D$183,255),0))),"")</f>
        <v/>
      </c>
      <c r="D582" s="467" t="str">
        <f t="array" ref="D582">IFERROR(IF(INDEX('Disaggregation Records'!$F$95:$F$183,MATCH(RIGHT(Z582,255),RIGHT('Disaggregation Records'!$D$95:$D$183,255),0))=0,"",INDEX('Disaggregation Records'!$F$95:$F$183,MATCH(RIGHT(Z582,255),RIGHT('Disaggregation Records'!$D$95:$D$183,255),0))),"")</f>
        <v/>
      </c>
      <c r="E582" s="386" t="str">
        <f t="array" ref="E582">IFERROR(IF(INDEX('Disaggregation Data'!$K$315:$K$576,MATCH(LEFT(X582,255),LEFT('Disaggregation Data'!$J$315:$J$576,255),0))=0,"",INDEX('Disaggregation Data'!$K$315:$K$576,MATCH(LEFT(X582,255),LEFT('Disaggregation Data'!J$315:$J$576,255),0))),"")</f>
        <v/>
      </c>
      <c r="F582" s="387" t="str">
        <f t="array" ref="F582">IFERROR(IF(INDEX('Disaggregation Data'!$L$315:$L$576,MATCH(LEFT(X582,255),LEFT('Disaggregation Data'!$J$315:$J$576,255),0))=0,"",INDEX('Disaggregation Data'!$L$315:$L$576,MATCH(LEFT(X582,255),LEFT('Disaggregation Data'!J$315:$J$576,255),0))),"")</f>
        <v/>
      </c>
      <c r="G582" s="442" t="str">
        <f t="array" ref="G582">IFERROR(IF(INDEX('Disaggregation Data'!$M$315:$M$576,MATCH(LEFT(X582,255),LEFT('Disaggregation Data'!$J$315:$J$576,255),0))=0,(E582/F582)*100,INDEX('Disaggregation Data'!$M$315:$M$576,MATCH(LEFT(X582,255),LEFT('Disaggregation Data'!J$315:$J$576,255),0))),"")</f>
        <v/>
      </c>
      <c r="H582" s="390" t="str">
        <f t="array" ref="H582">IFERROR(IF(INDEX('Disaggregation Data'!$N$315:$N$576,MATCH(LEFT(X582,255),LEFT('Disaggregation Data'!$J$315:$J$576,255),0))=0,"",INDEX('Disaggregation Data'!$N$315:$N$576,MATCH(LEFT(X582,255),LEFT('Disaggregation Data'!J$315:$J$576,255),0))),"")</f>
        <v/>
      </c>
      <c r="I582" s="471"/>
      <c r="J582" s="471"/>
      <c r="K582" s="471"/>
      <c r="L582" s="471"/>
      <c r="M582" s="471"/>
      <c r="N582" s="471"/>
      <c r="O582" s="471"/>
      <c r="P582" s="471"/>
      <c r="Q582" s="471"/>
      <c r="R582" s="471"/>
      <c r="S582" s="471"/>
      <c r="T582" s="471"/>
      <c r="U582" s="390" t="str">
        <f t="array" ref="U582">IFERROR(IF(INDEX('Disaggregation Data'!$O$315:$O$576,MATCH(LEFT(X582,255),LEFT('Disaggregation Data'!$J$315:$J$576,255),0))=0,"",INDEX('Disaggregation Data'!$O$315:$O$576,MATCH(LEFT(X582,255),LEFT('Disaggregation Data'!J$315:$J$576,255),0))),"")</f>
        <v/>
      </c>
      <c r="V582" s="402" t="str">
        <f t="array" ref="V582">IFERROR(IF(INDEX('Disaggregation Data'!$P$315:$P$576,MATCH(LEFT(X582,255),LEFT('Disaggregation Data'!$J$315:$J$576,255),0))=0,"",INDEX('Disaggregation Data'!$P$315:$P$576,MATCH(LEFT(X582,255),LEFT('Disaggregation Data'!J$315:$J$576,255),0))),"")</f>
        <v/>
      </c>
      <c r="W582" s="472"/>
      <c r="X582" s="472" t="str">
        <f t="shared" si="36"/>
        <v/>
      </c>
      <c r="Y582" s="472">
        <f t="shared" si="37"/>
        <v>35</v>
      </c>
      <c r="Z582" s="472" t="str">
        <f t="shared" si="38"/>
        <v/>
      </c>
      <c r="AA582" s="472" t="b">
        <f t="shared" si="39"/>
        <v>0</v>
      </c>
      <c r="AB582" s="472" t="s">
        <v>2132</v>
      </c>
      <c r="AC582" s="472" t="str">
        <f t="array" ref="AC582">IFERROR(IF(INDEX('Disaggregation Records'!$G$95:$G$183,MATCH(LEFT(Z582,255),LEFT('Disaggregation Records'!$D$95:$D$183,255),0))=0,"",INDEX('Disaggregation Records'!$G$95:$G$183,MATCH(LEFT(Z582,255),LEFT('Disaggregation Records'!$D$95:$D$183,255),0))),"")</f>
        <v/>
      </c>
      <c r="AD582" s="472" t="s">
        <v>846</v>
      </c>
      <c r="AE582" s="219"/>
      <c r="AF582" s="135"/>
      <c r="AG582" s="135"/>
    </row>
    <row r="583" spans="1:33" ht="37.5" customHeight="1" x14ac:dyDescent="0.35">
      <c r="A583" s="367">
        <v>26</v>
      </c>
      <c r="B583" s="384" t="str">
        <f>IFERROR(VLOOKUP(A583,'Coverage Indicators - Section D'!$A$10:$Y$38,25,FALSE),"")</f>
        <v/>
      </c>
      <c r="C583" s="467" t="str">
        <f t="array" ref="C583">IFERROR(IF(INDEX('Disaggregation Records'!$E$95:$E$183,MATCH(RIGHT(Z583,255),RIGHT('Disaggregation Records'!$D$95:$D$183,255),0))=0,"",INDEX('Disaggregation Records'!$E$95:$E$183,MATCH(RIGHT(Z583,255),RIGHT('Disaggregation Records'!$D$95:$D$183,255),0))),"")</f>
        <v/>
      </c>
      <c r="D583" s="467" t="str">
        <f t="array" ref="D583">IFERROR(IF(INDEX('Disaggregation Records'!$F$95:$F$183,MATCH(RIGHT(Z583,255),RIGHT('Disaggregation Records'!$D$95:$D$183,255),0))=0,"",INDEX('Disaggregation Records'!$F$95:$F$183,MATCH(RIGHT(Z583,255),RIGHT('Disaggregation Records'!$D$95:$D$183,255),0))),"")</f>
        <v/>
      </c>
      <c r="E583" s="386" t="str">
        <f t="array" ref="E583">IFERROR(IF(INDEX('Disaggregation Data'!$K$315:$K$576,MATCH(LEFT(X583,255),LEFT('Disaggregation Data'!$J$315:$J$576,255),0))=0,"",INDEX('Disaggregation Data'!$K$315:$K$576,MATCH(LEFT(X583,255),LEFT('Disaggregation Data'!J$315:$J$576,255),0))),"")</f>
        <v/>
      </c>
      <c r="F583" s="387" t="str">
        <f t="array" ref="F583">IFERROR(IF(INDEX('Disaggregation Data'!$L$315:$L$576,MATCH(LEFT(X583,255),LEFT('Disaggregation Data'!$J$315:$J$576,255),0))=0,"",INDEX('Disaggregation Data'!$L$315:$L$576,MATCH(LEFT(X583,255),LEFT('Disaggregation Data'!J$315:$J$576,255),0))),"")</f>
        <v/>
      </c>
      <c r="G583" s="442" t="str">
        <f t="array" ref="G583">IFERROR(IF(INDEX('Disaggregation Data'!$M$315:$M$576,MATCH(LEFT(X583,255),LEFT('Disaggregation Data'!$J$315:$J$576,255),0))=0,(E583/F583)*100,INDEX('Disaggregation Data'!$M$315:$M$576,MATCH(LEFT(X583,255),LEFT('Disaggregation Data'!J$315:$J$576,255),0))),"")</f>
        <v/>
      </c>
      <c r="H583" s="390" t="str">
        <f t="array" ref="H583">IFERROR(IF(INDEX('Disaggregation Data'!$N$315:$N$576,MATCH(LEFT(X583,255),LEFT('Disaggregation Data'!$J$315:$J$576,255),0))=0,"",INDEX('Disaggregation Data'!$N$315:$N$576,MATCH(LEFT(X583,255),LEFT('Disaggregation Data'!J$315:$J$576,255),0))),"")</f>
        <v/>
      </c>
      <c r="I583" s="471"/>
      <c r="J583" s="471"/>
      <c r="K583" s="471"/>
      <c r="L583" s="471"/>
      <c r="M583" s="471"/>
      <c r="N583" s="471"/>
      <c r="O583" s="471"/>
      <c r="P583" s="471"/>
      <c r="Q583" s="471"/>
      <c r="R583" s="471"/>
      <c r="S583" s="471"/>
      <c r="T583" s="471"/>
      <c r="U583" s="390" t="str">
        <f t="array" ref="U583">IFERROR(IF(INDEX('Disaggregation Data'!$O$315:$O$576,MATCH(LEFT(X583,255),LEFT('Disaggregation Data'!$J$315:$J$576,255),0))=0,"",INDEX('Disaggregation Data'!$O$315:$O$576,MATCH(LEFT(X583,255),LEFT('Disaggregation Data'!J$315:$J$576,255),0))),"")</f>
        <v/>
      </c>
      <c r="V583" s="402" t="str">
        <f t="array" ref="V583">IFERROR(IF(INDEX('Disaggregation Data'!$P$315:$P$576,MATCH(LEFT(X583,255),LEFT('Disaggregation Data'!$J$315:$J$576,255),0))=0,"",INDEX('Disaggregation Data'!$P$315:$P$576,MATCH(LEFT(X583,255),LEFT('Disaggregation Data'!J$315:$J$576,255),0))),"")</f>
        <v/>
      </c>
      <c r="W583" s="472"/>
      <c r="X583" s="472" t="str">
        <f t="shared" ref="X583:X586" si="40">IF(B583&lt;&gt;"",B583&amp;C583&amp;D583,"")</f>
        <v/>
      </c>
      <c r="Y583" s="472">
        <f t="shared" ref="Y583:Y586" si="41">IF(B583=B582,Y582+1,0)</f>
        <v>36</v>
      </c>
      <c r="Z583" s="472" t="str">
        <f t="shared" ref="Z583:Z586" si="42">IF(B583&lt;&gt;"",B583&amp;"-"&amp;Y583,"")</f>
        <v/>
      </c>
      <c r="AA583" s="472" t="b">
        <f t="shared" ref="AA583:AA586" si="43">IFERROR(IF(B583&lt;&gt;"",TRUE,FALSE),"")</f>
        <v>0</v>
      </c>
      <c r="AB583" s="472" t="s">
        <v>2133</v>
      </c>
      <c r="AC583" s="472" t="str">
        <f t="array" ref="AC583">IFERROR(IF(INDEX('Disaggregation Records'!$G$95:$G$183,MATCH(LEFT(Z583,255),LEFT('Disaggregation Records'!$D$95:$D$183,255),0))=0,"",INDEX('Disaggregation Records'!$G$95:$G$183,MATCH(LEFT(Z583,255),LEFT('Disaggregation Records'!$D$95:$D$183,255),0))),"")</f>
        <v/>
      </c>
      <c r="AD583" s="472" t="s">
        <v>846</v>
      </c>
      <c r="AE583" s="219"/>
      <c r="AF583" s="135"/>
      <c r="AG583" s="135"/>
    </row>
    <row r="584" spans="1:33" ht="37.5" customHeight="1" x14ac:dyDescent="0.35">
      <c r="A584" s="367">
        <v>26</v>
      </c>
      <c r="B584" s="384" t="str">
        <f>IFERROR(VLOOKUP(A584,'Coverage Indicators - Section D'!$A$10:$Y$38,25,FALSE),"")</f>
        <v/>
      </c>
      <c r="C584" s="467" t="str">
        <f t="array" ref="C584">IFERROR(IF(INDEX('Disaggregation Records'!$E$95:$E$183,MATCH(RIGHT(Z584,255),RIGHT('Disaggregation Records'!$D$95:$D$183,255),0))=0,"",INDEX('Disaggregation Records'!$E$95:$E$183,MATCH(RIGHT(Z584,255),RIGHT('Disaggregation Records'!$D$95:$D$183,255),0))),"")</f>
        <v/>
      </c>
      <c r="D584" s="467" t="str">
        <f t="array" ref="D584">IFERROR(IF(INDEX('Disaggregation Records'!$F$95:$F$183,MATCH(RIGHT(Z584,255),RIGHT('Disaggregation Records'!$D$95:$D$183,255),0))=0,"",INDEX('Disaggregation Records'!$F$95:$F$183,MATCH(RIGHT(Z584,255),RIGHT('Disaggregation Records'!$D$95:$D$183,255),0))),"")</f>
        <v/>
      </c>
      <c r="E584" s="386" t="str">
        <f t="array" ref="E584">IFERROR(IF(INDEX('Disaggregation Data'!$K$315:$K$576,MATCH(LEFT(X584,255),LEFT('Disaggregation Data'!$J$315:$J$576,255),0))=0,"",INDEX('Disaggregation Data'!$K$315:$K$576,MATCH(LEFT(X584,255),LEFT('Disaggregation Data'!J$315:$J$576,255),0))),"")</f>
        <v/>
      </c>
      <c r="F584" s="387" t="str">
        <f t="array" ref="F584">IFERROR(IF(INDEX('Disaggregation Data'!$L$315:$L$576,MATCH(LEFT(X584,255),LEFT('Disaggregation Data'!$J$315:$J$576,255),0))=0,"",INDEX('Disaggregation Data'!$L$315:$L$576,MATCH(LEFT(X584,255),LEFT('Disaggregation Data'!J$315:$J$576,255),0))),"")</f>
        <v/>
      </c>
      <c r="G584" s="442" t="str">
        <f t="array" ref="G584">IFERROR(IF(INDEX('Disaggregation Data'!$M$315:$M$576,MATCH(LEFT(X584,255),LEFT('Disaggregation Data'!$J$315:$J$576,255),0))=0,(E584/F584)*100,INDEX('Disaggregation Data'!$M$315:$M$576,MATCH(LEFT(X584,255),LEFT('Disaggregation Data'!J$315:$J$576,255),0))),"")</f>
        <v/>
      </c>
      <c r="H584" s="390" t="str">
        <f t="array" ref="H584">IFERROR(IF(INDEX('Disaggregation Data'!$N$315:$N$576,MATCH(LEFT(X584,255),LEFT('Disaggregation Data'!$J$315:$J$576,255),0))=0,"",INDEX('Disaggregation Data'!$N$315:$N$576,MATCH(LEFT(X584,255),LEFT('Disaggregation Data'!J$315:$J$576,255),0))),"")</f>
        <v/>
      </c>
      <c r="I584" s="471"/>
      <c r="J584" s="471"/>
      <c r="K584" s="471"/>
      <c r="L584" s="471"/>
      <c r="M584" s="471"/>
      <c r="N584" s="471"/>
      <c r="O584" s="471"/>
      <c r="P584" s="471"/>
      <c r="Q584" s="471"/>
      <c r="R584" s="471"/>
      <c r="S584" s="471"/>
      <c r="T584" s="471"/>
      <c r="U584" s="390" t="str">
        <f t="array" ref="U584">IFERROR(IF(INDEX('Disaggregation Data'!$O$315:$O$576,MATCH(LEFT(X584,255),LEFT('Disaggregation Data'!$J$315:$J$576,255),0))=0,"",INDEX('Disaggregation Data'!$O$315:$O$576,MATCH(LEFT(X584,255),LEFT('Disaggregation Data'!J$315:$J$576,255),0))),"")</f>
        <v/>
      </c>
      <c r="V584" s="402" t="str">
        <f t="array" ref="V584">IFERROR(IF(INDEX('Disaggregation Data'!$P$315:$P$576,MATCH(LEFT(X584,255),LEFT('Disaggregation Data'!$J$315:$J$576,255),0))=0,"",INDEX('Disaggregation Data'!$P$315:$P$576,MATCH(LEFT(X584,255),LEFT('Disaggregation Data'!J$315:$J$576,255),0))),"")</f>
        <v/>
      </c>
      <c r="W584" s="472"/>
      <c r="X584" s="472" t="str">
        <f t="shared" si="40"/>
        <v/>
      </c>
      <c r="Y584" s="472">
        <f t="shared" si="41"/>
        <v>37</v>
      </c>
      <c r="Z584" s="472" t="str">
        <f t="shared" si="42"/>
        <v/>
      </c>
      <c r="AA584" s="472" t="b">
        <f t="shared" si="43"/>
        <v>0</v>
      </c>
      <c r="AB584" s="472" t="s">
        <v>2134</v>
      </c>
      <c r="AC584" s="472" t="str">
        <f t="array" ref="AC584">IFERROR(IF(INDEX('Disaggregation Records'!$G$95:$G$183,MATCH(LEFT(Z584,255),LEFT('Disaggregation Records'!$D$95:$D$183,255),0))=0,"",INDEX('Disaggregation Records'!$G$95:$G$183,MATCH(LEFT(Z584,255),LEFT('Disaggregation Records'!$D$95:$D$183,255),0))),"")</f>
        <v/>
      </c>
      <c r="AD584" s="472" t="s">
        <v>846</v>
      </c>
      <c r="AE584" s="219"/>
      <c r="AF584" s="135"/>
      <c r="AG584" s="135"/>
    </row>
    <row r="585" spans="1:33" ht="37.5" customHeight="1" x14ac:dyDescent="0.35">
      <c r="A585" s="367">
        <v>26</v>
      </c>
      <c r="B585" s="384" t="str">
        <f>IFERROR(VLOOKUP(A585,'Coverage Indicators - Section D'!$A$10:$Y$38,25,FALSE),"")</f>
        <v/>
      </c>
      <c r="C585" s="467" t="str">
        <f t="array" ref="C585">IFERROR(IF(INDEX('Disaggregation Records'!$E$95:$E$183,MATCH(RIGHT(Z585,255),RIGHT('Disaggregation Records'!$D$95:$D$183,255),0))=0,"",INDEX('Disaggregation Records'!$E$95:$E$183,MATCH(RIGHT(Z585,255),RIGHT('Disaggregation Records'!$D$95:$D$183,255),0))),"")</f>
        <v/>
      </c>
      <c r="D585" s="467" t="str">
        <f t="array" ref="D585">IFERROR(IF(INDEX('Disaggregation Records'!$F$95:$F$183,MATCH(RIGHT(Z585,255),RIGHT('Disaggregation Records'!$D$95:$D$183,255),0))=0,"",INDEX('Disaggregation Records'!$F$95:$F$183,MATCH(RIGHT(Z585,255),RIGHT('Disaggregation Records'!$D$95:$D$183,255),0))),"")</f>
        <v/>
      </c>
      <c r="E585" s="386" t="str">
        <f t="array" ref="E585">IFERROR(IF(INDEX('Disaggregation Data'!$K$315:$K$576,MATCH(LEFT(X585,255),LEFT('Disaggregation Data'!$J$315:$J$576,255),0))=0,"",INDEX('Disaggregation Data'!$K$315:$K$576,MATCH(LEFT(X585,255),LEFT('Disaggregation Data'!J$315:$J$576,255),0))),"")</f>
        <v/>
      </c>
      <c r="F585" s="387" t="str">
        <f t="array" ref="F585">IFERROR(IF(INDEX('Disaggregation Data'!$L$315:$L$576,MATCH(LEFT(X585,255),LEFT('Disaggregation Data'!$J$315:$J$576,255),0))=0,"",INDEX('Disaggregation Data'!$L$315:$L$576,MATCH(LEFT(X585,255),LEFT('Disaggregation Data'!J$315:$J$576,255),0))),"")</f>
        <v/>
      </c>
      <c r="G585" s="442" t="str">
        <f t="array" ref="G585">IFERROR(IF(INDEX('Disaggregation Data'!$M$315:$M$576,MATCH(LEFT(X585,255),LEFT('Disaggregation Data'!$J$315:$J$576,255),0))=0,(E585/F585)*100,INDEX('Disaggregation Data'!$M$315:$M$576,MATCH(LEFT(X585,255),LEFT('Disaggregation Data'!J$315:$J$576,255),0))),"")</f>
        <v/>
      </c>
      <c r="H585" s="390" t="str">
        <f t="array" ref="H585">IFERROR(IF(INDEX('Disaggregation Data'!$N$315:$N$576,MATCH(LEFT(X585,255),LEFT('Disaggregation Data'!$J$315:$J$576,255),0))=0,"",INDEX('Disaggregation Data'!$N$315:$N$576,MATCH(LEFT(X585,255),LEFT('Disaggregation Data'!J$315:$J$576,255),0))),"")</f>
        <v/>
      </c>
      <c r="I585" s="471"/>
      <c r="J585" s="471"/>
      <c r="K585" s="471"/>
      <c r="L585" s="471"/>
      <c r="M585" s="471"/>
      <c r="N585" s="471"/>
      <c r="O585" s="471"/>
      <c r="P585" s="471"/>
      <c r="Q585" s="471"/>
      <c r="R585" s="471"/>
      <c r="S585" s="471"/>
      <c r="T585" s="471"/>
      <c r="U585" s="390" t="str">
        <f t="array" ref="U585">IFERROR(IF(INDEX('Disaggregation Data'!$O$315:$O$576,MATCH(LEFT(X585,255),LEFT('Disaggregation Data'!$J$315:$J$576,255),0))=0,"",INDEX('Disaggregation Data'!$O$315:$O$576,MATCH(LEFT(X585,255),LEFT('Disaggregation Data'!J$315:$J$576,255),0))),"")</f>
        <v/>
      </c>
      <c r="V585" s="402" t="str">
        <f t="array" ref="V585">IFERROR(IF(INDEX('Disaggregation Data'!$P$315:$P$576,MATCH(LEFT(X585,255),LEFT('Disaggregation Data'!$J$315:$J$576,255),0))=0,"",INDEX('Disaggregation Data'!$P$315:$P$576,MATCH(LEFT(X585,255),LEFT('Disaggregation Data'!J$315:$J$576,255),0))),"")</f>
        <v/>
      </c>
      <c r="W585" s="472"/>
      <c r="X585" s="472" t="str">
        <f t="shared" si="40"/>
        <v/>
      </c>
      <c r="Y585" s="472">
        <f t="shared" si="41"/>
        <v>38</v>
      </c>
      <c r="Z585" s="472" t="str">
        <f t="shared" si="42"/>
        <v/>
      </c>
      <c r="AA585" s="472" t="b">
        <f t="shared" si="43"/>
        <v>0</v>
      </c>
      <c r="AB585" s="472" t="s">
        <v>2135</v>
      </c>
      <c r="AC585" s="472" t="str">
        <f t="array" ref="AC585">IFERROR(IF(INDEX('Disaggregation Records'!$G$95:$G$183,MATCH(LEFT(Z585,255),LEFT('Disaggregation Records'!$D$95:$D$183,255),0))=0,"",INDEX('Disaggregation Records'!$G$95:$G$183,MATCH(LEFT(Z585,255),LEFT('Disaggregation Records'!$D$95:$D$183,255),0))),"")</f>
        <v/>
      </c>
      <c r="AD585" s="472" t="s">
        <v>846</v>
      </c>
      <c r="AE585" s="219"/>
      <c r="AF585" s="135"/>
      <c r="AG585" s="135"/>
    </row>
    <row r="586" spans="1:33" ht="37.5" customHeight="1" x14ac:dyDescent="0.35">
      <c r="A586" s="367">
        <v>26</v>
      </c>
      <c r="B586" s="384" t="str">
        <f>IFERROR(VLOOKUP(A586,'Coverage Indicators - Section D'!$A$10:$Y$38,25,FALSE),"")</f>
        <v/>
      </c>
      <c r="C586" s="467" t="str">
        <f t="array" ref="C586">IFERROR(IF(INDEX('Disaggregation Records'!$E$95:$E$183,MATCH(RIGHT(Z586,255),RIGHT('Disaggregation Records'!$D$95:$D$183,255),0))=0,"",INDEX('Disaggregation Records'!$E$95:$E$183,MATCH(RIGHT(Z586,255),RIGHT('Disaggregation Records'!$D$95:$D$183,255),0))),"")</f>
        <v/>
      </c>
      <c r="D586" s="467" t="str">
        <f t="array" ref="D586">IFERROR(IF(INDEX('Disaggregation Records'!$F$95:$F$183,MATCH(RIGHT(Z586,255),RIGHT('Disaggregation Records'!$D$95:$D$183,255),0))=0,"",INDEX('Disaggregation Records'!$F$95:$F$183,MATCH(RIGHT(Z586,255),RIGHT('Disaggregation Records'!$D$95:$D$183,255),0))),"")</f>
        <v/>
      </c>
      <c r="E586" s="386" t="str">
        <f t="array" ref="E586">IFERROR(IF(INDEX('Disaggregation Data'!$K$315:$K$576,MATCH(LEFT(X586,255),LEFT('Disaggregation Data'!$J$315:$J$576,255),0))=0,"",INDEX('Disaggregation Data'!$K$315:$K$576,MATCH(LEFT(X586,255),LEFT('Disaggregation Data'!J$315:$J$576,255),0))),"")</f>
        <v/>
      </c>
      <c r="F586" s="387" t="str">
        <f t="array" ref="F586">IFERROR(IF(INDEX('Disaggregation Data'!$L$315:$L$576,MATCH(LEFT(X586,255),LEFT('Disaggregation Data'!$J$315:$J$576,255),0))=0,"",INDEX('Disaggregation Data'!$L$315:$L$576,MATCH(LEFT(X586,255),LEFT('Disaggregation Data'!J$315:$J$576,255),0))),"")</f>
        <v/>
      </c>
      <c r="G586" s="442" t="str">
        <f t="array" ref="G586">IFERROR(IF(INDEX('Disaggregation Data'!$M$315:$M$576,MATCH(LEFT(X586,255),LEFT('Disaggregation Data'!$J$315:$J$576,255),0))=0,(E586/F586)*100,INDEX('Disaggregation Data'!$M$315:$M$576,MATCH(LEFT(X586,255),LEFT('Disaggregation Data'!J$315:$J$576,255),0))),"")</f>
        <v/>
      </c>
      <c r="H586" s="390" t="str">
        <f t="array" ref="H586">IFERROR(IF(INDEX('Disaggregation Data'!$N$315:$N$576,MATCH(LEFT(X586,255),LEFT('Disaggregation Data'!$J$315:$J$576,255),0))=0,"",INDEX('Disaggregation Data'!$N$315:$N$576,MATCH(LEFT(X586,255),LEFT('Disaggregation Data'!J$315:$J$576,255),0))),"")</f>
        <v/>
      </c>
      <c r="I586" s="471"/>
      <c r="J586" s="471"/>
      <c r="K586" s="471"/>
      <c r="L586" s="471"/>
      <c r="M586" s="471"/>
      <c r="N586" s="471"/>
      <c r="O586" s="471"/>
      <c r="P586" s="471"/>
      <c r="Q586" s="471"/>
      <c r="R586" s="471"/>
      <c r="S586" s="471"/>
      <c r="T586" s="471"/>
      <c r="U586" s="390" t="str">
        <f t="array" ref="U586">IFERROR(IF(INDEX('Disaggregation Data'!$O$315:$O$576,MATCH(LEFT(X586,255),LEFT('Disaggregation Data'!$J$315:$J$576,255),0))=0,"",INDEX('Disaggregation Data'!$O$315:$O$576,MATCH(LEFT(X586,255),LEFT('Disaggregation Data'!J$315:$J$576,255),0))),"")</f>
        <v/>
      </c>
      <c r="V586" s="402" t="str">
        <f t="array" ref="V586">IFERROR(IF(INDEX('Disaggregation Data'!$P$315:$P$576,MATCH(LEFT(X586,255),LEFT('Disaggregation Data'!$J$315:$J$576,255),0))=0,"",INDEX('Disaggregation Data'!$P$315:$P$576,MATCH(LEFT(X586,255),LEFT('Disaggregation Data'!J$315:$J$576,255),0))),"")</f>
        <v/>
      </c>
      <c r="W586" s="472"/>
      <c r="X586" s="472" t="str">
        <f t="shared" si="40"/>
        <v/>
      </c>
      <c r="Y586" s="472">
        <f t="shared" si="41"/>
        <v>39</v>
      </c>
      <c r="Z586" s="472" t="str">
        <f t="shared" si="42"/>
        <v/>
      </c>
      <c r="AA586" s="472" t="b">
        <f t="shared" si="43"/>
        <v>0</v>
      </c>
      <c r="AB586" s="472" t="s">
        <v>2136</v>
      </c>
      <c r="AC586" s="472" t="str">
        <f t="array" ref="AC586">IFERROR(IF(INDEX('Disaggregation Records'!$G$95:$G$183,MATCH(LEFT(Z586,255),LEFT('Disaggregation Records'!$D$95:$D$183,255),0))=0,"",INDEX('Disaggregation Records'!$G$95:$G$183,MATCH(LEFT(Z586,255),LEFT('Disaggregation Records'!$D$95:$D$183,255),0))),"")</f>
        <v/>
      </c>
      <c r="AD586" s="472" t="s">
        <v>846</v>
      </c>
      <c r="AE586" s="219"/>
      <c r="AF586" s="135"/>
      <c r="AG586" s="135"/>
    </row>
    <row r="587" spans="1:33" ht="2.9" customHeight="1" thickBot="1" x14ac:dyDescent="0.4">
      <c r="A587" s="65"/>
      <c r="B587" s="66"/>
      <c r="C587" s="66"/>
      <c r="D587" s="66"/>
      <c r="E587" s="66"/>
      <c r="F587" s="66"/>
      <c r="G587" s="66"/>
      <c r="H587" s="66"/>
      <c r="I587" s="66"/>
      <c r="J587" s="66"/>
      <c r="K587" s="66"/>
      <c r="L587" s="66"/>
      <c r="M587" s="66"/>
      <c r="N587" s="66"/>
      <c r="O587" s="66"/>
      <c r="P587" s="66"/>
      <c r="Q587" s="66"/>
      <c r="R587" s="125"/>
      <c r="S587" s="125"/>
      <c r="T587" s="125"/>
      <c r="U587" s="125"/>
      <c r="V587" s="125"/>
      <c r="W587" s="125"/>
      <c r="X587" s="125"/>
      <c r="Y587" s="125"/>
      <c r="Z587" s="125"/>
      <c r="AA587" s="125"/>
      <c r="AB587" s="125"/>
      <c r="AC587" s="125" t="s">
        <v>241</v>
      </c>
      <c r="AD587" s="125"/>
      <c r="AE587" s="61"/>
      <c r="AF587" s="135"/>
      <c r="AG587" s="135"/>
    </row>
    <row r="588" spans="1:33" ht="30" customHeight="1" x14ac:dyDescent="0.35">
      <c r="AF588" s="135"/>
      <c r="AG588" s="135"/>
    </row>
    <row r="589" spans="1:33" ht="30" customHeight="1" x14ac:dyDescent="0.35"/>
    <row r="590" spans="1:33" ht="30" customHeight="1" x14ac:dyDescent="0.35"/>
    <row r="591" spans="1:33" x14ac:dyDescent="0.35">
      <c r="A591" s="67" t="s">
        <v>130</v>
      </c>
    </row>
  </sheetData>
  <sheetProtection algorithmName="SHA-512" hashValue="mvH1HXIlaQrZ/+fyUh40QZZKsAkUTKZ2CtQwYi6AnIGG0K+ayb+afqhjhd0+PnZdSwpo7yQO+qRcBU66I6BxAA==" saltValue="sst1O1soqb46qwXJaqcKiA==" spinCount="100000" sheet="1" objects="1" scenarios="1" formatCells="0" sort="0" autoFilter="0"/>
  <mergeCells count="5">
    <mergeCell ref="A1:H2"/>
    <mergeCell ref="A6:H6"/>
    <mergeCell ref="A165:H165"/>
    <mergeCell ref="A324:Q324"/>
    <mergeCell ref="R324:U324"/>
  </mergeCells>
  <conditionalFormatting sqref="A8:D158">
    <cfRule type="expression" dxfId="47" priority="22">
      <formula>MOD($A8,2)=1</formula>
    </cfRule>
    <cfRule type="expression" dxfId="46" priority="23">
      <formula>MOD($A8,2)=0</formula>
    </cfRule>
  </conditionalFormatting>
  <conditionalFormatting sqref="A167:D317">
    <cfRule type="expression" dxfId="45" priority="20">
      <formula>MOD($A8,2)=1</formula>
    </cfRule>
    <cfRule type="expression" dxfId="44" priority="21">
      <formula>MOD($A167,2)=0</formula>
    </cfRule>
  </conditionalFormatting>
  <conditionalFormatting sqref="A326:D586">
    <cfRule type="expression" dxfId="43" priority="18">
      <formula>MOD($A326,2)=1</formula>
    </cfRule>
    <cfRule type="expression" dxfId="42" priority="19">
      <formula>MOD($A326,2)=0</formula>
    </cfRule>
  </conditionalFormatting>
  <conditionalFormatting sqref="J326:Q586 A8:H158 A167:H167 A326:H356 A175:H317 A168:D174 F170:H174 A361:H366 A357:D360 F357:H360 A369:H374 A367:D368 G367:H368 A377:H586 A375:D376 G375:H376 F168:G169">
    <cfRule type="expression" dxfId="41" priority="17">
      <formula>$C8=""</formula>
    </cfRule>
  </conditionalFormatting>
  <conditionalFormatting sqref="V326:V586">
    <cfRule type="expression" dxfId="40" priority="16">
      <formula>$C326=""</formula>
    </cfRule>
  </conditionalFormatting>
  <conditionalFormatting sqref="U326:U586">
    <cfRule type="expression" dxfId="39" priority="15">
      <formula>$C326=""</formula>
    </cfRule>
  </conditionalFormatting>
  <conditionalFormatting sqref="I326:I586">
    <cfRule type="expression" dxfId="38" priority="14">
      <formula>$C326=""</formula>
    </cfRule>
  </conditionalFormatting>
  <conditionalFormatting sqref="R326:S586">
    <cfRule type="expression" dxfId="37" priority="13">
      <formula>$C326=""</formula>
    </cfRule>
  </conditionalFormatting>
  <conditionalFormatting sqref="T326:T586">
    <cfRule type="expression" dxfId="36" priority="12">
      <formula>$C326=""</formula>
    </cfRule>
  </conditionalFormatting>
  <conditionalFormatting sqref="A8:H16 A167:H167 A175:H175 A168:D174 F170:H174 F168:G169">
    <cfRule type="expression" dxfId="35" priority="11">
      <formula>$O8:$O159="[Record ID]"</formula>
    </cfRule>
  </conditionalFormatting>
  <conditionalFormatting sqref="A326:V356 A361:V366 A357:D360 A369:V374 A367:D368 A375:D376 G375:V376 F357:V360 U368:U380 G367:V368 A377:V586">
    <cfRule type="expression" dxfId="34" priority="9">
      <formula>$AB326:$AB587="[Record ID]"</formula>
    </cfRule>
  </conditionalFormatting>
  <conditionalFormatting sqref="A17:H25">
    <cfRule type="expression" dxfId="33" priority="50">
      <formula>$O17:$O318="[Record ID]"</formula>
    </cfRule>
  </conditionalFormatting>
  <conditionalFormatting sqref="A176:H317">
    <cfRule type="expression" dxfId="32" priority="52">
      <formula>$O176:$O587="[Record ID]"</formula>
    </cfRule>
  </conditionalFormatting>
  <conditionalFormatting sqref="A26:H158">
    <cfRule type="expression" dxfId="31" priority="54">
      <formula>$O26:$O587="[Record ID]"</formula>
    </cfRule>
  </conditionalFormatting>
  <conditionalFormatting sqref="E168:E174">
    <cfRule type="expression" dxfId="30" priority="8">
      <formula>$C168=""</formula>
    </cfRule>
  </conditionalFormatting>
  <conditionalFormatting sqref="E168:E174">
    <cfRule type="expression" dxfId="29" priority="7">
      <formula>$O168:$O319="[Record ID]"</formula>
    </cfRule>
  </conditionalFormatting>
  <conditionalFormatting sqref="E357:E360">
    <cfRule type="expression" dxfId="28" priority="6">
      <formula>$C357=""</formula>
    </cfRule>
  </conditionalFormatting>
  <conditionalFormatting sqref="E357:E360">
    <cfRule type="expression" dxfId="27" priority="5">
      <formula>$AB357:$AB618="[Record ID]"</formula>
    </cfRule>
  </conditionalFormatting>
  <conditionalFormatting sqref="E367:F368">
    <cfRule type="expression" dxfId="26" priority="4">
      <formula>$C367=""</formula>
    </cfRule>
  </conditionalFormatting>
  <conditionalFormatting sqref="E367:F368">
    <cfRule type="expression" dxfId="25" priority="3">
      <formula>$AB367:$AB628="[Record ID]"</formula>
    </cfRule>
  </conditionalFormatting>
  <conditionalFormatting sqref="E375:F376">
    <cfRule type="expression" dxfId="24" priority="2">
      <formula>$C375=""</formula>
    </cfRule>
  </conditionalFormatting>
  <conditionalFormatting sqref="E375:F376">
    <cfRule type="expression" dxfId="23" priority="1">
      <formula>$AB375:$AB636="[Record ID]"</formula>
    </cfRule>
  </conditionalFormatting>
  <dataValidations count="16">
    <dataValidation type="textLength" allowBlank="1" showInputMessage="1" showErrorMessage="1" errorTitle="Entered information is too long" error="Information entered here is limited to 20 characters. Please capture further details in Comments." sqref="E8:E158 E167:E317" xr:uid="{00000000-0002-0000-0400-000000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586" xr:uid="{00000000-0002-0000-0400-000001000000}">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xr:uid="{00000000-0002-0000-0400-000002000000}">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 H170:H317" xr:uid="{00000000-0002-0000-0400-000003000000}">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586" xr:uid="{00000000-0002-0000-0400-000004000000}">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8:A158" xr:uid="{00000000-0002-0000-0400-000005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400-000006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586" xr:uid="{00000000-0002-0000-0400-000007000000}">
      <formula1>""</formula1>
    </dataValidation>
    <dataValidation type="list" allowBlank="1" showInputMessage="1" showErrorMessage="1" errorTitle="X-Author for Excel" error="Please select either TRUE or FALSE from the dropdown." promptTitle="X-Author for Excel" sqref="N8:N158 N167:N317 AA326:AA586" xr:uid="{00000000-0002-0000-0400-000008000000}">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xr:uid="{00000000-0002-0000-0400-000009000000}">
      <formula1>-1000000000000000000</formula1>
      <formula2>1000000000000000000</formula2>
    </dataValidation>
    <dataValidation type="list" allowBlank="1" showInputMessage="1" showErrorMessage="1" errorTitle="X-Author for Excel" error="Please select a value from the drop-down." promptTitle="X-Author for Excel" sqref="F167:F317" xr:uid="{00000000-0002-0000-0400-00000A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586" xr:uid="{00000000-0002-0000-0400-00000B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586" xr:uid="{00000000-0002-0000-0400-00000C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586" xr:uid="{00000000-0002-0000-0400-00000D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G586" xr:uid="{00000000-0002-0000-0400-00000E000000}">
      <formula1>-99999.99</formula1>
      <formula2>99999.99</formula2>
    </dataValidation>
    <dataValidation type="list" allowBlank="1" showInputMessage="1" showErrorMessage="1" errorTitle="X-Author for Excel" error="Please select a value from the drop-down." promptTitle="X-Author for Excel" sqref="H326:H586" xr:uid="{00000000-0002-0000-0400-00000F000000}">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xr:uid="{00000000-0004-0000-0400-000000000000}"/>
    <hyperlink ref="B4" location="_b9c6b527_c2c5_4200_bb21_b9257f2bb2c1" display="Impact " xr:uid="{00000000-0004-0000-0400-000001000000}"/>
    <hyperlink ref="C4" location="_a395564a_2e4f_42b7_9d4d_76ed548224d3" display="Outcome " xr:uid="{00000000-0004-0000-0400-000002000000}"/>
    <hyperlink ref="A591" location="' Disaggregation - Section E'!A4" display="' Disaggregation - Section E'!A4" xr:uid="{00000000-0004-0000-0400-000003000000}"/>
  </hyperlinks>
  <pageMargins left="0.7" right="0.7" top="0.75" bottom="0.75" header="0.3" footer="0.3"/>
  <pageSetup paperSize="8" scale="66" fitToHeight="0" orientation="landscape" r:id="rId1"/>
  <rowBreaks count="1" manualBreakCount="1">
    <brk id="325" max="21"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W580"/>
  <sheetViews>
    <sheetView showGridLines="0" tabSelected="1" zoomScale="75" zoomScaleNormal="75" workbookViewId="0">
      <selection activeCell="C13" sqref="C13"/>
    </sheetView>
  </sheetViews>
  <sheetFormatPr defaultColWidth="8.75" defaultRowHeight="15.5" x14ac:dyDescent="0.35"/>
  <cols>
    <col min="1" max="1" width="12" style="6" customWidth="1"/>
    <col min="2" max="2" width="30.58203125" style="6" customWidth="1"/>
    <col min="3" max="3" width="25.58203125" style="6" customWidth="1"/>
    <col min="4" max="4" width="43.75" style="6" customWidth="1"/>
    <col min="5" max="5" width="35.75" style="6" customWidth="1"/>
    <col min="6" max="6" width="24.25" style="6" hidden="1" customWidth="1"/>
    <col min="7" max="7" width="21.25" style="6" hidden="1" customWidth="1"/>
    <col min="8" max="8" width="35.25" style="6" hidden="1" customWidth="1"/>
    <col min="9" max="9" width="31.58203125" style="6" hidden="1" customWidth="1"/>
    <col min="10" max="10" width="26.75" style="6" hidden="1" customWidth="1"/>
    <col min="11" max="11" width="27.58203125" style="6" hidden="1" customWidth="1"/>
    <col min="12" max="13" width="0.25" style="6" customWidth="1"/>
    <col min="14" max="14" width="26.25" style="6" customWidth="1"/>
    <col min="15" max="15" width="50.33203125" style="6" customWidth="1"/>
    <col min="16" max="16" width="23.75" style="6" customWidth="1"/>
    <col min="17" max="17" width="13.58203125" style="6" hidden="1" customWidth="1"/>
    <col min="18" max="19" width="14.25" style="6" hidden="1" customWidth="1"/>
    <col min="20" max="21" width="22.25" style="6" hidden="1" customWidth="1"/>
    <col min="22" max="22" width="25.75" style="6" hidden="1" customWidth="1"/>
    <col min="23" max="27" width="26.58203125" style="6" hidden="1" customWidth="1"/>
    <col min="28" max="29" width="0.25" style="6" customWidth="1"/>
    <col min="30" max="38" width="8.75" style="6" customWidth="1"/>
    <col min="39" max="39" width="8.75" style="9" customWidth="1"/>
    <col min="40" max="40" width="17.58203125" style="9" customWidth="1"/>
    <col min="41" max="41" width="13.25" style="9" customWidth="1"/>
    <col min="42" max="42" width="18" style="9" customWidth="1"/>
    <col min="43" max="43" width="13.25" style="9" customWidth="1"/>
    <col min="44" max="44" width="8.75" style="9"/>
    <col min="45" max="49" width="8.75" style="4"/>
    <col min="50" max="16384" width="8.75" style="6"/>
  </cols>
  <sheetData>
    <row r="1" spans="1:29" ht="21.65" customHeight="1" x14ac:dyDescent="0.35">
      <c r="A1" s="536" t="s">
        <v>181</v>
      </c>
      <c r="B1" s="537"/>
      <c r="C1" s="537"/>
      <c r="D1" s="537"/>
      <c r="E1" s="537"/>
      <c r="F1" s="537"/>
      <c r="G1" s="537"/>
      <c r="H1" s="537"/>
      <c r="I1" s="537"/>
      <c r="J1" s="537"/>
      <c r="K1" s="537"/>
      <c r="L1" s="537"/>
      <c r="M1" s="537"/>
      <c r="N1" s="537"/>
      <c r="O1" s="538"/>
    </row>
    <row r="2" spans="1:29" ht="16" thickBot="1" x14ac:dyDescent="0.4">
      <c r="A2" s="539"/>
      <c r="B2" s="540"/>
      <c r="C2" s="540"/>
      <c r="D2" s="540"/>
      <c r="E2" s="540"/>
      <c r="F2" s="540"/>
      <c r="G2" s="540"/>
      <c r="H2" s="540"/>
      <c r="I2" s="540"/>
      <c r="J2" s="540"/>
      <c r="K2" s="540"/>
      <c r="L2" s="540"/>
      <c r="M2" s="540"/>
      <c r="N2" s="540"/>
      <c r="O2" s="541"/>
    </row>
    <row r="3" spans="1:29" ht="16" thickBot="1" x14ac:dyDescent="0.4"/>
    <row r="4" spans="1:29" ht="65.900000000000006" customHeight="1" thickBot="1" x14ac:dyDescent="0.4">
      <c r="A4" s="44" t="s">
        <v>37</v>
      </c>
      <c r="B4" s="45" t="s">
        <v>170</v>
      </c>
      <c r="C4" s="31" t="s">
        <v>171</v>
      </c>
    </row>
    <row r="5" spans="1:29" ht="16" thickBot="1" x14ac:dyDescent="0.4"/>
    <row r="6" spans="1:29" ht="45.75" customHeight="1" thickBot="1" x14ac:dyDescent="0.4">
      <c r="A6" s="516" t="s">
        <v>170</v>
      </c>
      <c r="B6" s="517"/>
      <c r="C6" s="517"/>
      <c r="D6" s="517"/>
      <c r="E6" s="517"/>
      <c r="F6" s="517"/>
      <c r="G6" s="517"/>
      <c r="H6" s="517"/>
      <c r="I6" s="517"/>
      <c r="J6" s="517"/>
      <c r="K6" s="517"/>
      <c r="L6" s="517"/>
      <c r="M6" s="517"/>
      <c r="N6" s="517"/>
      <c r="O6" s="517"/>
      <c r="P6" s="185"/>
      <c r="Q6" s="185"/>
      <c r="R6" s="185"/>
      <c r="S6" s="185"/>
      <c r="T6" s="185"/>
      <c r="U6" s="185"/>
      <c r="V6" s="185"/>
      <c r="W6" s="185"/>
      <c r="X6" s="185"/>
      <c r="Y6" s="185"/>
      <c r="Z6" s="185"/>
      <c r="AA6" s="185"/>
      <c r="AB6" s="185"/>
      <c r="AC6" s="187"/>
    </row>
    <row r="7" spans="1:29" ht="45.75" customHeight="1" x14ac:dyDescent="0.35">
      <c r="A7" s="379" t="s">
        <v>129</v>
      </c>
      <c r="B7" s="379" t="s">
        <v>1</v>
      </c>
      <c r="C7" s="379" t="s">
        <v>88</v>
      </c>
      <c r="D7" s="379" t="s">
        <v>89</v>
      </c>
      <c r="E7" s="379" t="s">
        <v>262</v>
      </c>
      <c r="F7" s="363" t="s">
        <v>265</v>
      </c>
      <c r="G7" s="410"/>
      <c r="H7" s="410"/>
      <c r="I7" s="410"/>
      <c r="J7" s="410"/>
      <c r="K7" s="410"/>
      <c r="L7" s="410"/>
      <c r="M7" s="379"/>
      <c r="N7" s="380" t="s">
        <v>11</v>
      </c>
      <c r="O7" s="380" t="s">
        <v>9</v>
      </c>
      <c r="P7" s="380" t="s">
        <v>299</v>
      </c>
      <c r="Q7" s="448"/>
      <c r="R7" s="432" t="s">
        <v>261</v>
      </c>
      <c r="S7" s="432" t="s">
        <v>60</v>
      </c>
      <c r="T7" s="432" t="s">
        <v>62</v>
      </c>
      <c r="U7" s="432" t="s">
        <v>98</v>
      </c>
      <c r="V7" s="449" t="s">
        <v>178</v>
      </c>
      <c r="W7" s="449" t="s">
        <v>196</v>
      </c>
      <c r="X7" s="449" t="s">
        <v>209</v>
      </c>
      <c r="Y7" s="449" t="s">
        <v>48</v>
      </c>
      <c r="Z7" s="449" t="s">
        <v>263</v>
      </c>
      <c r="AA7" s="215"/>
      <c r="AB7" s="160"/>
      <c r="AC7" s="51"/>
    </row>
    <row r="8" spans="1:29" ht="47.15" hidden="1" customHeight="1" x14ac:dyDescent="0.35">
      <c r="A8" s="367" t="s">
        <v>93</v>
      </c>
      <c r="B8" s="450" t="str">
        <f>IFERROR(IF(D8="","",VLOOKUP(W8,'Reference records(soft deleted)'!$B$84:$D$127,3,FALSE)),"")</f>
        <v/>
      </c>
      <c r="C8" s="450" t="str">
        <f>IFERROR(IF(D8="","",VLOOKUP(X8,'Reference records(soft deleted)'!$B$234:$D$426,3,FALSE)),"")</f>
        <v/>
      </c>
      <c r="D8" s="451" t="s">
        <v>90</v>
      </c>
      <c r="E8" s="452" t="str">
        <f>IF('Overview - Section A'!$AN$5="Funding Request",IF(F8="Funding Request Place Holder","",F8),"")</f>
        <v/>
      </c>
      <c r="F8" s="453" t="str">
        <f>IFERROR(IF(Z8="","",VLOOKUP(Z8,'Overview - Section A'!$P$31:$Q$32,2,FALSE)),"")</f>
        <v>[Account (Name)]</v>
      </c>
      <c r="G8" s="454"/>
      <c r="H8" s="454"/>
      <c r="I8" s="454"/>
      <c r="J8" s="454"/>
      <c r="K8" s="454"/>
      <c r="L8" s="454"/>
      <c r="M8" s="452"/>
      <c r="N8" s="455" t="str">
        <f>IFERROR(IF(Y8="","",Y8),"")</f>
        <v>[Country (Name)]</v>
      </c>
      <c r="O8" s="456" t="s">
        <v>91</v>
      </c>
      <c r="P8" s="457" t="s">
        <v>298</v>
      </c>
      <c r="Q8" s="458"/>
      <c r="R8" s="433" t="str">
        <f>IFERROR(IF('Overview - Section A'!$AN$5="Funding Request",VLOOKUP(E8,'Overview - Section A'!$M$31:$P$32,4,FALSE),IF(Z8="","",Z8)),"")</f>
        <v>[Record ID]</v>
      </c>
      <c r="S8" s="433" t="b">
        <f>IFERROR(IF(N8&lt;&gt;"",TRUE,FALSE),FALSE)</f>
        <v>1</v>
      </c>
      <c r="T8" s="433" t="s">
        <v>61</v>
      </c>
      <c r="U8" s="433" t="str">
        <f t="array" ref="U8">IFERROR(IF(INDEX('Overview - Section A'!$AB$120:$AB$174,MATCH(LEFT(C8,255),LEFT('Overview - Section A'!$W$120:$W$174,255),0))=0,"",INDEX('Overview - Section A'!$AB$120:$AB$174,MATCH(LEFT(C8,255),LEFT('Overview - Section A'!$W$120:$W$174,255),0))),"")</f>
        <v>a1M36000004b8f4EAA</v>
      </c>
      <c r="V8" s="459" t="str">
        <f>IFERROR(IF('Overview - Section A'!$AN$5="Funding Request",IF('Reference Records'!$B$343&lt;&gt;"",VLOOKUP(N8,'Reference Records'!$B$343:$C$344,2,FALSE),VLOOKUP(N8,'Reference Records'!$A$356:$C$357,3,FALSE)),VLOOKUP(N8,'Reference Records'!$A$360:$C$362,3,FALSE)),"")</f>
        <v>[Record ID]</v>
      </c>
      <c r="W8" s="460" t="s">
        <v>195</v>
      </c>
      <c r="X8" s="460" t="s">
        <v>197</v>
      </c>
      <c r="Y8" s="459" t="s">
        <v>201</v>
      </c>
      <c r="Z8" s="459" t="s">
        <v>61</v>
      </c>
      <c r="AA8" s="216"/>
      <c r="AB8" s="161"/>
      <c r="AC8" s="51"/>
    </row>
    <row r="9" spans="1:29" ht="47.15" customHeight="1" x14ac:dyDescent="0.35">
      <c r="A9" s="367">
        <v>1</v>
      </c>
      <c r="B9" s="450" t="str">
        <f>IFERROR(IF(D9="","",VLOOKUP(W9,'Reference records(soft deleted)'!$B$84:$D$127,3,FALSE)),"")</f>
        <v/>
      </c>
      <c r="C9" s="450" t="str">
        <f>IFERROR(IF(D9="","",VLOOKUP(X9,'Reference records(soft deleted)'!$B$234:$D$426,3,FALSE)),"")</f>
        <v/>
      </c>
      <c r="D9" s="451"/>
      <c r="E9" s="452" t="str">
        <f>IF('Overview - Section A'!$AN$5="Funding Request",IF(F9="Funding Request Place Holder","",F9),"")</f>
        <v/>
      </c>
      <c r="F9" s="453" t="str">
        <f>IFERROR(IF(Z9="","",VLOOKUP(Z9,'Overview - Section A'!$P$31:$Q$32,2,FALSE)),"")</f>
        <v/>
      </c>
      <c r="G9" s="454"/>
      <c r="H9" s="454"/>
      <c r="I9" s="454"/>
      <c r="J9" s="454"/>
      <c r="K9" s="454"/>
      <c r="L9" s="454"/>
      <c r="M9" s="452"/>
      <c r="N9" s="455" t="str">
        <f t="shared" ref="N9:N72" si="0">IFERROR(IF(Y9="","",Y9),"")</f>
        <v/>
      </c>
      <c r="O9" s="456"/>
      <c r="P9" s="457"/>
      <c r="Q9" s="458"/>
      <c r="R9" s="433" t="str">
        <f>IFERROR(IF('Overview - Section A'!$AN$5="Funding Request",VLOOKUP(E9,'Overview - Section A'!$M$31:$P$32,4,FALSE),IF(Z9="","",Z9)),"")</f>
        <v/>
      </c>
      <c r="S9" s="433" t="b">
        <f t="shared" ref="S9:S72" si="1">IFERROR(IF(N9&lt;&gt;"",TRUE,FALSE),FALSE)</f>
        <v>0</v>
      </c>
      <c r="T9" s="433" t="s">
        <v>1003</v>
      </c>
      <c r="U9" s="433" t="str">
        <f t="array" ref="U9">IFERROR(IF(INDEX('Overview - Section A'!$AB$120:$AB$174,MATCH(LEFT(C9,255),LEFT('Overview - Section A'!$W$120:$W$174,255),0))=0,"",INDEX('Overview - Section A'!$AB$120:$AB$174,MATCH(LEFT(C9,255),LEFT('Overview - Section A'!$W$120:$W$174,255),0))),"")</f>
        <v>a1M36000004b8f4EAA</v>
      </c>
      <c r="V9" s="459" t="str">
        <f>IFERROR(IF('Overview - Section A'!$AN$5="Funding Request",IF('Reference Records'!$B$343&lt;&gt;"",VLOOKUP(N9,'Reference Records'!$B$343:$C$344,2,FALSE),VLOOKUP(N9,'Reference Records'!$A$356:$C$357,3,FALSE)),VLOOKUP(N9,'Reference Records'!$A$360:$C$362,3,FALSE)),"")</f>
        <v/>
      </c>
      <c r="W9" s="460" t="s">
        <v>567</v>
      </c>
      <c r="X9" s="460" t="s">
        <v>581</v>
      </c>
      <c r="Y9" s="459"/>
      <c r="Z9" s="459"/>
      <c r="AA9" s="216"/>
      <c r="AB9" s="161"/>
      <c r="AC9" s="51"/>
    </row>
    <row r="10" spans="1:29" ht="47.15" customHeight="1" x14ac:dyDescent="0.35">
      <c r="A10" s="367">
        <v>2</v>
      </c>
      <c r="B10" s="450" t="str">
        <f>IFERROR(IF(D10="","",VLOOKUP(W10,'Reference records(soft deleted)'!$B$84:$D$127,3,FALSE)),"")</f>
        <v/>
      </c>
      <c r="C10" s="450" t="str">
        <f>IFERROR(IF(D10="","",VLOOKUP(X10,'Reference records(soft deleted)'!$B$234:$D$426,3,FALSE)),"")</f>
        <v/>
      </c>
      <c r="D10" s="451"/>
      <c r="E10" s="452" t="str">
        <f>IF('Overview - Section A'!$AN$5="Funding Request",IF(F10="Funding Request Place Holder","",F10),"")</f>
        <v/>
      </c>
      <c r="F10" s="453" t="str">
        <f>IFERROR(IF(Z10="","",VLOOKUP(Z10,'Overview - Section A'!$P$31:$Q$32,2,FALSE)),"")</f>
        <v/>
      </c>
      <c r="G10" s="454"/>
      <c r="H10" s="454"/>
      <c r="I10" s="454"/>
      <c r="J10" s="454"/>
      <c r="K10" s="454"/>
      <c r="L10" s="454"/>
      <c r="M10" s="452"/>
      <c r="N10" s="455" t="str">
        <f t="shared" si="0"/>
        <v/>
      </c>
      <c r="O10" s="456"/>
      <c r="P10" s="457"/>
      <c r="Q10" s="458"/>
      <c r="R10" s="433" t="str">
        <f>IFERROR(IF('Overview - Section A'!$AN$5="Funding Request",VLOOKUP(E10,'Overview - Section A'!$M$31:$P$32,4,FALSE),IF(Z10="","",Z10)),"")</f>
        <v/>
      </c>
      <c r="S10" s="433" t="b">
        <f t="shared" si="1"/>
        <v>0</v>
      </c>
      <c r="T10" s="433" t="s">
        <v>1004</v>
      </c>
      <c r="U10" s="433" t="str">
        <f t="array" ref="U10">IFERROR(IF(INDEX('Overview - Section A'!$AB$120:$AB$174,MATCH(LEFT(C10,255),LEFT('Overview - Section A'!$W$120:$W$174,255),0))=0,"",INDEX('Overview - Section A'!$AB$120:$AB$174,MATCH(LEFT(C10,255),LEFT('Overview - Section A'!$W$120:$W$174,255),0))),"")</f>
        <v>a1M36000004b8f4EAA</v>
      </c>
      <c r="V10" s="459" t="str">
        <f>IFERROR(IF('Overview - Section A'!$AN$5="Funding Request",IF('Reference Records'!$B$343&lt;&gt;"",VLOOKUP(N10,'Reference Records'!$B$343:$C$344,2,FALSE),VLOOKUP(N10,'Reference Records'!$A$356:$C$357,3,FALSE)),VLOOKUP(N10,'Reference Records'!$A$360:$C$362,3,FALSE)),"")</f>
        <v/>
      </c>
      <c r="W10" s="460" t="s">
        <v>567</v>
      </c>
      <c r="X10" s="460" t="s">
        <v>581</v>
      </c>
      <c r="Y10" s="459"/>
      <c r="Z10" s="459"/>
      <c r="AA10" s="216"/>
      <c r="AB10" s="161"/>
      <c r="AC10" s="51"/>
    </row>
    <row r="11" spans="1:29" ht="47.15" customHeight="1" x14ac:dyDescent="0.35">
      <c r="A11" s="367">
        <v>3</v>
      </c>
      <c r="B11" s="450" t="str">
        <f>IFERROR(IF(D11="","",VLOOKUP(W11,'Reference records(soft deleted)'!$B$84:$D$127,3,FALSE)),"")</f>
        <v/>
      </c>
      <c r="C11" s="450" t="str">
        <f>IFERROR(IF(D11="","",VLOOKUP(X11,'Reference records(soft deleted)'!$B$234:$D$426,3,FALSE)),"")</f>
        <v/>
      </c>
      <c r="D11" s="451"/>
      <c r="E11" s="452" t="str">
        <f>IF('Overview - Section A'!$AN$5="Funding Request",IF(F11="Funding Request Place Holder","",F11),"")</f>
        <v/>
      </c>
      <c r="F11" s="453" t="str">
        <f>IFERROR(IF(Z11="","",VLOOKUP(Z11,'Overview - Section A'!$P$31:$Q$32,2,FALSE)),"")</f>
        <v/>
      </c>
      <c r="G11" s="454"/>
      <c r="H11" s="454"/>
      <c r="I11" s="454"/>
      <c r="J11" s="454"/>
      <c r="K11" s="454"/>
      <c r="L11" s="454"/>
      <c r="M11" s="452"/>
      <c r="N11" s="455" t="str">
        <f t="shared" si="0"/>
        <v/>
      </c>
      <c r="O11" s="456"/>
      <c r="P11" s="457"/>
      <c r="Q11" s="458"/>
      <c r="R11" s="433" t="str">
        <f>IFERROR(IF('Overview - Section A'!$AN$5="Funding Request",VLOOKUP(E11,'Overview - Section A'!$M$31:$P$32,4,FALSE),IF(Z11="","",Z11)),"")</f>
        <v/>
      </c>
      <c r="S11" s="433" t="b">
        <f t="shared" si="1"/>
        <v>0</v>
      </c>
      <c r="T11" s="433" t="s">
        <v>1005</v>
      </c>
      <c r="U11" s="433" t="str">
        <f t="array" ref="U11">IFERROR(IF(INDEX('Overview - Section A'!$AB$120:$AB$174,MATCH(LEFT(C11,255),LEFT('Overview - Section A'!$W$120:$W$174,255),0))=0,"",INDEX('Overview - Section A'!$AB$120:$AB$174,MATCH(LEFT(C11,255),LEFT('Overview - Section A'!$W$120:$W$174,255),0))),"")</f>
        <v>a1M36000004b8f4EAA</v>
      </c>
      <c r="V11" s="459" t="str">
        <f>IFERROR(IF('Overview - Section A'!$AN$5="Funding Request",IF('Reference Records'!$B$343&lt;&gt;"",VLOOKUP(N11,'Reference Records'!$B$343:$C$344,2,FALSE),VLOOKUP(N11,'Reference Records'!$A$356:$C$357,3,FALSE)),VLOOKUP(N11,'Reference Records'!$A$360:$C$362,3,FALSE)),"")</f>
        <v/>
      </c>
      <c r="W11" s="460" t="s">
        <v>567</v>
      </c>
      <c r="X11" s="460" t="s">
        <v>581</v>
      </c>
      <c r="Y11" s="459"/>
      <c r="Z11" s="459"/>
      <c r="AA11" s="216"/>
      <c r="AB11" s="161"/>
      <c r="AC11" s="51"/>
    </row>
    <row r="12" spans="1:29" ht="47.15" customHeight="1" x14ac:dyDescent="0.35">
      <c r="A12" s="367">
        <v>4</v>
      </c>
      <c r="B12" s="450" t="str">
        <f>IFERROR(IF(D12="","",VLOOKUP(W12,'Reference records(soft deleted)'!$B$84:$D$127,3,FALSE)),"")</f>
        <v/>
      </c>
      <c r="C12" s="450" t="str">
        <f>IFERROR(IF(D12="","",VLOOKUP(X12,'Reference records(soft deleted)'!$B$234:$D$426,3,FALSE)),"")</f>
        <v/>
      </c>
      <c r="D12" s="451"/>
      <c r="E12" s="452" t="str">
        <f>IF('Overview - Section A'!$AN$5="Funding Request",IF(F12="Funding Request Place Holder","",F12),"")</f>
        <v/>
      </c>
      <c r="F12" s="453" t="str">
        <f>IFERROR(IF(Z12="","",VLOOKUP(Z12,'Overview - Section A'!$P$31:$Q$32,2,FALSE)),"")</f>
        <v/>
      </c>
      <c r="G12" s="454"/>
      <c r="H12" s="454"/>
      <c r="I12" s="454"/>
      <c r="J12" s="454"/>
      <c r="K12" s="454"/>
      <c r="L12" s="454"/>
      <c r="M12" s="452"/>
      <c r="N12" s="455" t="str">
        <f t="shared" si="0"/>
        <v/>
      </c>
      <c r="O12" s="456"/>
      <c r="P12" s="457"/>
      <c r="Q12" s="458"/>
      <c r="R12" s="433" t="str">
        <f>IFERROR(IF('Overview - Section A'!$AN$5="Funding Request",VLOOKUP(E12,'Overview - Section A'!$M$31:$P$32,4,FALSE),IF(Z12="","",Z12)),"")</f>
        <v/>
      </c>
      <c r="S12" s="433" t="b">
        <f t="shared" si="1"/>
        <v>0</v>
      </c>
      <c r="T12" s="433" t="s">
        <v>1006</v>
      </c>
      <c r="U12" s="433" t="str">
        <f t="array" ref="U12">IFERROR(IF(INDEX('Overview - Section A'!$AB$120:$AB$174,MATCH(LEFT(C12,255),LEFT('Overview - Section A'!$W$120:$W$174,255),0))=0,"",INDEX('Overview - Section A'!$AB$120:$AB$174,MATCH(LEFT(C12,255),LEFT('Overview - Section A'!$W$120:$W$174,255),0))),"")</f>
        <v>a1M36000004b8f4EAA</v>
      </c>
      <c r="V12" s="459" t="str">
        <f>IFERROR(IF('Overview - Section A'!$AN$5="Funding Request",IF('Reference Records'!$B$343&lt;&gt;"",VLOOKUP(N12,'Reference Records'!$B$343:$C$344,2,FALSE),VLOOKUP(N12,'Reference Records'!$A$356:$C$357,3,FALSE)),VLOOKUP(N12,'Reference Records'!$A$360:$C$362,3,FALSE)),"")</f>
        <v/>
      </c>
      <c r="W12" s="460" t="s">
        <v>567</v>
      </c>
      <c r="X12" s="460" t="s">
        <v>581</v>
      </c>
      <c r="Y12" s="459"/>
      <c r="Z12" s="459"/>
      <c r="AA12" s="216"/>
      <c r="AB12" s="161"/>
      <c r="AC12" s="51"/>
    </row>
    <row r="13" spans="1:29" ht="47.15" customHeight="1" x14ac:dyDescent="0.35">
      <c r="A13" s="367">
        <v>5</v>
      </c>
      <c r="B13" s="450" t="str">
        <f>IFERROR(IF(D13="","",VLOOKUP(W13,'Reference records(soft deleted)'!$B$84:$D$127,3,FALSE)),"")</f>
        <v/>
      </c>
      <c r="C13" s="450" t="str">
        <f>IFERROR(IF(D13="","",VLOOKUP(X13,'Reference records(soft deleted)'!$B$234:$D$426,3,FALSE)),"")</f>
        <v/>
      </c>
      <c r="D13" s="451"/>
      <c r="E13" s="452" t="str">
        <f>IF('Overview - Section A'!$AN$5="Funding Request",IF(F13="Funding Request Place Holder","",F13),"")</f>
        <v/>
      </c>
      <c r="F13" s="453" t="str">
        <f>IFERROR(IF(Z13="","",VLOOKUP(Z13,'Overview - Section A'!$P$31:$Q$32,2,FALSE)),"")</f>
        <v/>
      </c>
      <c r="G13" s="454"/>
      <c r="H13" s="454"/>
      <c r="I13" s="454"/>
      <c r="J13" s="454"/>
      <c r="K13" s="454"/>
      <c r="L13" s="454"/>
      <c r="M13" s="452"/>
      <c r="N13" s="455" t="str">
        <f t="shared" si="0"/>
        <v/>
      </c>
      <c r="O13" s="456"/>
      <c r="P13" s="457"/>
      <c r="Q13" s="458"/>
      <c r="R13" s="433" t="str">
        <f>IFERROR(IF('Overview - Section A'!$AN$5="Funding Request",VLOOKUP(E13,'Overview - Section A'!$M$31:$P$32,4,FALSE),IF(Z13="","",Z13)),"")</f>
        <v/>
      </c>
      <c r="S13" s="433" t="b">
        <f t="shared" si="1"/>
        <v>0</v>
      </c>
      <c r="T13" s="433" t="s">
        <v>1007</v>
      </c>
      <c r="U13" s="433" t="str">
        <f t="array" ref="U13">IFERROR(IF(INDEX('Overview - Section A'!$AB$120:$AB$174,MATCH(LEFT(C13,255),LEFT('Overview - Section A'!$W$120:$W$174,255),0))=0,"",INDEX('Overview - Section A'!$AB$120:$AB$174,MATCH(LEFT(C13,255),LEFT('Overview - Section A'!$W$120:$W$174,255),0))),"")</f>
        <v>a1M36000004b8f4EAA</v>
      </c>
      <c r="V13" s="459" t="str">
        <f>IFERROR(IF('Overview - Section A'!$AN$5="Funding Request",IF('Reference Records'!$B$343&lt;&gt;"",VLOOKUP(N13,'Reference Records'!$B$343:$C$344,2,FALSE),VLOOKUP(N13,'Reference Records'!$A$356:$C$357,3,FALSE)),VLOOKUP(N13,'Reference Records'!$A$360:$C$362,3,FALSE)),"")</f>
        <v/>
      </c>
      <c r="W13" s="460" t="s">
        <v>567</v>
      </c>
      <c r="X13" s="460" t="s">
        <v>581</v>
      </c>
      <c r="Y13" s="459"/>
      <c r="Z13" s="459"/>
      <c r="AA13" s="216"/>
      <c r="AB13" s="161"/>
      <c r="AC13" s="51"/>
    </row>
    <row r="14" spans="1:29" ht="47.15" customHeight="1" x14ac:dyDescent="0.35">
      <c r="A14" s="367">
        <v>6</v>
      </c>
      <c r="B14" s="450" t="str">
        <f>IFERROR(IF(D14="","",VLOOKUP(W14,'Reference records(soft deleted)'!$B$84:$D$127,3,FALSE)),"")</f>
        <v/>
      </c>
      <c r="C14" s="450" t="str">
        <f>IFERROR(IF(D14="","",VLOOKUP(X14,'Reference records(soft deleted)'!$B$234:$D$426,3,FALSE)),"")</f>
        <v/>
      </c>
      <c r="D14" s="451"/>
      <c r="E14" s="452" t="str">
        <f>IF('Overview - Section A'!$AN$5="Funding Request",IF(F14="Funding Request Place Holder","",F14),"")</f>
        <v/>
      </c>
      <c r="F14" s="453" t="str">
        <f>IFERROR(IF(Z14="","",VLOOKUP(Z14,'Overview - Section A'!$P$31:$Q$32,2,FALSE)),"")</f>
        <v/>
      </c>
      <c r="G14" s="454"/>
      <c r="H14" s="454"/>
      <c r="I14" s="454"/>
      <c r="J14" s="454"/>
      <c r="K14" s="454"/>
      <c r="L14" s="454"/>
      <c r="M14" s="452"/>
      <c r="N14" s="455" t="str">
        <f t="shared" si="0"/>
        <v/>
      </c>
      <c r="O14" s="456"/>
      <c r="P14" s="457"/>
      <c r="Q14" s="458"/>
      <c r="R14" s="433" t="str">
        <f>IFERROR(IF('Overview - Section A'!$AN$5="Funding Request",VLOOKUP(E14,'Overview - Section A'!$M$31:$P$32,4,FALSE),IF(Z14="","",Z14)),"")</f>
        <v/>
      </c>
      <c r="S14" s="433" t="b">
        <f t="shared" si="1"/>
        <v>0</v>
      </c>
      <c r="T14" s="433" t="s">
        <v>1008</v>
      </c>
      <c r="U14" s="433" t="str">
        <f t="array" ref="U14">IFERROR(IF(INDEX('Overview - Section A'!$AB$120:$AB$174,MATCH(LEFT(C14,255),LEFT('Overview - Section A'!$W$120:$W$174,255),0))=0,"",INDEX('Overview - Section A'!$AB$120:$AB$174,MATCH(LEFT(C14,255),LEFT('Overview - Section A'!$W$120:$W$174,255),0))),"")</f>
        <v>a1M36000004b8f4EAA</v>
      </c>
      <c r="V14" s="459" t="str">
        <f>IFERROR(IF('Overview - Section A'!$AN$5="Funding Request",IF('Reference Records'!$B$343&lt;&gt;"",VLOOKUP(N14,'Reference Records'!$B$343:$C$344,2,FALSE),VLOOKUP(N14,'Reference Records'!$A$356:$C$357,3,FALSE)),VLOOKUP(N14,'Reference Records'!$A$360:$C$362,3,FALSE)),"")</f>
        <v/>
      </c>
      <c r="W14" s="460" t="s">
        <v>567</v>
      </c>
      <c r="X14" s="460" t="s">
        <v>581</v>
      </c>
      <c r="Y14" s="459"/>
      <c r="Z14" s="459"/>
      <c r="AA14" s="216"/>
      <c r="AB14" s="161"/>
      <c r="AC14" s="51"/>
    </row>
    <row r="15" spans="1:29" ht="47.15" customHeight="1" x14ac:dyDescent="0.35">
      <c r="A15" s="367">
        <v>7</v>
      </c>
      <c r="B15" s="450" t="str">
        <f>IFERROR(IF(D15="","",VLOOKUP(W15,'Reference records(soft deleted)'!$B$84:$D$127,3,FALSE)),"")</f>
        <v/>
      </c>
      <c r="C15" s="450" t="str">
        <f>IFERROR(IF(D15="","",VLOOKUP(X15,'Reference records(soft deleted)'!$B$234:$D$426,3,FALSE)),"")</f>
        <v/>
      </c>
      <c r="D15" s="451"/>
      <c r="E15" s="452" t="str">
        <f>IF('Overview - Section A'!$AN$5="Funding Request",IF(F15="Funding Request Place Holder","",F15),"")</f>
        <v/>
      </c>
      <c r="F15" s="453" t="str">
        <f>IFERROR(IF(Z15="","",VLOOKUP(Z15,'Overview - Section A'!$P$31:$Q$32,2,FALSE)),"")</f>
        <v/>
      </c>
      <c r="G15" s="454"/>
      <c r="H15" s="454"/>
      <c r="I15" s="454"/>
      <c r="J15" s="454"/>
      <c r="K15" s="454"/>
      <c r="L15" s="454"/>
      <c r="M15" s="452"/>
      <c r="N15" s="455" t="str">
        <f t="shared" si="0"/>
        <v/>
      </c>
      <c r="O15" s="456"/>
      <c r="P15" s="457"/>
      <c r="Q15" s="458"/>
      <c r="R15" s="433" t="str">
        <f>IFERROR(IF('Overview - Section A'!$AN$5="Funding Request",VLOOKUP(E15,'Overview - Section A'!$M$31:$P$32,4,FALSE),IF(Z15="","",Z15)),"")</f>
        <v/>
      </c>
      <c r="S15" s="433" t="b">
        <f t="shared" si="1"/>
        <v>0</v>
      </c>
      <c r="T15" s="433" t="s">
        <v>1009</v>
      </c>
      <c r="U15" s="433" t="str">
        <f t="array" ref="U15">IFERROR(IF(INDEX('Overview - Section A'!$AB$120:$AB$174,MATCH(LEFT(C15,255),LEFT('Overview - Section A'!$W$120:$W$174,255),0))=0,"",INDEX('Overview - Section A'!$AB$120:$AB$174,MATCH(LEFT(C15,255),LEFT('Overview - Section A'!$W$120:$W$174,255),0))),"")</f>
        <v>a1M36000004b8f4EAA</v>
      </c>
      <c r="V15" s="459" t="str">
        <f>IFERROR(IF('Overview - Section A'!$AN$5="Funding Request",IF('Reference Records'!$B$343&lt;&gt;"",VLOOKUP(N15,'Reference Records'!$B$343:$C$344,2,FALSE),VLOOKUP(N15,'Reference Records'!$A$356:$C$357,3,FALSE)),VLOOKUP(N15,'Reference Records'!$A$360:$C$362,3,FALSE)),"")</f>
        <v/>
      </c>
      <c r="W15" s="460" t="s">
        <v>567</v>
      </c>
      <c r="X15" s="460" t="s">
        <v>581</v>
      </c>
      <c r="Y15" s="459"/>
      <c r="Z15" s="459"/>
      <c r="AA15" s="216"/>
      <c r="AB15" s="161"/>
      <c r="AC15" s="51"/>
    </row>
    <row r="16" spans="1:29" ht="47.15" customHeight="1" x14ac:dyDescent="0.35">
      <c r="A16" s="367">
        <v>8</v>
      </c>
      <c r="B16" s="450" t="str">
        <f>IFERROR(IF(D16="","",VLOOKUP(W16,'Reference records(soft deleted)'!$B$84:$D$127,3,FALSE)),"")</f>
        <v/>
      </c>
      <c r="C16" s="450" t="str">
        <f>IFERROR(IF(D16="","",VLOOKUP(X16,'Reference records(soft deleted)'!$B$234:$D$426,3,FALSE)),"")</f>
        <v/>
      </c>
      <c r="D16" s="451"/>
      <c r="E16" s="452" t="str">
        <f>IF('Overview - Section A'!$AN$5="Funding Request",IF(F16="Funding Request Place Holder","",F16),"")</f>
        <v/>
      </c>
      <c r="F16" s="453" t="str">
        <f>IFERROR(IF(Z16="","",VLOOKUP(Z16,'Overview - Section A'!$P$31:$Q$32,2,FALSE)),"")</f>
        <v/>
      </c>
      <c r="G16" s="454"/>
      <c r="H16" s="454"/>
      <c r="I16" s="454"/>
      <c r="J16" s="454"/>
      <c r="K16" s="454"/>
      <c r="L16" s="454"/>
      <c r="M16" s="452"/>
      <c r="N16" s="455" t="str">
        <f t="shared" si="0"/>
        <v/>
      </c>
      <c r="O16" s="456"/>
      <c r="P16" s="457"/>
      <c r="Q16" s="458"/>
      <c r="R16" s="433" t="str">
        <f>IFERROR(IF('Overview - Section A'!$AN$5="Funding Request",VLOOKUP(E16,'Overview - Section A'!$M$31:$P$32,4,FALSE),IF(Z16="","",Z16)),"")</f>
        <v/>
      </c>
      <c r="S16" s="433" t="b">
        <f t="shared" si="1"/>
        <v>0</v>
      </c>
      <c r="T16" s="433" t="s">
        <v>1010</v>
      </c>
      <c r="U16" s="433" t="str">
        <f t="array" ref="U16">IFERROR(IF(INDEX('Overview - Section A'!$AB$120:$AB$174,MATCH(LEFT(C16,255),LEFT('Overview - Section A'!$W$120:$W$174,255),0))=0,"",INDEX('Overview - Section A'!$AB$120:$AB$174,MATCH(LEFT(C16,255),LEFT('Overview - Section A'!$W$120:$W$174,255),0))),"")</f>
        <v>a1M36000004b8f4EAA</v>
      </c>
      <c r="V16" s="459" t="str">
        <f>IFERROR(IF('Overview - Section A'!$AN$5="Funding Request",IF('Reference Records'!$B$343&lt;&gt;"",VLOOKUP(N16,'Reference Records'!$B$343:$C$344,2,FALSE),VLOOKUP(N16,'Reference Records'!$A$356:$C$357,3,FALSE)),VLOOKUP(N16,'Reference Records'!$A$360:$C$362,3,FALSE)),"")</f>
        <v/>
      </c>
      <c r="W16" s="460" t="s">
        <v>567</v>
      </c>
      <c r="X16" s="460" t="s">
        <v>581</v>
      </c>
      <c r="Y16" s="459"/>
      <c r="Z16" s="459"/>
      <c r="AA16" s="216"/>
      <c r="AB16" s="161"/>
      <c r="AC16" s="51"/>
    </row>
    <row r="17" spans="1:29" ht="47.15" customHeight="1" x14ac:dyDescent="0.35">
      <c r="A17" s="367">
        <v>9</v>
      </c>
      <c r="B17" s="450" t="str">
        <f>IFERROR(IF(D17="","",VLOOKUP(W17,'Reference records(soft deleted)'!$B$84:$D$127,3,FALSE)),"")</f>
        <v/>
      </c>
      <c r="C17" s="450" t="str">
        <f>IFERROR(IF(D17="","",VLOOKUP(X17,'Reference records(soft deleted)'!$B$234:$D$426,3,FALSE)),"")</f>
        <v/>
      </c>
      <c r="D17" s="451"/>
      <c r="E17" s="452" t="str">
        <f>IF('Overview - Section A'!$AN$5="Funding Request",IF(F17="Funding Request Place Holder","",F17),"")</f>
        <v/>
      </c>
      <c r="F17" s="453" t="str">
        <f>IFERROR(IF(Z17="","",VLOOKUP(Z17,'Overview - Section A'!$P$31:$Q$32,2,FALSE)),"")</f>
        <v/>
      </c>
      <c r="G17" s="454"/>
      <c r="H17" s="454"/>
      <c r="I17" s="454"/>
      <c r="J17" s="454"/>
      <c r="K17" s="454"/>
      <c r="L17" s="454"/>
      <c r="M17" s="452"/>
      <c r="N17" s="455" t="str">
        <f t="shared" si="0"/>
        <v/>
      </c>
      <c r="O17" s="456"/>
      <c r="P17" s="457"/>
      <c r="Q17" s="458"/>
      <c r="R17" s="433" t="str">
        <f>IFERROR(IF('Overview - Section A'!$AN$5="Funding Request",VLOOKUP(E17,'Overview - Section A'!$M$31:$P$32,4,FALSE),IF(Z17="","",Z17)),"")</f>
        <v/>
      </c>
      <c r="S17" s="433" t="b">
        <f t="shared" si="1"/>
        <v>0</v>
      </c>
      <c r="T17" s="433" t="s">
        <v>1011</v>
      </c>
      <c r="U17" s="433" t="str">
        <f t="array" ref="U17">IFERROR(IF(INDEX('Overview - Section A'!$AB$120:$AB$174,MATCH(LEFT(C17,255),LEFT('Overview - Section A'!$W$120:$W$174,255),0))=0,"",INDEX('Overview - Section A'!$AB$120:$AB$174,MATCH(LEFT(C17,255),LEFT('Overview - Section A'!$W$120:$W$174,255),0))),"")</f>
        <v>a1M36000004b8f4EAA</v>
      </c>
      <c r="V17" s="459" t="str">
        <f>IFERROR(IF('Overview - Section A'!$AN$5="Funding Request",IF('Reference Records'!$B$343&lt;&gt;"",VLOOKUP(N17,'Reference Records'!$B$343:$C$344,2,FALSE),VLOOKUP(N17,'Reference Records'!$A$356:$C$357,3,FALSE)),VLOOKUP(N17,'Reference Records'!$A$360:$C$362,3,FALSE)),"")</f>
        <v/>
      </c>
      <c r="W17" s="460" t="s">
        <v>567</v>
      </c>
      <c r="X17" s="460" t="s">
        <v>581</v>
      </c>
      <c r="Y17" s="459"/>
      <c r="Z17" s="459"/>
      <c r="AA17" s="216"/>
      <c r="AB17" s="161"/>
      <c r="AC17" s="51"/>
    </row>
    <row r="18" spans="1:29" ht="47.15" customHeight="1" x14ac:dyDescent="0.35">
      <c r="A18" s="367">
        <v>10</v>
      </c>
      <c r="B18" s="450" t="str">
        <f>IFERROR(IF(D18="","",VLOOKUP(W18,'Reference records(soft deleted)'!$B$84:$D$127,3,FALSE)),"")</f>
        <v/>
      </c>
      <c r="C18" s="450" t="str">
        <f>IFERROR(IF(D18="","",VLOOKUP(X18,'Reference records(soft deleted)'!$B$234:$D$426,3,FALSE)),"")</f>
        <v/>
      </c>
      <c r="D18" s="451"/>
      <c r="E18" s="452" t="str">
        <f>IF('Overview - Section A'!$AN$5="Funding Request",IF(F18="Funding Request Place Holder","",F18),"")</f>
        <v/>
      </c>
      <c r="F18" s="453" t="str">
        <f>IFERROR(IF(Z18="","",VLOOKUP(Z18,'Overview - Section A'!$P$31:$Q$32,2,FALSE)),"")</f>
        <v/>
      </c>
      <c r="G18" s="454"/>
      <c r="H18" s="454"/>
      <c r="I18" s="454"/>
      <c r="J18" s="454"/>
      <c r="K18" s="454"/>
      <c r="L18" s="454"/>
      <c r="M18" s="452"/>
      <c r="N18" s="455" t="str">
        <f t="shared" si="0"/>
        <v/>
      </c>
      <c r="O18" s="456"/>
      <c r="P18" s="457"/>
      <c r="Q18" s="458"/>
      <c r="R18" s="433" t="str">
        <f>IFERROR(IF('Overview - Section A'!$AN$5="Funding Request",VLOOKUP(E18,'Overview - Section A'!$M$31:$P$32,4,FALSE),IF(Z18="","",Z18)),"")</f>
        <v/>
      </c>
      <c r="S18" s="433" t="b">
        <f t="shared" si="1"/>
        <v>0</v>
      </c>
      <c r="T18" s="433" t="s">
        <v>1012</v>
      </c>
      <c r="U18" s="433" t="str">
        <f t="array" ref="U18">IFERROR(IF(INDEX('Overview - Section A'!$AB$120:$AB$174,MATCH(LEFT(C18,255),LEFT('Overview - Section A'!$W$120:$W$174,255),0))=0,"",INDEX('Overview - Section A'!$AB$120:$AB$174,MATCH(LEFT(C18,255),LEFT('Overview - Section A'!$W$120:$W$174,255),0))),"")</f>
        <v>a1M36000004b8f4EAA</v>
      </c>
      <c r="V18" s="459" t="str">
        <f>IFERROR(IF('Overview - Section A'!$AN$5="Funding Request",IF('Reference Records'!$B$343&lt;&gt;"",VLOOKUP(N18,'Reference Records'!$B$343:$C$344,2,FALSE),VLOOKUP(N18,'Reference Records'!$A$356:$C$357,3,FALSE)),VLOOKUP(N18,'Reference Records'!$A$360:$C$362,3,FALSE)),"")</f>
        <v/>
      </c>
      <c r="W18" s="460" t="s">
        <v>567</v>
      </c>
      <c r="X18" s="460" t="s">
        <v>581</v>
      </c>
      <c r="Y18" s="459"/>
      <c r="Z18" s="459"/>
      <c r="AA18" s="216"/>
      <c r="AB18" s="161"/>
      <c r="AC18" s="51"/>
    </row>
    <row r="19" spans="1:29" ht="47.15" customHeight="1" x14ac:dyDescent="0.35">
      <c r="A19" s="367">
        <v>11</v>
      </c>
      <c r="B19" s="450" t="str">
        <f>IFERROR(IF(D19="","",VLOOKUP(W19,'Reference records(soft deleted)'!$B$84:$D$127,3,FALSE)),"")</f>
        <v/>
      </c>
      <c r="C19" s="450" t="str">
        <f>IFERROR(IF(D19="","",VLOOKUP(X19,'Reference records(soft deleted)'!$B$234:$D$426,3,FALSE)),"")</f>
        <v/>
      </c>
      <c r="D19" s="451"/>
      <c r="E19" s="452" t="str">
        <f>IF('Overview - Section A'!$AN$5="Funding Request",IF(F19="Funding Request Place Holder","",F19),"")</f>
        <v/>
      </c>
      <c r="F19" s="453" t="str">
        <f>IFERROR(IF(Z19="","",VLOOKUP(Z19,'Overview - Section A'!$P$31:$Q$32,2,FALSE)),"")</f>
        <v/>
      </c>
      <c r="G19" s="454"/>
      <c r="H19" s="454"/>
      <c r="I19" s="454"/>
      <c r="J19" s="454"/>
      <c r="K19" s="454"/>
      <c r="L19" s="454"/>
      <c r="M19" s="452"/>
      <c r="N19" s="455" t="str">
        <f t="shared" si="0"/>
        <v/>
      </c>
      <c r="O19" s="456"/>
      <c r="P19" s="457"/>
      <c r="Q19" s="458"/>
      <c r="R19" s="433" t="str">
        <f>IFERROR(IF('Overview - Section A'!$AN$5="Funding Request",VLOOKUP(E19,'Overview - Section A'!$M$31:$P$32,4,FALSE),IF(Z19="","",Z19)),"")</f>
        <v/>
      </c>
      <c r="S19" s="433" t="b">
        <f t="shared" si="1"/>
        <v>0</v>
      </c>
      <c r="T19" s="433" t="s">
        <v>1013</v>
      </c>
      <c r="U19" s="433" t="str">
        <f t="array" ref="U19">IFERROR(IF(INDEX('Overview - Section A'!$AB$120:$AB$174,MATCH(LEFT(C19,255),LEFT('Overview - Section A'!$W$120:$W$174,255),0))=0,"",INDEX('Overview - Section A'!$AB$120:$AB$174,MATCH(LEFT(C19,255),LEFT('Overview - Section A'!$W$120:$W$174,255),0))),"")</f>
        <v>a1M36000004b8f4EAA</v>
      </c>
      <c r="V19" s="459" t="str">
        <f>IFERROR(IF('Overview - Section A'!$AN$5="Funding Request",IF('Reference Records'!$B$343&lt;&gt;"",VLOOKUP(N19,'Reference Records'!$B$343:$C$344,2,FALSE),VLOOKUP(N19,'Reference Records'!$A$356:$C$357,3,FALSE)),VLOOKUP(N19,'Reference Records'!$A$360:$C$362,3,FALSE)),"")</f>
        <v/>
      </c>
      <c r="W19" s="460" t="s">
        <v>567</v>
      </c>
      <c r="X19" s="460" t="s">
        <v>581</v>
      </c>
      <c r="Y19" s="459"/>
      <c r="Z19" s="459"/>
      <c r="AA19" s="216"/>
      <c r="AB19" s="161"/>
      <c r="AC19" s="51"/>
    </row>
    <row r="20" spans="1:29" ht="47.15" customHeight="1" x14ac:dyDescent="0.35">
      <c r="A20" s="367">
        <v>12</v>
      </c>
      <c r="B20" s="450" t="str">
        <f>IFERROR(IF(D20="","",VLOOKUP(W20,'Reference records(soft deleted)'!$B$84:$D$127,3,FALSE)),"")</f>
        <v/>
      </c>
      <c r="C20" s="450" t="str">
        <f>IFERROR(IF(D20="","",VLOOKUP(X20,'Reference records(soft deleted)'!$B$234:$D$426,3,FALSE)),"")</f>
        <v/>
      </c>
      <c r="D20" s="451"/>
      <c r="E20" s="452" t="str">
        <f>IF('Overview - Section A'!$AN$5="Funding Request",IF(F20="Funding Request Place Holder","",F20),"")</f>
        <v/>
      </c>
      <c r="F20" s="453" t="str">
        <f>IFERROR(IF(Z20="","",VLOOKUP(Z20,'Overview - Section A'!$P$31:$Q$32,2,FALSE)),"")</f>
        <v/>
      </c>
      <c r="G20" s="454"/>
      <c r="H20" s="454"/>
      <c r="I20" s="454"/>
      <c r="J20" s="454"/>
      <c r="K20" s="454"/>
      <c r="L20" s="454"/>
      <c r="M20" s="452"/>
      <c r="N20" s="455" t="str">
        <f t="shared" si="0"/>
        <v/>
      </c>
      <c r="O20" s="456"/>
      <c r="P20" s="457"/>
      <c r="Q20" s="458"/>
      <c r="R20" s="433" t="str">
        <f>IFERROR(IF('Overview - Section A'!$AN$5="Funding Request",VLOOKUP(E20,'Overview - Section A'!$M$31:$P$32,4,FALSE),IF(Z20="","",Z20)),"")</f>
        <v/>
      </c>
      <c r="S20" s="433" t="b">
        <f t="shared" si="1"/>
        <v>0</v>
      </c>
      <c r="T20" s="433" t="s">
        <v>1014</v>
      </c>
      <c r="U20" s="433" t="str">
        <f t="array" ref="U20">IFERROR(IF(INDEX('Overview - Section A'!$AB$120:$AB$174,MATCH(LEFT(C20,255),LEFT('Overview - Section A'!$W$120:$W$174,255),0))=0,"",INDEX('Overview - Section A'!$AB$120:$AB$174,MATCH(LEFT(C20,255),LEFT('Overview - Section A'!$W$120:$W$174,255),0))),"")</f>
        <v>a1M36000004b8f4EAA</v>
      </c>
      <c r="V20" s="459" t="str">
        <f>IFERROR(IF('Overview - Section A'!$AN$5="Funding Request",IF('Reference Records'!$B$343&lt;&gt;"",VLOOKUP(N20,'Reference Records'!$B$343:$C$344,2,FALSE),VLOOKUP(N20,'Reference Records'!$A$356:$C$357,3,FALSE)),VLOOKUP(N20,'Reference Records'!$A$360:$C$362,3,FALSE)),"")</f>
        <v/>
      </c>
      <c r="W20" s="460" t="s">
        <v>567</v>
      </c>
      <c r="X20" s="460" t="s">
        <v>581</v>
      </c>
      <c r="Y20" s="459"/>
      <c r="Z20" s="459"/>
      <c r="AA20" s="216"/>
      <c r="AB20" s="161"/>
      <c r="AC20" s="51"/>
    </row>
    <row r="21" spans="1:29" ht="47.15" customHeight="1" x14ac:dyDescent="0.35">
      <c r="A21" s="367">
        <v>13</v>
      </c>
      <c r="B21" s="450" t="str">
        <f>IFERROR(IF(D21="","",VLOOKUP(W21,'Reference records(soft deleted)'!$B$84:$D$127,3,FALSE)),"")</f>
        <v/>
      </c>
      <c r="C21" s="450" t="str">
        <f>IFERROR(IF(D21="","",VLOOKUP(X21,'Reference records(soft deleted)'!$B$234:$D$426,3,FALSE)),"")</f>
        <v/>
      </c>
      <c r="D21" s="451"/>
      <c r="E21" s="452" t="str">
        <f>IF('Overview - Section A'!$AN$5="Funding Request",IF(F21="Funding Request Place Holder","",F21),"")</f>
        <v/>
      </c>
      <c r="F21" s="453" t="str">
        <f>IFERROR(IF(Z21="","",VLOOKUP(Z21,'Overview - Section A'!$P$31:$Q$32,2,FALSE)),"")</f>
        <v/>
      </c>
      <c r="G21" s="454"/>
      <c r="H21" s="454"/>
      <c r="I21" s="454"/>
      <c r="J21" s="454"/>
      <c r="K21" s="454"/>
      <c r="L21" s="454"/>
      <c r="M21" s="452"/>
      <c r="N21" s="455" t="str">
        <f t="shared" si="0"/>
        <v/>
      </c>
      <c r="O21" s="456"/>
      <c r="P21" s="457"/>
      <c r="Q21" s="458"/>
      <c r="R21" s="433" t="str">
        <f>IFERROR(IF('Overview - Section A'!$AN$5="Funding Request",VLOOKUP(E21,'Overview - Section A'!$M$31:$P$32,4,FALSE),IF(Z21="","",Z21)),"")</f>
        <v/>
      </c>
      <c r="S21" s="433" t="b">
        <f t="shared" si="1"/>
        <v>0</v>
      </c>
      <c r="T21" s="433" t="s">
        <v>1015</v>
      </c>
      <c r="U21" s="433" t="str">
        <f t="array" ref="U21">IFERROR(IF(INDEX('Overview - Section A'!$AB$120:$AB$174,MATCH(LEFT(C21,255),LEFT('Overview - Section A'!$W$120:$W$174,255),0))=0,"",INDEX('Overview - Section A'!$AB$120:$AB$174,MATCH(LEFT(C21,255),LEFT('Overview - Section A'!$W$120:$W$174,255),0))),"")</f>
        <v>a1M36000004b8f4EAA</v>
      </c>
      <c r="V21" s="459" t="str">
        <f>IFERROR(IF('Overview - Section A'!$AN$5="Funding Request",IF('Reference Records'!$B$343&lt;&gt;"",VLOOKUP(N21,'Reference Records'!$B$343:$C$344,2,FALSE),VLOOKUP(N21,'Reference Records'!$A$356:$C$357,3,FALSE)),VLOOKUP(N21,'Reference Records'!$A$360:$C$362,3,FALSE)),"")</f>
        <v/>
      </c>
      <c r="W21" s="460" t="s">
        <v>567</v>
      </c>
      <c r="X21" s="460" t="s">
        <v>581</v>
      </c>
      <c r="Y21" s="459"/>
      <c r="Z21" s="459"/>
      <c r="AA21" s="216"/>
      <c r="AB21" s="161"/>
      <c r="AC21" s="51"/>
    </row>
    <row r="22" spans="1:29" ht="47.15" customHeight="1" x14ac:dyDescent="0.35">
      <c r="A22" s="367">
        <v>14</v>
      </c>
      <c r="B22" s="450" t="str">
        <f>IFERROR(IF(D22="","",VLOOKUP(W22,'Reference records(soft deleted)'!$B$84:$D$127,3,FALSE)),"")</f>
        <v/>
      </c>
      <c r="C22" s="450" t="str">
        <f>IFERROR(IF(D22="","",VLOOKUP(X22,'Reference records(soft deleted)'!$B$234:$D$426,3,FALSE)),"")</f>
        <v/>
      </c>
      <c r="D22" s="451"/>
      <c r="E22" s="452" t="str">
        <f>IF('Overview - Section A'!$AN$5="Funding Request",IF(F22="Funding Request Place Holder","",F22),"")</f>
        <v/>
      </c>
      <c r="F22" s="453" t="str">
        <f>IFERROR(IF(Z22="","",VLOOKUP(Z22,'Overview - Section A'!$P$31:$Q$32,2,FALSE)),"")</f>
        <v/>
      </c>
      <c r="G22" s="454"/>
      <c r="H22" s="454"/>
      <c r="I22" s="454"/>
      <c r="J22" s="454"/>
      <c r="K22" s="454"/>
      <c r="L22" s="454"/>
      <c r="M22" s="452"/>
      <c r="N22" s="455" t="str">
        <f t="shared" si="0"/>
        <v/>
      </c>
      <c r="O22" s="456"/>
      <c r="P22" s="457"/>
      <c r="Q22" s="458"/>
      <c r="R22" s="433" t="str">
        <f>IFERROR(IF('Overview - Section A'!$AN$5="Funding Request",VLOOKUP(E22,'Overview - Section A'!$M$31:$P$32,4,FALSE),IF(Z22="","",Z22)),"")</f>
        <v/>
      </c>
      <c r="S22" s="433" t="b">
        <f t="shared" si="1"/>
        <v>0</v>
      </c>
      <c r="T22" s="433" t="s">
        <v>1016</v>
      </c>
      <c r="U22" s="433" t="str">
        <f t="array" ref="U22">IFERROR(IF(INDEX('Overview - Section A'!$AB$120:$AB$174,MATCH(LEFT(C22,255),LEFT('Overview - Section A'!$W$120:$W$174,255),0))=0,"",INDEX('Overview - Section A'!$AB$120:$AB$174,MATCH(LEFT(C22,255),LEFT('Overview - Section A'!$W$120:$W$174,255),0))),"")</f>
        <v>a1M36000004b8f4EAA</v>
      </c>
      <c r="V22" s="459" t="str">
        <f>IFERROR(IF('Overview - Section A'!$AN$5="Funding Request",IF('Reference Records'!$B$343&lt;&gt;"",VLOOKUP(N22,'Reference Records'!$B$343:$C$344,2,FALSE),VLOOKUP(N22,'Reference Records'!$A$356:$C$357,3,FALSE)),VLOOKUP(N22,'Reference Records'!$A$360:$C$362,3,FALSE)),"")</f>
        <v/>
      </c>
      <c r="W22" s="460" t="s">
        <v>567</v>
      </c>
      <c r="X22" s="460" t="s">
        <v>581</v>
      </c>
      <c r="Y22" s="459"/>
      <c r="Z22" s="459"/>
      <c r="AA22" s="216"/>
      <c r="AB22" s="161"/>
      <c r="AC22" s="51"/>
    </row>
    <row r="23" spans="1:29" ht="47.15" customHeight="1" x14ac:dyDescent="0.35">
      <c r="A23" s="367">
        <v>15</v>
      </c>
      <c r="B23" s="450" t="str">
        <f>IFERROR(IF(D23="","",VLOOKUP(W23,'Reference records(soft deleted)'!$B$84:$D$127,3,FALSE)),"")</f>
        <v/>
      </c>
      <c r="C23" s="450" t="str">
        <f>IFERROR(IF(D23="","",VLOOKUP(X23,'Reference records(soft deleted)'!$B$234:$D$426,3,FALSE)),"")</f>
        <v/>
      </c>
      <c r="D23" s="451"/>
      <c r="E23" s="452" t="str">
        <f>IF('Overview - Section A'!$AN$5="Funding Request",IF(F23="Funding Request Place Holder","",F23),"")</f>
        <v/>
      </c>
      <c r="F23" s="453" t="str">
        <f>IFERROR(IF(Z23="","",VLOOKUP(Z23,'Overview - Section A'!$P$31:$Q$32,2,FALSE)),"")</f>
        <v/>
      </c>
      <c r="G23" s="454"/>
      <c r="H23" s="454"/>
      <c r="I23" s="454"/>
      <c r="J23" s="454"/>
      <c r="K23" s="454"/>
      <c r="L23" s="454"/>
      <c r="M23" s="452"/>
      <c r="N23" s="455" t="str">
        <f t="shared" si="0"/>
        <v/>
      </c>
      <c r="O23" s="456"/>
      <c r="P23" s="457"/>
      <c r="Q23" s="458"/>
      <c r="R23" s="433" t="str">
        <f>IFERROR(IF('Overview - Section A'!$AN$5="Funding Request",VLOOKUP(E23,'Overview - Section A'!$M$31:$P$32,4,FALSE),IF(Z23="","",Z23)),"")</f>
        <v/>
      </c>
      <c r="S23" s="433" t="b">
        <f t="shared" si="1"/>
        <v>0</v>
      </c>
      <c r="T23" s="433" t="s">
        <v>1017</v>
      </c>
      <c r="U23" s="433" t="str">
        <f t="array" ref="U23">IFERROR(IF(INDEX('Overview - Section A'!$AB$120:$AB$174,MATCH(LEFT(C23,255),LEFT('Overview - Section A'!$W$120:$W$174,255),0))=0,"",INDEX('Overview - Section A'!$AB$120:$AB$174,MATCH(LEFT(C23,255),LEFT('Overview - Section A'!$W$120:$W$174,255),0))),"")</f>
        <v>a1M36000004b8f4EAA</v>
      </c>
      <c r="V23" s="459" t="str">
        <f>IFERROR(IF('Overview - Section A'!$AN$5="Funding Request",IF('Reference Records'!$B$343&lt;&gt;"",VLOOKUP(N23,'Reference Records'!$B$343:$C$344,2,FALSE),VLOOKUP(N23,'Reference Records'!$A$356:$C$357,3,FALSE)),VLOOKUP(N23,'Reference Records'!$A$360:$C$362,3,FALSE)),"")</f>
        <v/>
      </c>
      <c r="W23" s="460" t="s">
        <v>567</v>
      </c>
      <c r="X23" s="460" t="s">
        <v>581</v>
      </c>
      <c r="Y23" s="459"/>
      <c r="Z23" s="459"/>
      <c r="AA23" s="216"/>
      <c r="AB23" s="161"/>
      <c r="AC23" s="51"/>
    </row>
    <row r="24" spans="1:29" ht="47.15" customHeight="1" x14ac:dyDescent="0.35">
      <c r="A24" s="367">
        <v>16</v>
      </c>
      <c r="B24" s="450" t="str">
        <f>IFERROR(IF(D24="","",VLOOKUP(W24,'Reference records(soft deleted)'!$B$84:$D$127,3,FALSE)),"")</f>
        <v/>
      </c>
      <c r="C24" s="450" t="str">
        <f>IFERROR(IF(D24="","",VLOOKUP(X24,'Reference records(soft deleted)'!$B$234:$D$426,3,FALSE)),"")</f>
        <v/>
      </c>
      <c r="D24" s="451"/>
      <c r="E24" s="452" t="str">
        <f>IF('Overview - Section A'!$AN$5="Funding Request",IF(F24="Funding Request Place Holder","",F24),"")</f>
        <v/>
      </c>
      <c r="F24" s="453" t="str">
        <f>IFERROR(IF(Z24="","",VLOOKUP(Z24,'Overview - Section A'!$P$31:$Q$32,2,FALSE)),"")</f>
        <v/>
      </c>
      <c r="G24" s="454"/>
      <c r="H24" s="454"/>
      <c r="I24" s="454"/>
      <c r="J24" s="454"/>
      <c r="K24" s="454"/>
      <c r="L24" s="454"/>
      <c r="M24" s="452"/>
      <c r="N24" s="455" t="str">
        <f t="shared" si="0"/>
        <v/>
      </c>
      <c r="O24" s="456"/>
      <c r="P24" s="457"/>
      <c r="Q24" s="458"/>
      <c r="R24" s="433" t="str">
        <f>IFERROR(IF('Overview - Section A'!$AN$5="Funding Request",VLOOKUP(E24,'Overview - Section A'!$M$31:$P$32,4,FALSE),IF(Z24="","",Z24)),"")</f>
        <v/>
      </c>
      <c r="S24" s="433" t="b">
        <f t="shared" si="1"/>
        <v>0</v>
      </c>
      <c r="T24" s="433" t="s">
        <v>1018</v>
      </c>
      <c r="U24" s="433" t="str">
        <f t="array" ref="U24">IFERROR(IF(INDEX('Overview - Section A'!$AB$120:$AB$174,MATCH(LEFT(C24,255),LEFT('Overview - Section A'!$W$120:$W$174,255),0))=0,"",INDEX('Overview - Section A'!$AB$120:$AB$174,MATCH(LEFT(C24,255),LEFT('Overview - Section A'!$W$120:$W$174,255),0))),"")</f>
        <v>a1M36000004b8f4EAA</v>
      </c>
      <c r="V24" s="459" t="str">
        <f>IFERROR(IF('Overview - Section A'!$AN$5="Funding Request",IF('Reference Records'!$B$343&lt;&gt;"",VLOOKUP(N24,'Reference Records'!$B$343:$C$344,2,FALSE),VLOOKUP(N24,'Reference Records'!$A$356:$C$357,3,FALSE)),VLOOKUP(N24,'Reference Records'!$A$360:$C$362,3,FALSE)),"")</f>
        <v/>
      </c>
      <c r="W24" s="460" t="s">
        <v>567</v>
      </c>
      <c r="X24" s="460" t="s">
        <v>581</v>
      </c>
      <c r="Y24" s="459"/>
      <c r="Z24" s="459"/>
      <c r="AA24" s="216"/>
      <c r="AB24" s="161"/>
      <c r="AC24" s="51"/>
    </row>
    <row r="25" spans="1:29" ht="47.15" customHeight="1" x14ac:dyDescent="0.35">
      <c r="A25" s="367">
        <v>17</v>
      </c>
      <c r="B25" s="450" t="str">
        <f>IFERROR(IF(D25="","",VLOOKUP(W25,'Reference records(soft deleted)'!$B$84:$D$127,3,FALSE)),"")</f>
        <v/>
      </c>
      <c r="C25" s="450" t="str">
        <f>IFERROR(IF(D25="","",VLOOKUP(X25,'Reference records(soft deleted)'!$B$234:$D$426,3,FALSE)),"")</f>
        <v/>
      </c>
      <c r="D25" s="451"/>
      <c r="E25" s="452" t="str">
        <f>IF('Overview - Section A'!$AN$5="Funding Request",IF(F25="Funding Request Place Holder","",F25),"")</f>
        <v/>
      </c>
      <c r="F25" s="453" t="str">
        <f>IFERROR(IF(Z25="","",VLOOKUP(Z25,'Overview - Section A'!$P$31:$Q$32,2,FALSE)),"")</f>
        <v/>
      </c>
      <c r="G25" s="454"/>
      <c r="H25" s="454"/>
      <c r="I25" s="454"/>
      <c r="J25" s="454"/>
      <c r="K25" s="454"/>
      <c r="L25" s="454"/>
      <c r="M25" s="452"/>
      <c r="N25" s="455" t="str">
        <f t="shared" si="0"/>
        <v/>
      </c>
      <c r="O25" s="456"/>
      <c r="P25" s="457"/>
      <c r="Q25" s="458"/>
      <c r="R25" s="433" t="str">
        <f>IFERROR(IF('Overview - Section A'!$AN$5="Funding Request",VLOOKUP(E25,'Overview - Section A'!$M$31:$P$32,4,FALSE),IF(Z25="","",Z25)),"")</f>
        <v/>
      </c>
      <c r="S25" s="433" t="b">
        <f t="shared" si="1"/>
        <v>0</v>
      </c>
      <c r="T25" s="433" t="s">
        <v>1019</v>
      </c>
      <c r="U25" s="433" t="str">
        <f t="array" ref="U25">IFERROR(IF(INDEX('Overview - Section A'!$AB$120:$AB$174,MATCH(LEFT(C25,255),LEFT('Overview - Section A'!$W$120:$W$174,255),0))=0,"",INDEX('Overview - Section A'!$AB$120:$AB$174,MATCH(LEFT(C25,255),LEFT('Overview - Section A'!$W$120:$W$174,255),0))),"")</f>
        <v>a1M36000004b8f4EAA</v>
      </c>
      <c r="V25" s="459" t="str">
        <f>IFERROR(IF('Overview - Section A'!$AN$5="Funding Request",IF('Reference Records'!$B$343&lt;&gt;"",VLOOKUP(N25,'Reference Records'!$B$343:$C$344,2,FALSE),VLOOKUP(N25,'Reference Records'!$A$356:$C$357,3,FALSE)),VLOOKUP(N25,'Reference Records'!$A$360:$C$362,3,FALSE)),"")</f>
        <v/>
      </c>
      <c r="W25" s="460" t="s">
        <v>567</v>
      </c>
      <c r="X25" s="460" t="s">
        <v>581</v>
      </c>
      <c r="Y25" s="459"/>
      <c r="Z25" s="459"/>
      <c r="AA25" s="216"/>
      <c r="AB25" s="161"/>
      <c r="AC25" s="51"/>
    </row>
    <row r="26" spans="1:29" ht="47.15" customHeight="1" x14ac:dyDescent="0.35">
      <c r="A26" s="367">
        <v>18</v>
      </c>
      <c r="B26" s="450" t="str">
        <f>IFERROR(IF(D26="","",VLOOKUP(W26,'Reference records(soft deleted)'!$B$84:$D$127,3,FALSE)),"")</f>
        <v/>
      </c>
      <c r="C26" s="450" t="str">
        <f>IFERROR(IF(D26="","",VLOOKUP(X26,'Reference records(soft deleted)'!$B$234:$D$426,3,FALSE)),"")</f>
        <v/>
      </c>
      <c r="D26" s="451"/>
      <c r="E26" s="452" t="str">
        <f>IF('Overview - Section A'!$AN$5="Funding Request",IF(F26="Funding Request Place Holder","",F26),"")</f>
        <v/>
      </c>
      <c r="F26" s="453" t="str">
        <f>IFERROR(IF(Z26="","",VLOOKUP(Z26,'Overview - Section A'!$P$31:$Q$32,2,FALSE)),"")</f>
        <v/>
      </c>
      <c r="G26" s="454"/>
      <c r="H26" s="454"/>
      <c r="I26" s="454"/>
      <c r="J26" s="454"/>
      <c r="K26" s="454"/>
      <c r="L26" s="454"/>
      <c r="M26" s="452"/>
      <c r="N26" s="455" t="str">
        <f t="shared" si="0"/>
        <v/>
      </c>
      <c r="O26" s="456"/>
      <c r="P26" s="457"/>
      <c r="Q26" s="458"/>
      <c r="R26" s="433" t="str">
        <f>IFERROR(IF('Overview - Section A'!$AN$5="Funding Request",VLOOKUP(E26,'Overview - Section A'!$M$31:$P$32,4,FALSE),IF(Z26="","",Z26)),"")</f>
        <v/>
      </c>
      <c r="S26" s="433" t="b">
        <f t="shared" si="1"/>
        <v>0</v>
      </c>
      <c r="T26" s="433" t="s">
        <v>1020</v>
      </c>
      <c r="U26" s="433" t="str">
        <f t="array" ref="U26">IFERROR(IF(INDEX('Overview - Section A'!$AB$120:$AB$174,MATCH(LEFT(C26,255),LEFT('Overview - Section A'!$W$120:$W$174,255),0))=0,"",INDEX('Overview - Section A'!$AB$120:$AB$174,MATCH(LEFT(C26,255),LEFT('Overview - Section A'!$W$120:$W$174,255),0))),"")</f>
        <v>a1M36000004b8f4EAA</v>
      </c>
      <c r="V26" s="459" t="str">
        <f>IFERROR(IF('Overview - Section A'!$AN$5="Funding Request",IF('Reference Records'!$B$343&lt;&gt;"",VLOOKUP(N26,'Reference Records'!$B$343:$C$344,2,FALSE),VLOOKUP(N26,'Reference Records'!$A$356:$C$357,3,FALSE)),VLOOKUP(N26,'Reference Records'!$A$360:$C$362,3,FALSE)),"")</f>
        <v/>
      </c>
      <c r="W26" s="460" t="s">
        <v>567</v>
      </c>
      <c r="X26" s="460" t="s">
        <v>581</v>
      </c>
      <c r="Y26" s="459"/>
      <c r="Z26" s="459"/>
      <c r="AA26" s="216"/>
      <c r="AB26" s="161"/>
      <c r="AC26" s="51"/>
    </row>
    <row r="27" spans="1:29" ht="47.15" customHeight="1" x14ac:dyDescent="0.35">
      <c r="A27" s="367">
        <v>19</v>
      </c>
      <c r="B27" s="450" t="str">
        <f>IFERROR(IF(D27="","",VLOOKUP(W27,'Reference records(soft deleted)'!$B$84:$D$127,3,FALSE)),"")</f>
        <v/>
      </c>
      <c r="C27" s="450" t="str">
        <f>IFERROR(IF(D27="","",VLOOKUP(X27,'Reference records(soft deleted)'!$B$234:$D$426,3,FALSE)),"")</f>
        <v/>
      </c>
      <c r="D27" s="451"/>
      <c r="E27" s="452" t="str">
        <f>IF('Overview - Section A'!$AN$5="Funding Request",IF(F27="Funding Request Place Holder","",F27),"")</f>
        <v/>
      </c>
      <c r="F27" s="453" t="str">
        <f>IFERROR(IF(Z27="","",VLOOKUP(Z27,'Overview - Section A'!$P$31:$Q$32,2,FALSE)),"")</f>
        <v/>
      </c>
      <c r="G27" s="454"/>
      <c r="H27" s="454"/>
      <c r="I27" s="454"/>
      <c r="J27" s="454"/>
      <c r="K27" s="454"/>
      <c r="L27" s="454"/>
      <c r="M27" s="452"/>
      <c r="N27" s="455" t="str">
        <f t="shared" si="0"/>
        <v/>
      </c>
      <c r="O27" s="456"/>
      <c r="P27" s="457"/>
      <c r="Q27" s="458"/>
      <c r="R27" s="433" t="str">
        <f>IFERROR(IF('Overview - Section A'!$AN$5="Funding Request",VLOOKUP(E27,'Overview - Section A'!$M$31:$P$32,4,FALSE),IF(Z27="","",Z27)),"")</f>
        <v/>
      </c>
      <c r="S27" s="433" t="b">
        <f t="shared" si="1"/>
        <v>0</v>
      </c>
      <c r="T27" s="433" t="s">
        <v>1021</v>
      </c>
      <c r="U27" s="433" t="str">
        <f t="array" ref="U27">IFERROR(IF(INDEX('Overview - Section A'!$AB$120:$AB$174,MATCH(LEFT(C27,255),LEFT('Overview - Section A'!$W$120:$W$174,255),0))=0,"",INDEX('Overview - Section A'!$AB$120:$AB$174,MATCH(LEFT(C27,255),LEFT('Overview - Section A'!$W$120:$W$174,255),0))),"")</f>
        <v>a1M36000004b8f4EAA</v>
      </c>
      <c r="V27" s="459" t="str">
        <f>IFERROR(IF('Overview - Section A'!$AN$5="Funding Request",IF('Reference Records'!$B$343&lt;&gt;"",VLOOKUP(N27,'Reference Records'!$B$343:$C$344,2,FALSE),VLOOKUP(N27,'Reference Records'!$A$356:$C$357,3,FALSE)),VLOOKUP(N27,'Reference Records'!$A$360:$C$362,3,FALSE)),"")</f>
        <v/>
      </c>
      <c r="W27" s="460" t="s">
        <v>567</v>
      </c>
      <c r="X27" s="460" t="s">
        <v>581</v>
      </c>
      <c r="Y27" s="459"/>
      <c r="Z27" s="459"/>
      <c r="AA27" s="216"/>
      <c r="AB27" s="161"/>
      <c r="AC27" s="51"/>
    </row>
    <row r="28" spans="1:29" ht="47.15" customHeight="1" x14ac:dyDescent="0.35">
      <c r="A28" s="367">
        <v>20</v>
      </c>
      <c r="B28" s="450" t="str">
        <f>IFERROR(IF(D28="","",VLOOKUP(W28,'Reference records(soft deleted)'!$B$84:$D$127,3,FALSE)),"")</f>
        <v/>
      </c>
      <c r="C28" s="450" t="str">
        <f>IFERROR(IF(D28="","",VLOOKUP(X28,'Reference records(soft deleted)'!$B$234:$D$426,3,FALSE)),"")</f>
        <v/>
      </c>
      <c r="D28" s="451"/>
      <c r="E28" s="452" t="str">
        <f>IF('Overview - Section A'!$AN$5="Funding Request",IF(F28="Funding Request Place Holder","",F28),"")</f>
        <v/>
      </c>
      <c r="F28" s="453" t="str">
        <f>IFERROR(IF(Z28="","",VLOOKUP(Z28,'Overview - Section A'!$P$31:$Q$32,2,FALSE)),"")</f>
        <v/>
      </c>
      <c r="G28" s="454"/>
      <c r="H28" s="454"/>
      <c r="I28" s="454"/>
      <c r="J28" s="454"/>
      <c r="K28" s="454"/>
      <c r="L28" s="454"/>
      <c r="M28" s="452"/>
      <c r="N28" s="455" t="str">
        <f t="shared" si="0"/>
        <v/>
      </c>
      <c r="O28" s="456"/>
      <c r="P28" s="457"/>
      <c r="Q28" s="458"/>
      <c r="R28" s="433" t="str">
        <f>IFERROR(IF('Overview - Section A'!$AN$5="Funding Request",VLOOKUP(E28,'Overview - Section A'!$M$31:$P$32,4,FALSE),IF(Z28="","",Z28)),"")</f>
        <v/>
      </c>
      <c r="S28" s="433" t="b">
        <f t="shared" si="1"/>
        <v>0</v>
      </c>
      <c r="T28" s="433" t="s">
        <v>1022</v>
      </c>
      <c r="U28" s="433" t="str">
        <f t="array" ref="U28">IFERROR(IF(INDEX('Overview - Section A'!$AB$120:$AB$174,MATCH(LEFT(C28,255),LEFT('Overview - Section A'!$W$120:$W$174,255),0))=0,"",INDEX('Overview - Section A'!$AB$120:$AB$174,MATCH(LEFT(C28,255),LEFT('Overview - Section A'!$W$120:$W$174,255),0))),"")</f>
        <v>a1M36000004b8f4EAA</v>
      </c>
      <c r="V28" s="459" t="str">
        <f>IFERROR(IF('Overview - Section A'!$AN$5="Funding Request",IF('Reference Records'!$B$343&lt;&gt;"",VLOOKUP(N28,'Reference Records'!$B$343:$C$344,2,FALSE),VLOOKUP(N28,'Reference Records'!$A$356:$C$357,3,FALSE)),VLOOKUP(N28,'Reference Records'!$A$360:$C$362,3,FALSE)),"")</f>
        <v/>
      </c>
      <c r="W28" s="460" t="s">
        <v>567</v>
      </c>
      <c r="X28" s="460" t="s">
        <v>581</v>
      </c>
      <c r="Y28" s="459"/>
      <c r="Z28" s="459"/>
      <c r="AA28" s="216"/>
      <c r="AB28" s="161"/>
      <c r="AC28" s="51"/>
    </row>
    <row r="29" spans="1:29" ht="47.15" customHeight="1" x14ac:dyDescent="0.35">
      <c r="A29" s="367">
        <v>21</v>
      </c>
      <c r="B29" s="450" t="str">
        <f>IFERROR(IF(D29="","",VLOOKUP(W29,'Reference records(soft deleted)'!$B$84:$D$127,3,FALSE)),"")</f>
        <v/>
      </c>
      <c r="C29" s="450" t="str">
        <f>IFERROR(IF(D29="","",VLOOKUP(X29,'Reference records(soft deleted)'!$B$234:$D$426,3,FALSE)),"")</f>
        <v/>
      </c>
      <c r="D29" s="451"/>
      <c r="E29" s="452" t="str">
        <f>IF('Overview - Section A'!$AN$5="Funding Request",IF(F29="Funding Request Place Holder","",F29),"")</f>
        <v/>
      </c>
      <c r="F29" s="453" t="str">
        <f>IFERROR(IF(Z29="","",VLOOKUP(Z29,'Overview - Section A'!$P$31:$Q$32,2,FALSE)),"")</f>
        <v/>
      </c>
      <c r="G29" s="454"/>
      <c r="H29" s="454"/>
      <c r="I29" s="454"/>
      <c r="J29" s="454"/>
      <c r="K29" s="454"/>
      <c r="L29" s="454"/>
      <c r="M29" s="452"/>
      <c r="N29" s="455" t="str">
        <f t="shared" si="0"/>
        <v/>
      </c>
      <c r="O29" s="456"/>
      <c r="P29" s="457"/>
      <c r="Q29" s="458"/>
      <c r="R29" s="433" t="str">
        <f>IFERROR(IF('Overview - Section A'!$AN$5="Funding Request",VLOOKUP(E29,'Overview - Section A'!$M$31:$P$32,4,FALSE),IF(Z29="","",Z29)),"")</f>
        <v/>
      </c>
      <c r="S29" s="433" t="b">
        <f t="shared" si="1"/>
        <v>0</v>
      </c>
      <c r="T29" s="433" t="s">
        <v>1023</v>
      </c>
      <c r="U29" s="433" t="str">
        <f t="array" ref="U29">IFERROR(IF(INDEX('Overview - Section A'!$AB$120:$AB$174,MATCH(LEFT(C29,255),LEFT('Overview - Section A'!$W$120:$W$174,255),0))=0,"",INDEX('Overview - Section A'!$AB$120:$AB$174,MATCH(LEFT(C29,255),LEFT('Overview - Section A'!$W$120:$W$174,255),0))),"")</f>
        <v>a1M36000004b8f4EAA</v>
      </c>
      <c r="V29" s="459" t="str">
        <f>IFERROR(IF('Overview - Section A'!$AN$5="Funding Request",IF('Reference Records'!$B$343&lt;&gt;"",VLOOKUP(N29,'Reference Records'!$B$343:$C$344,2,FALSE),VLOOKUP(N29,'Reference Records'!$A$356:$C$357,3,FALSE)),VLOOKUP(N29,'Reference Records'!$A$360:$C$362,3,FALSE)),"")</f>
        <v/>
      </c>
      <c r="W29" s="460" t="s">
        <v>567</v>
      </c>
      <c r="X29" s="460" t="s">
        <v>581</v>
      </c>
      <c r="Y29" s="459"/>
      <c r="Z29" s="459"/>
      <c r="AA29" s="216"/>
      <c r="AB29" s="161"/>
      <c r="AC29" s="51"/>
    </row>
    <row r="30" spans="1:29" ht="47.15" customHeight="1" x14ac:dyDescent="0.35">
      <c r="A30" s="367">
        <v>22</v>
      </c>
      <c r="B30" s="450" t="str">
        <f>IFERROR(IF(D30="","",VLOOKUP(W30,'Reference records(soft deleted)'!$B$84:$D$127,3,FALSE)),"")</f>
        <v/>
      </c>
      <c r="C30" s="450" t="str">
        <f>IFERROR(IF(D30="","",VLOOKUP(X30,'Reference records(soft deleted)'!$B$234:$D$426,3,FALSE)),"")</f>
        <v/>
      </c>
      <c r="D30" s="451"/>
      <c r="E30" s="452" t="str">
        <f>IF('Overview - Section A'!$AN$5="Funding Request",IF(F30="Funding Request Place Holder","",F30),"")</f>
        <v/>
      </c>
      <c r="F30" s="453" t="str">
        <f>IFERROR(IF(Z30="","",VLOOKUP(Z30,'Overview - Section A'!$P$31:$Q$32,2,FALSE)),"")</f>
        <v/>
      </c>
      <c r="G30" s="454"/>
      <c r="H30" s="454"/>
      <c r="I30" s="454"/>
      <c r="J30" s="454"/>
      <c r="K30" s="454"/>
      <c r="L30" s="454"/>
      <c r="M30" s="452"/>
      <c r="N30" s="455" t="str">
        <f t="shared" si="0"/>
        <v/>
      </c>
      <c r="O30" s="456"/>
      <c r="P30" s="457"/>
      <c r="Q30" s="458"/>
      <c r="R30" s="433" t="str">
        <f>IFERROR(IF('Overview - Section A'!$AN$5="Funding Request",VLOOKUP(E30,'Overview - Section A'!$M$31:$P$32,4,FALSE),IF(Z30="","",Z30)),"")</f>
        <v/>
      </c>
      <c r="S30" s="433" t="b">
        <f t="shared" si="1"/>
        <v>0</v>
      </c>
      <c r="T30" s="433" t="s">
        <v>1024</v>
      </c>
      <c r="U30" s="433" t="str">
        <f t="array" ref="U30">IFERROR(IF(INDEX('Overview - Section A'!$AB$120:$AB$174,MATCH(LEFT(C30,255),LEFT('Overview - Section A'!$W$120:$W$174,255),0))=0,"",INDEX('Overview - Section A'!$AB$120:$AB$174,MATCH(LEFT(C30,255),LEFT('Overview - Section A'!$W$120:$W$174,255),0))),"")</f>
        <v>a1M36000004b8f4EAA</v>
      </c>
      <c r="V30" s="459" t="str">
        <f>IFERROR(IF('Overview - Section A'!$AN$5="Funding Request",IF('Reference Records'!$B$343&lt;&gt;"",VLOOKUP(N30,'Reference Records'!$B$343:$C$344,2,FALSE),VLOOKUP(N30,'Reference Records'!$A$356:$C$357,3,FALSE)),VLOOKUP(N30,'Reference Records'!$A$360:$C$362,3,FALSE)),"")</f>
        <v/>
      </c>
      <c r="W30" s="460" t="s">
        <v>567</v>
      </c>
      <c r="X30" s="460" t="s">
        <v>581</v>
      </c>
      <c r="Y30" s="459"/>
      <c r="Z30" s="459"/>
      <c r="AA30" s="216"/>
      <c r="AB30" s="161"/>
      <c r="AC30" s="51"/>
    </row>
    <row r="31" spans="1:29" ht="47.15" customHeight="1" x14ac:dyDescent="0.35">
      <c r="A31" s="367">
        <v>23</v>
      </c>
      <c r="B31" s="450" t="str">
        <f>IFERROR(IF(D31="","",VLOOKUP(W31,'Reference records(soft deleted)'!$B$84:$D$127,3,FALSE)),"")</f>
        <v/>
      </c>
      <c r="C31" s="450" t="str">
        <f>IFERROR(IF(D31="","",VLOOKUP(X31,'Reference records(soft deleted)'!$B$234:$D$426,3,FALSE)),"")</f>
        <v/>
      </c>
      <c r="D31" s="451"/>
      <c r="E31" s="452" t="str">
        <f>IF('Overview - Section A'!$AN$5="Funding Request",IF(F31="Funding Request Place Holder","",F31),"")</f>
        <v/>
      </c>
      <c r="F31" s="453" t="str">
        <f>IFERROR(IF(Z31="","",VLOOKUP(Z31,'Overview - Section A'!$P$31:$Q$32,2,FALSE)),"")</f>
        <v/>
      </c>
      <c r="G31" s="454"/>
      <c r="H31" s="454"/>
      <c r="I31" s="454"/>
      <c r="J31" s="454"/>
      <c r="K31" s="454"/>
      <c r="L31" s="454"/>
      <c r="M31" s="452"/>
      <c r="N31" s="455" t="str">
        <f t="shared" si="0"/>
        <v/>
      </c>
      <c r="O31" s="456"/>
      <c r="P31" s="457"/>
      <c r="Q31" s="458"/>
      <c r="R31" s="433" t="str">
        <f>IFERROR(IF('Overview - Section A'!$AN$5="Funding Request",VLOOKUP(E31,'Overview - Section A'!$M$31:$P$32,4,FALSE),IF(Z31="","",Z31)),"")</f>
        <v/>
      </c>
      <c r="S31" s="433" t="b">
        <f t="shared" si="1"/>
        <v>0</v>
      </c>
      <c r="T31" s="433" t="s">
        <v>1025</v>
      </c>
      <c r="U31" s="433" t="str">
        <f t="array" ref="U31">IFERROR(IF(INDEX('Overview - Section A'!$AB$120:$AB$174,MATCH(LEFT(C31,255),LEFT('Overview - Section A'!$W$120:$W$174,255),0))=0,"",INDEX('Overview - Section A'!$AB$120:$AB$174,MATCH(LEFT(C31,255),LEFT('Overview - Section A'!$W$120:$W$174,255),0))),"")</f>
        <v>a1M36000004b8f4EAA</v>
      </c>
      <c r="V31" s="459" t="str">
        <f>IFERROR(IF('Overview - Section A'!$AN$5="Funding Request",IF('Reference Records'!$B$343&lt;&gt;"",VLOOKUP(N31,'Reference Records'!$B$343:$C$344,2,FALSE),VLOOKUP(N31,'Reference Records'!$A$356:$C$357,3,FALSE)),VLOOKUP(N31,'Reference Records'!$A$360:$C$362,3,FALSE)),"")</f>
        <v/>
      </c>
      <c r="W31" s="460" t="s">
        <v>567</v>
      </c>
      <c r="X31" s="460" t="s">
        <v>581</v>
      </c>
      <c r="Y31" s="459"/>
      <c r="Z31" s="459"/>
      <c r="AA31" s="216"/>
      <c r="AB31" s="161"/>
      <c r="AC31" s="51"/>
    </row>
    <row r="32" spans="1:29" ht="47.15" customHeight="1" x14ac:dyDescent="0.35">
      <c r="A32" s="367">
        <v>24</v>
      </c>
      <c r="B32" s="450" t="str">
        <f>IFERROR(IF(D32="","",VLOOKUP(W32,'Reference records(soft deleted)'!$B$84:$D$127,3,FALSE)),"")</f>
        <v/>
      </c>
      <c r="C32" s="450" t="str">
        <f>IFERROR(IF(D32="","",VLOOKUP(X32,'Reference records(soft deleted)'!$B$234:$D$426,3,FALSE)),"")</f>
        <v/>
      </c>
      <c r="D32" s="451"/>
      <c r="E32" s="452" t="str">
        <f>IF('Overview - Section A'!$AN$5="Funding Request",IF(F32="Funding Request Place Holder","",F32),"")</f>
        <v/>
      </c>
      <c r="F32" s="453" t="str">
        <f>IFERROR(IF(Z32="","",VLOOKUP(Z32,'Overview - Section A'!$P$31:$Q$32,2,FALSE)),"")</f>
        <v/>
      </c>
      <c r="G32" s="454"/>
      <c r="H32" s="454"/>
      <c r="I32" s="454"/>
      <c r="J32" s="454"/>
      <c r="K32" s="454"/>
      <c r="L32" s="454"/>
      <c r="M32" s="452"/>
      <c r="N32" s="455" t="str">
        <f t="shared" si="0"/>
        <v/>
      </c>
      <c r="O32" s="456"/>
      <c r="P32" s="457"/>
      <c r="Q32" s="458"/>
      <c r="R32" s="433" t="str">
        <f>IFERROR(IF('Overview - Section A'!$AN$5="Funding Request",VLOOKUP(E32,'Overview - Section A'!$M$31:$P$32,4,FALSE),IF(Z32="","",Z32)),"")</f>
        <v/>
      </c>
      <c r="S32" s="433" t="b">
        <f t="shared" si="1"/>
        <v>0</v>
      </c>
      <c r="T32" s="433" t="s">
        <v>1026</v>
      </c>
      <c r="U32" s="433" t="str">
        <f t="array" ref="U32">IFERROR(IF(INDEX('Overview - Section A'!$AB$120:$AB$174,MATCH(LEFT(C32,255),LEFT('Overview - Section A'!$W$120:$W$174,255),0))=0,"",INDEX('Overview - Section A'!$AB$120:$AB$174,MATCH(LEFT(C32,255),LEFT('Overview - Section A'!$W$120:$W$174,255),0))),"")</f>
        <v>a1M36000004b8f4EAA</v>
      </c>
      <c r="V32" s="459" t="str">
        <f>IFERROR(IF('Overview - Section A'!$AN$5="Funding Request",IF('Reference Records'!$B$343&lt;&gt;"",VLOOKUP(N32,'Reference Records'!$B$343:$C$344,2,FALSE),VLOOKUP(N32,'Reference Records'!$A$356:$C$357,3,FALSE)),VLOOKUP(N32,'Reference Records'!$A$360:$C$362,3,FALSE)),"")</f>
        <v/>
      </c>
      <c r="W32" s="460" t="s">
        <v>567</v>
      </c>
      <c r="X32" s="460" t="s">
        <v>581</v>
      </c>
      <c r="Y32" s="459"/>
      <c r="Z32" s="459"/>
      <c r="AA32" s="216"/>
      <c r="AB32" s="161"/>
      <c r="AC32" s="51"/>
    </row>
    <row r="33" spans="1:29" ht="47.15" customHeight="1" x14ac:dyDescent="0.35">
      <c r="A33" s="367">
        <v>25</v>
      </c>
      <c r="B33" s="450" t="str">
        <f>IFERROR(IF(D33="","",VLOOKUP(W33,'Reference records(soft deleted)'!$B$84:$D$127,3,FALSE)),"")</f>
        <v/>
      </c>
      <c r="C33" s="450" t="str">
        <f>IFERROR(IF(D33="","",VLOOKUP(X33,'Reference records(soft deleted)'!$B$234:$D$426,3,FALSE)),"")</f>
        <v/>
      </c>
      <c r="D33" s="451"/>
      <c r="E33" s="452" t="str">
        <f>IF('Overview - Section A'!$AN$5="Funding Request",IF(F33="Funding Request Place Holder","",F33),"")</f>
        <v/>
      </c>
      <c r="F33" s="453" t="str">
        <f>IFERROR(IF(Z33="","",VLOOKUP(Z33,'Overview - Section A'!$P$31:$Q$32,2,FALSE)),"")</f>
        <v/>
      </c>
      <c r="G33" s="454"/>
      <c r="H33" s="454"/>
      <c r="I33" s="454"/>
      <c r="J33" s="454"/>
      <c r="K33" s="454"/>
      <c r="L33" s="454"/>
      <c r="M33" s="452"/>
      <c r="N33" s="455" t="str">
        <f t="shared" si="0"/>
        <v/>
      </c>
      <c r="O33" s="456"/>
      <c r="P33" s="457"/>
      <c r="Q33" s="458"/>
      <c r="R33" s="433" t="str">
        <f>IFERROR(IF('Overview - Section A'!$AN$5="Funding Request",VLOOKUP(E33,'Overview - Section A'!$M$31:$P$32,4,FALSE),IF(Z33="","",Z33)),"")</f>
        <v/>
      </c>
      <c r="S33" s="433" t="b">
        <f t="shared" si="1"/>
        <v>0</v>
      </c>
      <c r="T33" s="433" t="s">
        <v>1027</v>
      </c>
      <c r="U33" s="433" t="str">
        <f t="array" ref="U33">IFERROR(IF(INDEX('Overview - Section A'!$AB$120:$AB$174,MATCH(LEFT(C33,255),LEFT('Overview - Section A'!$W$120:$W$174,255),0))=0,"",INDEX('Overview - Section A'!$AB$120:$AB$174,MATCH(LEFT(C33,255),LEFT('Overview - Section A'!$W$120:$W$174,255),0))),"")</f>
        <v>a1M36000004b8f4EAA</v>
      </c>
      <c r="V33" s="459" t="str">
        <f>IFERROR(IF('Overview - Section A'!$AN$5="Funding Request",IF('Reference Records'!$B$343&lt;&gt;"",VLOOKUP(N33,'Reference Records'!$B$343:$C$344,2,FALSE),VLOOKUP(N33,'Reference Records'!$A$356:$C$357,3,FALSE)),VLOOKUP(N33,'Reference Records'!$A$360:$C$362,3,FALSE)),"")</f>
        <v/>
      </c>
      <c r="W33" s="460" t="s">
        <v>567</v>
      </c>
      <c r="X33" s="460" t="s">
        <v>581</v>
      </c>
      <c r="Y33" s="459"/>
      <c r="Z33" s="459"/>
      <c r="AA33" s="216"/>
      <c r="AB33" s="161"/>
      <c r="AC33" s="51"/>
    </row>
    <row r="34" spans="1:29" ht="47.15" customHeight="1" x14ac:dyDescent="0.35">
      <c r="A34" s="367">
        <v>26</v>
      </c>
      <c r="B34" s="450" t="str">
        <f>IFERROR(IF(D34="","",VLOOKUP(W34,'Reference records(soft deleted)'!$B$84:$D$127,3,FALSE)),"")</f>
        <v/>
      </c>
      <c r="C34" s="450" t="str">
        <f>IFERROR(IF(D34="","",VLOOKUP(X34,'Reference records(soft deleted)'!$B$234:$D$426,3,FALSE)),"")</f>
        <v/>
      </c>
      <c r="D34" s="451"/>
      <c r="E34" s="452" t="str">
        <f>IF('Overview - Section A'!$AN$5="Funding Request",IF(F34="Funding Request Place Holder","",F34),"")</f>
        <v/>
      </c>
      <c r="F34" s="453" t="str">
        <f>IFERROR(IF(Z34="","",VLOOKUP(Z34,'Overview - Section A'!$P$31:$Q$32,2,FALSE)),"")</f>
        <v/>
      </c>
      <c r="G34" s="454"/>
      <c r="H34" s="454"/>
      <c r="I34" s="454"/>
      <c r="J34" s="454"/>
      <c r="K34" s="454"/>
      <c r="L34" s="454"/>
      <c r="M34" s="452"/>
      <c r="N34" s="455" t="str">
        <f t="shared" si="0"/>
        <v/>
      </c>
      <c r="O34" s="456"/>
      <c r="P34" s="457"/>
      <c r="Q34" s="458"/>
      <c r="R34" s="433" t="str">
        <f>IFERROR(IF('Overview - Section A'!$AN$5="Funding Request",VLOOKUP(E34,'Overview - Section A'!$M$31:$P$32,4,FALSE),IF(Z34="","",Z34)),"")</f>
        <v/>
      </c>
      <c r="S34" s="433" t="b">
        <f t="shared" si="1"/>
        <v>0</v>
      </c>
      <c r="T34" s="433" t="s">
        <v>1028</v>
      </c>
      <c r="U34" s="433" t="str">
        <f t="array" ref="U34">IFERROR(IF(INDEX('Overview - Section A'!$AB$120:$AB$174,MATCH(LEFT(C34,255),LEFT('Overview - Section A'!$W$120:$W$174,255),0))=0,"",INDEX('Overview - Section A'!$AB$120:$AB$174,MATCH(LEFT(C34,255),LEFT('Overview - Section A'!$W$120:$W$174,255),0))),"")</f>
        <v>a1M36000004b8f4EAA</v>
      </c>
      <c r="V34" s="459" t="str">
        <f>IFERROR(IF('Overview - Section A'!$AN$5="Funding Request",IF('Reference Records'!$B$343&lt;&gt;"",VLOOKUP(N34,'Reference Records'!$B$343:$C$344,2,FALSE),VLOOKUP(N34,'Reference Records'!$A$356:$C$357,3,FALSE)),VLOOKUP(N34,'Reference Records'!$A$360:$C$362,3,FALSE)),"")</f>
        <v/>
      </c>
      <c r="W34" s="460" t="s">
        <v>567</v>
      </c>
      <c r="X34" s="460" t="s">
        <v>581</v>
      </c>
      <c r="Y34" s="459"/>
      <c r="Z34" s="459"/>
      <c r="AA34" s="216"/>
      <c r="AB34" s="161"/>
      <c r="AC34" s="51"/>
    </row>
    <row r="35" spans="1:29" ht="47.15" customHeight="1" x14ac:dyDescent="0.35">
      <c r="A35" s="367">
        <v>27</v>
      </c>
      <c r="B35" s="450" t="str">
        <f>IFERROR(IF(D35="","",VLOOKUP(W35,'Reference records(soft deleted)'!$B$84:$D$127,3,FALSE)),"")</f>
        <v/>
      </c>
      <c r="C35" s="450" t="str">
        <f>IFERROR(IF(D35="","",VLOOKUP(X35,'Reference records(soft deleted)'!$B$234:$D$426,3,FALSE)),"")</f>
        <v/>
      </c>
      <c r="D35" s="451"/>
      <c r="E35" s="452" t="str">
        <f>IF('Overview - Section A'!$AN$5="Funding Request",IF(F35="Funding Request Place Holder","",F35),"")</f>
        <v/>
      </c>
      <c r="F35" s="453" t="str">
        <f>IFERROR(IF(Z35="","",VLOOKUP(Z35,'Overview - Section A'!$P$31:$Q$32,2,FALSE)),"")</f>
        <v/>
      </c>
      <c r="G35" s="454"/>
      <c r="H35" s="454"/>
      <c r="I35" s="454"/>
      <c r="J35" s="454"/>
      <c r="K35" s="454"/>
      <c r="L35" s="454"/>
      <c r="M35" s="452"/>
      <c r="N35" s="455" t="str">
        <f t="shared" si="0"/>
        <v/>
      </c>
      <c r="O35" s="456"/>
      <c r="P35" s="457"/>
      <c r="Q35" s="458"/>
      <c r="R35" s="433" t="str">
        <f>IFERROR(IF('Overview - Section A'!$AN$5="Funding Request",VLOOKUP(E35,'Overview - Section A'!$M$31:$P$32,4,FALSE),IF(Z35="","",Z35)),"")</f>
        <v/>
      </c>
      <c r="S35" s="433" t="b">
        <f t="shared" si="1"/>
        <v>0</v>
      </c>
      <c r="T35" s="433" t="s">
        <v>1029</v>
      </c>
      <c r="U35" s="433" t="str">
        <f t="array" ref="U35">IFERROR(IF(INDEX('Overview - Section A'!$AB$120:$AB$174,MATCH(LEFT(C35,255),LEFT('Overview - Section A'!$W$120:$W$174,255),0))=0,"",INDEX('Overview - Section A'!$AB$120:$AB$174,MATCH(LEFT(C35,255),LEFT('Overview - Section A'!$W$120:$W$174,255),0))),"")</f>
        <v>a1M36000004b8f4EAA</v>
      </c>
      <c r="V35" s="459" t="str">
        <f>IFERROR(IF('Overview - Section A'!$AN$5="Funding Request",IF('Reference Records'!$B$343&lt;&gt;"",VLOOKUP(N35,'Reference Records'!$B$343:$C$344,2,FALSE),VLOOKUP(N35,'Reference Records'!$A$356:$C$357,3,FALSE)),VLOOKUP(N35,'Reference Records'!$A$360:$C$362,3,FALSE)),"")</f>
        <v/>
      </c>
      <c r="W35" s="460" t="s">
        <v>567</v>
      </c>
      <c r="X35" s="460" t="s">
        <v>581</v>
      </c>
      <c r="Y35" s="459"/>
      <c r="Z35" s="459"/>
      <c r="AA35" s="216"/>
      <c r="AB35" s="161"/>
      <c r="AC35" s="51"/>
    </row>
    <row r="36" spans="1:29" ht="47.15" customHeight="1" x14ac:dyDescent="0.35">
      <c r="A36" s="367">
        <v>28</v>
      </c>
      <c r="B36" s="450" t="str">
        <f>IFERROR(IF(D36="","",VLOOKUP(W36,'Reference records(soft deleted)'!$B$84:$D$127,3,FALSE)),"")</f>
        <v/>
      </c>
      <c r="C36" s="450" t="str">
        <f>IFERROR(IF(D36="","",VLOOKUP(X36,'Reference records(soft deleted)'!$B$234:$D$426,3,FALSE)),"")</f>
        <v/>
      </c>
      <c r="D36" s="451"/>
      <c r="E36" s="452" t="str">
        <f>IF('Overview - Section A'!$AN$5="Funding Request",IF(F36="Funding Request Place Holder","",F36),"")</f>
        <v/>
      </c>
      <c r="F36" s="453" t="str">
        <f>IFERROR(IF(Z36="","",VLOOKUP(Z36,'Overview - Section A'!$P$31:$Q$32,2,FALSE)),"")</f>
        <v/>
      </c>
      <c r="G36" s="454"/>
      <c r="H36" s="454"/>
      <c r="I36" s="454"/>
      <c r="J36" s="454"/>
      <c r="K36" s="454"/>
      <c r="L36" s="454"/>
      <c r="M36" s="452"/>
      <c r="N36" s="455" t="str">
        <f t="shared" si="0"/>
        <v/>
      </c>
      <c r="O36" s="456"/>
      <c r="P36" s="457"/>
      <c r="Q36" s="458"/>
      <c r="R36" s="433" t="str">
        <f>IFERROR(IF('Overview - Section A'!$AN$5="Funding Request",VLOOKUP(E36,'Overview - Section A'!$M$31:$P$32,4,FALSE),IF(Z36="","",Z36)),"")</f>
        <v/>
      </c>
      <c r="S36" s="433" t="b">
        <f t="shared" si="1"/>
        <v>0</v>
      </c>
      <c r="T36" s="433" t="s">
        <v>1030</v>
      </c>
      <c r="U36" s="433" t="str">
        <f t="array" ref="U36">IFERROR(IF(INDEX('Overview - Section A'!$AB$120:$AB$174,MATCH(LEFT(C36,255),LEFT('Overview - Section A'!$W$120:$W$174,255),0))=0,"",INDEX('Overview - Section A'!$AB$120:$AB$174,MATCH(LEFT(C36,255),LEFT('Overview - Section A'!$W$120:$W$174,255),0))),"")</f>
        <v>a1M36000004b8f4EAA</v>
      </c>
      <c r="V36" s="459" t="str">
        <f>IFERROR(IF('Overview - Section A'!$AN$5="Funding Request",IF('Reference Records'!$B$343&lt;&gt;"",VLOOKUP(N36,'Reference Records'!$B$343:$C$344,2,FALSE),VLOOKUP(N36,'Reference Records'!$A$356:$C$357,3,FALSE)),VLOOKUP(N36,'Reference Records'!$A$360:$C$362,3,FALSE)),"")</f>
        <v/>
      </c>
      <c r="W36" s="460" t="s">
        <v>567</v>
      </c>
      <c r="X36" s="460" t="s">
        <v>581</v>
      </c>
      <c r="Y36" s="459"/>
      <c r="Z36" s="459"/>
      <c r="AA36" s="216"/>
      <c r="AB36" s="161"/>
      <c r="AC36" s="51"/>
    </row>
    <row r="37" spans="1:29" ht="47.15" customHeight="1" x14ac:dyDescent="0.35">
      <c r="A37" s="367">
        <v>29</v>
      </c>
      <c r="B37" s="450" t="str">
        <f>IFERROR(IF(D37="","",VLOOKUP(W37,'Reference records(soft deleted)'!$B$84:$D$127,3,FALSE)),"")</f>
        <v/>
      </c>
      <c r="C37" s="450" t="str">
        <f>IFERROR(IF(D37="","",VLOOKUP(X37,'Reference records(soft deleted)'!$B$234:$D$426,3,FALSE)),"")</f>
        <v/>
      </c>
      <c r="D37" s="451"/>
      <c r="E37" s="452" t="str">
        <f>IF('Overview - Section A'!$AN$5="Funding Request",IF(F37="Funding Request Place Holder","",F37),"")</f>
        <v/>
      </c>
      <c r="F37" s="453" t="str">
        <f>IFERROR(IF(Z37="","",VLOOKUP(Z37,'Overview - Section A'!$P$31:$Q$32,2,FALSE)),"")</f>
        <v/>
      </c>
      <c r="G37" s="454"/>
      <c r="H37" s="454"/>
      <c r="I37" s="454"/>
      <c r="J37" s="454"/>
      <c r="K37" s="454"/>
      <c r="L37" s="454"/>
      <c r="M37" s="452"/>
      <c r="N37" s="455" t="str">
        <f t="shared" si="0"/>
        <v/>
      </c>
      <c r="O37" s="456"/>
      <c r="P37" s="457"/>
      <c r="Q37" s="458"/>
      <c r="R37" s="433" t="str">
        <f>IFERROR(IF('Overview - Section A'!$AN$5="Funding Request",VLOOKUP(E37,'Overview - Section A'!$M$31:$P$32,4,FALSE),IF(Z37="","",Z37)),"")</f>
        <v/>
      </c>
      <c r="S37" s="433" t="b">
        <f t="shared" si="1"/>
        <v>0</v>
      </c>
      <c r="T37" s="433" t="s">
        <v>1031</v>
      </c>
      <c r="U37" s="433" t="str">
        <f t="array" ref="U37">IFERROR(IF(INDEX('Overview - Section A'!$AB$120:$AB$174,MATCH(LEFT(C37,255),LEFT('Overview - Section A'!$W$120:$W$174,255),0))=0,"",INDEX('Overview - Section A'!$AB$120:$AB$174,MATCH(LEFT(C37,255),LEFT('Overview - Section A'!$W$120:$W$174,255),0))),"")</f>
        <v>a1M36000004b8f4EAA</v>
      </c>
      <c r="V37" s="459" t="str">
        <f>IFERROR(IF('Overview - Section A'!$AN$5="Funding Request",IF('Reference Records'!$B$343&lt;&gt;"",VLOOKUP(N37,'Reference Records'!$B$343:$C$344,2,FALSE),VLOOKUP(N37,'Reference Records'!$A$356:$C$357,3,FALSE)),VLOOKUP(N37,'Reference Records'!$A$360:$C$362,3,FALSE)),"")</f>
        <v/>
      </c>
      <c r="W37" s="460" t="s">
        <v>567</v>
      </c>
      <c r="X37" s="460" t="s">
        <v>581</v>
      </c>
      <c r="Y37" s="459"/>
      <c r="Z37" s="459"/>
      <c r="AA37" s="216"/>
      <c r="AB37" s="161"/>
      <c r="AC37" s="51"/>
    </row>
    <row r="38" spans="1:29" ht="47.15" customHeight="1" x14ac:dyDescent="0.35">
      <c r="A38" s="367">
        <v>30</v>
      </c>
      <c r="B38" s="450" t="str">
        <f>IFERROR(IF(D38="","",VLOOKUP(W38,'Reference records(soft deleted)'!$B$84:$D$127,3,FALSE)),"")</f>
        <v/>
      </c>
      <c r="C38" s="450" t="str">
        <f>IFERROR(IF(D38="","",VLOOKUP(X38,'Reference records(soft deleted)'!$B$234:$D$426,3,FALSE)),"")</f>
        <v/>
      </c>
      <c r="D38" s="451"/>
      <c r="E38" s="452" t="str">
        <f>IF('Overview - Section A'!$AN$5="Funding Request",IF(F38="Funding Request Place Holder","",F38),"")</f>
        <v/>
      </c>
      <c r="F38" s="453" t="str">
        <f>IFERROR(IF(Z38="","",VLOOKUP(Z38,'Overview - Section A'!$P$31:$Q$32,2,FALSE)),"")</f>
        <v/>
      </c>
      <c r="G38" s="454"/>
      <c r="H38" s="454"/>
      <c r="I38" s="454"/>
      <c r="J38" s="454"/>
      <c r="K38" s="454"/>
      <c r="L38" s="454"/>
      <c r="M38" s="452"/>
      <c r="N38" s="455" t="str">
        <f t="shared" si="0"/>
        <v/>
      </c>
      <c r="O38" s="456"/>
      <c r="P38" s="457"/>
      <c r="Q38" s="458"/>
      <c r="R38" s="433" t="str">
        <f>IFERROR(IF('Overview - Section A'!$AN$5="Funding Request",VLOOKUP(E38,'Overview - Section A'!$M$31:$P$32,4,FALSE),IF(Z38="","",Z38)),"")</f>
        <v/>
      </c>
      <c r="S38" s="433" t="b">
        <f t="shared" si="1"/>
        <v>0</v>
      </c>
      <c r="T38" s="433" t="s">
        <v>1032</v>
      </c>
      <c r="U38" s="433" t="str">
        <f t="array" ref="U38">IFERROR(IF(INDEX('Overview - Section A'!$AB$120:$AB$174,MATCH(LEFT(C38,255),LEFT('Overview - Section A'!$W$120:$W$174,255),0))=0,"",INDEX('Overview - Section A'!$AB$120:$AB$174,MATCH(LEFT(C38,255),LEFT('Overview - Section A'!$W$120:$W$174,255),0))),"")</f>
        <v>a1M36000004b8f4EAA</v>
      </c>
      <c r="V38" s="459" t="str">
        <f>IFERROR(IF('Overview - Section A'!$AN$5="Funding Request",IF('Reference Records'!$B$343&lt;&gt;"",VLOOKUP(N38,'Reference Records'!$B$343:$C$344,2,FALSE),VLOOKUP(N38,'Reference Records'!$A$356:$C$357,3,FALSE)),VLOOKUP(N38,'Reference Records'!$A$360:$C$362,3,FALSE)),"")</f>
        <v/>
      </c>
      <c r="W38" s="460" t="s">
        <v>567</v>
      </c>
      <c r="X38" s="460" t="s">
        <v>581</v>
      </c>
      <c r="Y38" s="459"/>
      <c r="Z38" s="459"/>
      <c r="AA38" s="216"/>
      <c r="AB38" s="161"/>
      <c r="AC38" s="51"/>
    </row>
    <row r="39" spans="1:29" ht="47.15" customHeight="1" x14ac:dyDescent="0.35">
      <c r="A39" s="367">
        <v>31</v>
      </c>
      <c r="B39" s="450" t="str">
        <f>IFERROR(IF(D39="","",VLOOKUP(W39,'Reference records(soft deleted)'!$B$84:$D$127,3,FALSE)),"")</f>
        <v/>
      </c>
      <c r="C39" s="450" t="str">
        <f>IFERROR(IF(D39="","",VLOOKUP(X39,'Reference records(soft deleted)'!$B$234:$D$426,3,FALSE)),"")</f>
        <v/>
      </c>
      <c r="D39" s="451"/>
      <c r="E39" s="452" t="str">
        <f>IF('Overview - Section A'!$AN$5="Funding Request",IF(F39="Funding Request Place Holder","",F39),"")</f>
        <v/>
      </c>
      <c r="F39" s="453" t="str">
        <f>IFERROR(IF(Z39="","",VLOOKUP(Z39,'Overview - Section A'!$P$31:$Q$32,2,FALSE)),"")</f>
        <v/>
      </c>
      <c r="G39" s="454"/>
      <c r="H39" s="454"/>
      <c r="I39" s="454"/>
      <c r="J39" s="454"/>
      <c r="K39" s="454"/>
      <c r="L39" s="454"/>
      <c r="M39" s="452"/>
      <c r="N39" s="455" t="str">
        <f t="shared" si="0"/>
        <v/>
      </c>
      <c r="O39" s="456"/>
      <c r="P39" s="457"/>
      <c r="Q39" s="458"/>
      <c r="R39" s="433" t="str">
        <f>IFERROR(IF('Overview - Section A'!$AN$5="Funding Request",VLOOKUP(E39,'Overview - Section A'!$M$31:$P$32,4,FALSE),IF(Z39="","",Z39)),"")</f>
        <v/>
      </c>
      <c r="S39" s="433" t="b">
        <f t="shared" si="1"/>
        <v>0</v>
      </c>
      <c r="T39" s="433" t="s">
        <v>1033</v>
      </c>
      <c r="U39" s="433" t="str">
        <f t="array" ref="U39">IFERROR(IF(INDEX('Overview - Section A'!$AB$120:$AB$174,MATCH(LEFT(C39,255),LEFT('Overview - Section A'!$W$120:$W$174,255),0))=0,"",INDEX('Overview - Section A'!$AB$120:$AB$174,MATCH(LEFT(C39,255),LEFT('Overview - Section A'!$W$120:$W$174,255),0))),"")</f>
        <v>a1M36000004b8f4EAA</v>
      </c>
      <c r="V39" s="459" t="str">
        <f>IFERROR(IF('Overview - Section A'!$AN$5="Funding Request",IF('Reference Records'!$B$343&lt;&gt;"",VLOOKUP(N39,'Reference Records'!$B$343:$C$344,2,FALSE),VLOOKUP(N39,'Reference Records'!$A$356:$C$357,3,FALSE)),VLOOKUP(N39,'Reference Records'!$A$360:$C$362,3,FALSE)),"")</f>
        <v/>
      </c>
      <c r="W39" s="460" t="s">
        <v>567</v>
      </c>
      <c r="X39" s="460" t="s">
        <v>581</v>
      </c>
      <c r="Y39" s="459"/>
      <c r="Z39" s="459"/>
      <c r="AA39" s="216"/>
      <c r="AB39" s="161"/>
      <c r="AC39" s="51"/>
    </row>
    <row r="40" spans="1:29" ht="47.15" customHeight="1" x14ac:dyDescent="0.35">
      <c r="A40" s="367">
        <v>32</v>
      </c>
      <c r="B40" s="450" t="str">
        <f>IFERROR(IF(D40="","",VLOOKUP(W40,'Reference records(soft deleted)'!$B$84:$D$127,3,FALSE)),"")</f>
        <v/>
      </c>
      <c r="C40" s="450" t="str">
        <f>IFERROR(IF(D40="","",VLOOKUP(X40,'Reference records(soft deleted)'!$B$234:$D$426,3,FALSE)),"")</f>
        <v/>
      </c>
      <c r="D40" s="451"/>
      <c r="E40" s="452" t="str">
        <f>IF('Overview - Section A'!$AN$5="Funding Request",IF(F40="Funding Request Place Holder","",F40),"")</f>
        <v/>
      </c>
      <c r="F40" s="453" t="str">
        <f>IFERROR(IF(Z40="","",VLOOKUP(Z40,'Overview - Section A'!$P$31:$Q$32,2,FALSE)),"")</f>
        <v/>
      </c>
      <c r="G40" s="454"/>
      <c r="H40" s="454"/>
      <c r="I40" s="454"/>
      <c r="J40" s="454"/>
      <c r="K40" s="454"/>
      <c r="L40" s="454"/>
      <c r="M40" s="452"/>
      <c r="N40" s="455" t="str">
        <f t="shared" si="0"/>
        <v/>
      </c>
      <c r="O40" s="456"/>
      <c r="P40" s="457"/>
      <c r="Q40" s="458"/>
      <c r="R40" s="433" t="str">
        <f>IFERROR(IF('Overview - Section A'!$AN$5="Funding Request",VLOOKUP(E40,'Overview - Section A'!$M$31:$P$32,4,FALSE),IF(Z40="","",Z40)),"")</f>
        <v/>
      </c>
      <c r="S40" s="433" t="b">
        <f t="shared" si="1"/>
        <v>0</v>
      </c>
      <c r="T40" s="433" t="s">
        <v>1034</v>
      </c>
      <c r="U40" s="433" t="str">
        <f t="array" ref="U40">IFERROR(IF(INDEX('Overview - Section A'!$AB$120:$AB$174,MATCH(LEFT(C40,255),LEFT('Overview - Section A'!$W$120:$W$174,255),0))=0,"",INDEX('Overview - Section A'!$AB$120:$AB$174,MATCH(LEFT(C40,255),LEFT('Overview - Section A'!$W$120:$W$174,255),0))),"")</f>
        <v>a1M36000004b8f4EAA</v>
      </c>
      <c r="V40" s="459" t="str">
        <f>IFERROR(IF('Overview - Section A'!$AN$5="Funding Request",IF('Reference Records'!$B$343&lt;&gt;"",VLOOKUP(N40,'Reference Records'!$B$343:$C$344,2,FALSE),VLOOKUP(N40,'Reference Records'!$A$356:$C$357,3,FALSE)),VLOOKUP(N40,'Reference Records'!$A$360:$C$362,3,FALSE)),"")</f>
        <v/>
      </c>
      <c r="W40" s="460" t="s">
        <v>567</v>
      </c>
      <c r="X40" s="460" t="s">
        <v>581</v>
      </c>
      <c r="Y40" s="459"/>
      <c r="Z40" s="459"/>
      <c r="AA40" s="216"/>
      <c r="AB40" s="161"/>
      <c r="AC40" s="51"/>
    </row>
    <row r="41" spans="1:29" ht="47.15" customHeight="1" x14ac:dyDescent="0.35">
      <c r="A41" s="367">
        <v>33</v>
      </c>
      <c r="B41" s="450" t="str">
        <f>IFERROR(IF(D41="","",VLOOKUP(W41,'Reference records(soft deleted)'!$B$84:$D$127,3,FALSE)),"")</f>
        <v/>
      </c>
      <c r="C41" s="450" t="str">
        <f>IFERROR(IF(D41="","",VLOOKUP(X41,'Reference records(soft deleted)'!$B$234:$D$426,3,FALSE)),"")</f>
        <v/>
      </c>
      <c r="D41" s="451"/>
      <c r="E41" s="452" t="str">
        <f>IF('Overview - Section A'!$AN$5="Funding Request",IF(F41="Funding Request Place Holder","",F41),"")</f>
        <v/>
      </c>
      <c r="F41" s="453" t="str">
        <f>IFERROR(IF(Z41="","",VLOOKUP(Z41,'Overview - Section A'!$P$31:$Q$32,2,FALSE)),"")</f>
        <v/>
      </c>
      <c r="G41" s="454"/>
      <c r="H41" s="454"/>
      <c r="I41" s="454"/>
      <c r="J41" s="454"/>
      <c r="K41" s="454"/>
      <c r="L41" s="454"/>
      <c r="M41" s="452"/>
      <c r="N41" s="455" t="str">
        <f t="shared" si="0"/>
        <v/>
      </c>
      <c r="O41" s="456"/>
      <c r="P41" s="457"/>
      <c r="Q41" s="458"/>
      <c r="R41" s="433" t="str">
        <f>IFERROR(IF('Overview - Section A'!$AN$5="Funding Request",VLOOKUP(E41,'Overview - Section A'!$M$31:$P$32,4,FALSE),IF(Z41="","",Z41)),"")</f>
        <v/>
      </c>
      <c r="S41" s="433" t="b">
        <f t="shared" si="1"/>
        <v>0</v>
      </c>
      <c r="T41" s="433" t="s">
        <v>1035</v>
      </c>
      <c r="U41" s="433" t="str">
        <f t="array" ref="U41">IFERROR(IF(INDEX('Overview - Section A'!$AB$120:$AB$174,MATCH(LEFT(C41,255),LEFT('Overview - Section A'!$W$120:$W$174,255),0))=0,"",INDEX('Overview - Section A'!$AB$120:$AB$174,MATCH(LEFT(C41,255),LEFT('Overview - Section A'!$W$120:$W$174,255),0))),"")</f>
        <v>a1M36000004b8f4EAA</v>
      </c>
      <c r="V41" s="459" t="str">
        <f>IFERROR(IF('Overview - Section A'!$AN$5="Funding Request",IF('Reference Records'!$B$343&lt;&gt;"",VLOOKUP(N41,'Reference Records'!$B$343:$C$344,2,FALSE),VLOOKUP(N41,'Reference Records'!$A$356:$C$357,3,FALSE)),VLOOKUP(N41,'Reference Records'!$A$360:$C$362,3,FALSE)),"")</f>
        <v/>
      </c>
      <c r="W41" s="460" t="s">
        <v>567</v>
      </c>
      <c r="X41" s="460" t="s">
        <v>581</v>
      </c>
      <c r="Y41" s="459"/>
      <c r="Z41" s="459"/>
      <c r="AA41" s="216"/>
      <c r="AB41" s="161"/>
      <c r="AC41" s="51"/>
    </row>
    <row r="42" spans="1:29" ht="47.15" customHeight="1" x14ac:dyDescent="0.35">
      <c r="A42" s="367">
        <v>34</v>
      </c>
      <c r="B42" s="450" t="str">
        <f>IFERROR(IF(D42="","",VLOOKUP(W42,'Reference records(soft deleted)'!$B$84:$D$127,3,FALSE)),"")</f>
        <v/>
      </c>
      <c r="C42" s="450" t="str">
        <f>IFERROR(IF(D42="","",VLOOKUP(X42,'Reference records(soft deleted)'!$B$234:$D$426,3,FALSE)),"")</f>
        <v/>
      </c>
      <c r="D42" s="451"/>
      <c r="E42" s="452" t="str">
        <f>IF('Overview - Section A'!$AN$5="Funding Request",IF(F42="Funding Request Place Holder","",F42),"")</f>
        <v/>
      </c>
      <c r="F42" s="453" t="str">
        <f>IFERROR(IF(Z42="","",VLOOKUP(Z42,'Overview - Section A'!$P$31:$Q$32,2,FALSE)),"")</f>
        <v/>
      </c>
      <c r="G42" s="454"/>
      <c r="H42" s="454"/>
      <c r="I42" s="454"/>
      <c r="J42" s="454"/>
      <c r="K42" s="454"/>
      <c r="L42" s="454"/>
      <c r="M42" s="452"/>
      <c r="N42" s="455" t="str">
        <f t="shared" si="0"/>
        <v/>
      </c>
      <c r="O42" s="456"/>
      <c r="P42" s="457"/>
      <c r="Q42" s="458"/>
      <c r="R42" s="433" t="str">
        <f>IFERROR(IF('Overview - Section A'!$AN$5="Funding Request",VLOOKUP(E42,'Overview - Section A'!$M$31:$P$32,4,FALSE),IF(Z42="","",Z42)),"")</f>
        <v/>
      </c>
      <c r="S42" s="433" t="b">
        <f t="shared" si="1"/>
        <v>0</v>
      </c>
      <c r="T42" s="433" t="s">
        <v>1036</v>
      </c>
      <c r="U42" s="433" t="str">
        <f t="array" ref="U42">IFERROR(IF(INDEX('Overview - Section A'!$AB$120:$AB$174,MATCH(LEFT(C42,255),LEFT('Overview - Section A'!$W$120:$W$174,255),0))=0,"",INDEX('Overview - Section A'!$AB$120:$AB$174,MATCH(LEFT(C42,255),LEFT('Overview - Section A'!$W$120:$W$174,255),0))),"")</f>
        <v>a1M36000004b8f4EAA</v>
      </c>
      <c r="V42" s="459" t="str">
        <f>IFERROR(IF('Overview - Section A'!$AN$5="Funding Request",IF('Reference Records'!$B$343&lt;&gt;"",VLOOKUP(N42,'Reference Records'!$B$343:$C$344,2,FALSE),VLOOKUP(N42,'Reference Records'!$A$356:$C$357,3,FALSE)),VLOOKUP(N42,'Reference Records'!$A$360:$C$362,3,FALSE)),"")</f>
        <v/>
      </c>
      <c r="W42" s="460" t="s">
        <v>567</v>
      </c>
      <c r="X42" s="460" t="s">
        <v>581</v>
      </c>
      <c r="Y42" s="459"/>
      <c r="Z42" s="459"/>
      <c r="AA42" s="216"/>
      <c r="AB42" s="161"/>
      <c r="AC42" s="51"/>
    </row>
    <row r="43" spans="1:29" ht="47.15" customHeight="1" x14ac:dyDescent="0.35">
      <c r="A43" s="367">
        <v>35</v>
      </c>
      <c r="B43" s="450" t="str">
        <f>IFERROR(IF(D43="","",VLOOKUP(W43,'Reference records(soft deleted)'!$B$84:$D$127,3,FALSE)),"")</f>
        <v/>
      </c>
      <c r="C43" s="450" t="str">
        <f>IFERROR(IF(D43="","",VLOOKUP(X43,'Reference records(soft deleted)'!$B$234:$D$426,3,FALSE)),"")</f>
        <v/>
      </c>
      <c r="D43" s="451"/>
      <c r="E43" s="452" t="str">
        <f>IF('Overview - Section A'!$AN$5="Funding Request",IF(F43="Funding Request Place Holder","",F43),"")</f>
        <v/>
      </c>
      <c r="F43" s="453" t="str">
        <f>IFERROR(IF(Z43="","",VLOOKUP(Z43,'Overview - Section A'!$P$31:$Q$32,2,FALSE)),"")</f>
        <v/>
      </c>
      <c r="G43" s="454"/>
      <c r="H43" s="454"/>
      <c r="I43" s="454"/>
      <c r="J43" s="454"/>
      <c r="K43" s="454"/>
      <c r="L43" s="454"/>
      <c r="M43" s="452"/>
      <c r="N43" s="455" t="str">
        <f t="shared" si="0"/>
        <v/>
      </c>
      <c r="O43" s="456"/>
      <c r="P43" s="457"/>
      <c r="Q43" s="458"/>
      <c r="R43" s="433" t="str">
        <f>IFERROR(IF('Overview - Section A'!$AN$5="Funding Request",VLOOKUP(E43,'Overview - Section A'!$M$31:$P$32,4,FALSE),IF(Z43="","",Z43)),"")</f>
        <v/>
      </c>
      <c r="S43" s="433" t="b">
        <f t="shared" si="1"/>
        <v>0</v>
      </c>
      <c r="T43" s="433" t="s">
        <v>1037</v>
      </c>
      <c r="U43" s="433" t="str">
        <f t="array" ref="U43">IFERROR(IF(INDEX('Overview - Section A'!$AB$120:$AB$174,MATCH(LEFT(C43,255),LEFT('Overview - Section A'!$W$120:$W$174,255),0))=0,"",INDEX('Overview - Section A'!$AB$120:$AB$174,MATCH(LEFT(C43,255),LEFT('Overview - Section A'!$W$120:$W$174,255),0))),"")</f>
        <v>a1M36000004b8f4EAA</v>
      </c>
      <c r="V43" s="459" t="str">
        <f>IFERROR(IF('Overview - Section A'!$AN$5="Funding Request",IF('Reference Records'!$B$343&lt;&gt;"",VLOOKUP(N43,'Reference Records'!$B$343:$C$344,2,FALSE),VLOOKUP(N43,'Reference Records'!$A$356:$C$357,3,FALSE)),VLOOKUP(N43,'Reference Records'!$A$360:$C$362,3,FALSE)),"")</f>
        <v/>
      </c>
      <c r="W43" s="460" t="s">
        <v>567</v>
      </c>
      <c r="X43" s="460" t="s">
        <v>581</v>
      </c>
      <c r="Y43" s="459"/>
      <c r="Z43" s="459"/>
      <c r="AA43" s="216"/>
      <c r="AB43" s="161"/>
      <c r="AC43" s="51"/>
    </row>
    <row r="44" spans="1:29" ht="47.15" customHeight="1" x14ac:dyDescent="0.35">
      <c r="A44" s="367">
        <v>36</v>
      </c>
      <c r="B44" s="450" t="str">
        <f>IFERROR(IF(D44="","",VLOOKUP(W44,'Reference records(soft deleted)'!$B$84:$D$127,3,FALSE)),"")</f>
        <v/>
      </c>
      <c r="C44" s="450" t="str">
        <f>IFERROR(IF(D44="","",VLOOKUP(X44,'Reference records(soft deleted)'!$B$234:$D$426,3,FALSE)),"")</f>
        <v/>
      </c>
      <c r="D44" s="451"/>
      <c r="E44" s="452" t="str">
        <f>IF('Overview - Section A'!$AN$5="Funding Request",IF(F44="Funding Request Place Holder","",F44),"")</f>
        <v/>
      </c>
      <c r="F44" s="453" t="str">
        <f>IFERROR(IF(Z44="","",VLOOKUP(Z44,'Overview - Section A'!$P$31:$Q$32,2,FALSE)),"")</f>
        <v/>
      </c>
      <c r="G44" s="454"/>
      <c r="H44" s="454"/>
      <c r="I44" s="454"/>
      <c r="J44" s="454"/>
      <c r="K44" s="454"/>
      <c r="L44" s="454"/>
      <c r="M44" s="452"/>
      <c r="N44" s="455" t="str">
        <f t="shared" si="0"/>
        <v/>
      </c>
      <c r="O44" s="456"/>
      <c r="P44" s="457"/>
      <c r="Q44" s="458"/>
      <c r="R44" s="433" t="str">
        <f>IFERROR(IF('Overview - Section A'!$AN$5="Funding Request",VLOOKUP(E44,'Overview - Section A'!$M$31:$P$32,4,FALSE),IF(Z44="","",Z44)),"")</f>
        <v/>
      </c>
      <c r="S44" s="433" t="b">
        <f t="shared" si="1"/>
        <v>0</v>
      </c>
      <c r="T44" s="433" t="s">
        <v>1038</v>
      </c>
      <c r="U44" s="433" t="str">
        <f t="array" ref="U44">IFERROR(IF(INDEX('Overview - Section A'!$AB$120:$AB$174,MATCH(LEFT(C44,255),LEFT('Overview - Section A'!$W$120:$W$174,255),0))=0,"",INDEX('Overview - Section A'!$AB$120:$AB$174,MATCH(LEFT(C44,255),LEFT('Overview - Section A'!$W$120:$W$174,255),0))),"")</f>
        <v>a1M36000004b8f4EAA</v>
      </c>
      <c r="V44" s="459" t="str">
        <f>IFERROR(IF('Overview - Section A'!$AN$5="Funding Request",IF('Reference Records'!$B$343&lt;&gt;"",VLOOKUP(N44,'Reference Records'!$B$343:$C$344,2,FALSE),VLOOKUP(N44,'Reference Records'!$A$356:$C$357,3,FALSE)),VLOOKUP(N44,'Reference Records'!$A$360:$C$362,3,FALSE)),"")</f>
        <v/>
      </c>
      <c r="W44" s="460" t="s">
        <v>567</v>
      </c>
      <c r="X44" s="460" t="s">
        <v>581</v>
      </c>
      <c r="Y44" s="459"/>
      <c r="Z44" s="459"/>
      <c r="AA44" s="216"/>
      <c r="AB44" s="161"/>
      <c r="AC44" s="51"/>
    </row>
    <row r="45" spans="1:29" ht="47.15" customHeight="1" x14ac:dyDescent="0.35">
      <c r="A45" s="367">
        <v>37</v>
      </c>
      <c r="B45" s="450" t="str">
        <f>IFERROR(IF(D45="","",VLOOKUP(W45,'Reference records(soft deleted)'!$B$84:$D$127,3,FALSE)),"")</f>
        <v/>
      </c>
      <c r="C45" s="450" t="str">
        <f>IFERROR(IF(D45="","",VLOOKUP(X45,'Reference records(soft deleted)'!$B$234:$D$426,3,FALSE)),"")</f>
        <v/>
      </c>
      <c r="D45" s="451"/>
      <c r="E45" s="452" t="str">
        <f>IF('Overview - Section A'!$AN$5="Funding Request",IF(F45="Funding Request Place Holder","",F45),"")</f>
        <v/>
      </c>
      <c r="F45" s="453" t="str">
        <f>IFERROR(IF(Z45="","",VLOOKUP(Z45,'Overview - Section A'!$P$31:$Q$32,2,FALSE)),"")</f>
        <v/>
      </c>
      <c r="G45" s="454"/>
      <c r="H45" s="454"/>
      <c r="I45" s="454"/>
      <c r="J45" s="454"/>
      <c r="K45" s="454"/>
      <c r="L45" s="454"/>
      <c r="M45" s="452"/>
      <c r="N45" s="455" t="str">
        <f t="shared" si="0"/>
        <v/>
      </c>
      <c r="O45" s="456"/>
      <c r="P45" s="457"/>
      <c r="Q45" s="458"/>
      <c r="R45" s="433" t="str">
        <f>IFERROR(IF('Overview - Section A'!$AN$5="Funding Request",VLOOKUP(E45,'Overview - Section A'!$M$31:$P$32,4,FALSE),IF(Z45="","",Z45)),"")</f>
        <v/>
      </c>
      <c r="S45" s="433" t="b">
        <f t="shared" si="1"/>
        <v>0</v>
      </c>
      <c r="T45" s="433" t="s">
        <v>1039</v>
      </c>
      <c r="U45" s="433" t="str">
        <f t="array" ref="U45">IFERROR(IF(INDEX('Overview - Section A'!$AB$120:$AB$174,MATCH(LEFT(C45,255),LEFT('Overview - Section A'!$W$120:$W$174,255),0))=0,"",INDEX('Overview - Section A'!$AB$120:$AB$174,MATCH(LEFT(C45,255),LEFT('Overview - Section A'!$W$120:$W$174,255),0))),"")</f>
        <v>a1M36000004b8f4EAA</v>
      </c>
      <c r="V45" s="459" t="str">
        <f>IFERROR(IF('Overview - Section A'!$AN$5="Funding Request",IF('Reference Records'!$B$343&lt;&gt;"",VLOOKUP(N45,'Reference Records'!$B$343:$C$344,2,FALSE),VLOOKUP(N45,'Reference Records'!$A$356:$C$357,3,FALSE)),VLOOKUP(N45,'Reference Records'!$A$360:$C$362,3,FALSE)),"")</f>
        <v/>
      </c>
      <c r="W45" s="460" t="s">
        <v>567</v>
      </c>
      <c r="X45" s="460" t="s">
        <v>581</v>
      </c>
      <c r="Y45" s="459"/>
      <c r="Z45" s="459"/>
      <c r="AA45" s="216"/>
      <c r="AB45" s="161"/>
      <c r="AC45" s="51"/>
    </row>
    <row r="46" spans="1:29" ht="47.15" customHeight="1" x14ac:dyDescent="0.35">
      <c r="A46" s="367">
        <v>38</v>
      </c>
      <c r="B46" s="450" t="str">
        <f>IFERROR(IF(D46="","",VLOOKUP(W46,'Reference records(soft deleted)'!$B$84:$D$127,3,FALSE)),"")</f>
        <v/>
      </c>
      <c r="C46" s="450" t="str">
        <f>IFERROR(IF(D46="","",VLOOKUP(X46,'Reference records(soft deleted)'!$B$234:$D$426,3,FALSE)),"")</f>
        <v/>
      </c>
      <c r="D46" s="451"/>
      <c r="E46" s="452" t="str">
        <f>IF('Overview - Section A'!$AN$5="Funding Request",IF(F46="Funding Request Place Holder","",F46),"")</f>
        <v/>
      </c>
      <c r="F46" s="453" t="str">
        <f>IFERROR(IF(Z46="","",VLOOKUP(Z46,'Overview - Section A'!$P$31:$Q$32,2,FALSE)),"")</f>
        <v/>
      </c>
      <c r="G46" s="454"/>
      <c r="H46" s="454"/>
      <c r="I46" s="454"/>
      <c r="J46" s="454"/>
      <c r="K46" s="454"/>
      <c r="L46" s="454"/>
      <c r="M46" s="452"/>
      <c r="N46" s="455" t="str">
        <f t="shared" si="0"/>
        <v/>
      </c>
      <c r="O46" s="456"/>
      <c r="P46" s="457"/>
      <c r="Q46" s="458"/>
      <c r="R46" s="433" t="str">
        <f>IFERROR(IF('Overview - Section A'!$AN$5="Funding Request",VLOOKUP(E46,'Overview - Section A'!$M$31:$P$32,4,FALSE),IF(Z46="","",Z46)),"")</f>
        <v/>
      </c>
      <c r="S46" s="433" t="b">
        <f t="shared" si="1"/>
        <v>0</v>
      </c>
      <c r="T46" s="433" t="s">
        <v>1040</v>
      </c>
      <c r="U46" s="433" t="str">
        <f t="array" ref="U46">IFERROR(IF(INDEX('Overview - Section A'!$AB$120:$AB$174,MATCH(LEFT(C46,255),LEFT('Overview - Section A'!$W$120:$W$174,255),0))=0,"",INDEX('Overview - Section A'!$AB$120:$AB$174,MATCH(LEFT(C46,255),LEFT('Overview - Section A'!$W$120:$W$174,255),0))),"")</f>
        <v>a1M36000004b8f4EAA</v>
      </c>
      <c r="V46" s="459" t="str">
        <f>IFERROR(IF('Overview - Section A'!$AN$5="Funding Request",IF('Reference Records'!$B$343&lt;&gt;"",VLOOKUP(N46,'Reference Records'!$B$343:$C$344,2,FALSE),VLOOKUP(N46,'Reference Records'!$A$356:$C$357,3,FALSE)),VLOOKUP(N46,'Reference Records'!$A$360:$C$362,3,FALSE)),"")</f>
        <v/>
      </c>
      <c r="W46" s="460" t="s">
        <v>567</v>
      </c>
      <c r="X46" s="460" t="s">
        <v>581</v>
      </c>
      <c r="Y46" s="459"/>
      <c r="Z46" s="459"/>
      <c r="AA46" s="216"/>
      <c r="AB46" s="161"/>
      <c r="AC46" s="51"/>
    </row>
    <row r="47" spans="1:29" ht="47.15" customHeight="1" x14ac:dyDescent="0.35">
      <c r="A47" s="367">
        <v>39</v>
      </c>
      <c r="B47" s="450" t="str">
        <f>IFERROR(IF(D47="","",VLOOKUP(W47,'Reference records(soft deleted)'!$B$84:$D$127,3,FALSE)),"")</f>
        <v/>
      </c>
      <c r="C47" s="450" t="str">
        <f>IFERROR(IF(D47="","",VLOOKUP(X47,'Reference records(soft deleted)'!$B$234:$D$426,3,FALSE)),"")</f>
        <v/>
      </c>
      <c r="D47" s="451"/>
      <c r="E47" s="452" t="str">
        <f>IF('Overview - Section A'!$AN$5="Funding Request",IF(F47="Funding Request Place Holder","",F47),"")</f>
        <v/>
      </c>
      <c r="F47" s="453" t="str">
        <f>IFERROR(IF(Z47="","",VLOOKUP(Z47,'Overview - Section A'!$P$31:$Q$32,2,FALSE)),"")</f>
        <v/>
      </c>
      <c r="G47" s="454"/>
      <c r="H47" s="454"/>
      <c r="I47" s="454"/>
      <c r="J47" s="454"/>
      <c r="K47" s="454"/>
      <c r="L47" s="454"/>
      <c r="M47" s="452"/>
      <c r="N47" s="455" t="str">
        <f t="shared" si="0"/>
        <v/>
      </c>
      <c r="O47" s="456"/>
      <c r="P47" s="457"/>
      <c r="Q47" s="458"/>
      <c r="R47" s="433" t="str">
        <f>IFERROR(IF('Overview - Section A'!$AN$5="Funding Request",VLOOKUP(E47,'Overview - Section A'!$M$31:$P$32,4,FALSE),IF(Z47="","",Z47)),"")</f>
        <v/>
      </c>
      <c r="S47" s="433" t="b">
        <f t="shared" si="1"/>
        <v>0</v>
      </c>
      <c r="T47" s="433" t="s">
        <v>1041</v>
      </c>
      <c r="U47" s="433" t="str">
        <f t="array" ref="U47">IFERROR(IF(INDEX('Overview - Section A'!$AB$120:$AB$174,MATCH(LEFT(C47,255),LEFT('Overview - Section A'!$W$120:$W$174,255),0))=0,"",INDEX('Overview - Section A'!$AB$120:$AB$174,MATCH(LEFT(C47,255),LEFT('Overview - Section A'!$W$120:$W$174,255),0))),"")</f>
        <v>a1M36000004b8f4EAA</v>
      </c>
      <c r="V47" s="459" t="str">
        <f>IFERROR(IF('Overview - Section A'!$AN$5="Funding Request",IF('Reference Records'!$B$343&lt;&gt;"",VLOOKUP(N47,'Reference Records'!$B$343:$C$344,2,FALSE),VLOOKUP(N47,'Reference Records'!$A$356:$C$357,3,FALSE)),VLOOKUP(N47,'Reference Records'!$A$360:$C$362,3,FALSE)),"")</f>
        <v/>
      </c>
      <c r="W47" s="460" t="s">
        <v>567</v>
      </c>
      <c r="X47" s="460" t="s">
        <v>581</v>
      </c>
      <c r="Y47" s="459"/>
      <c r="Z47" s="459"/>
      <c r="AA47" s="216"/>
      <c r="AB47" s="161"/>
      <c r="AC47" s="51"/>
    </row>
    <row r="48" spans="1:29" ht="47.15" customHeight="1" x14ac:dyDescent="0.35">
      <c r="A48" s="367">
        <v>40</v>
      </c>
      <c r="B48" s="450" t="str">
        <f>IFERROR(IF(D48="","",VLOOKUP(W48,'Reference records(soft deleted)'!$B$84:$D$127,3,FALSE)),"")</f>
        <v/>
      </c>
      <c r="C48" s="450" t="str">
        <f>IFERROR(IF(D48="","",VLOOKUP(X48,'Reference records(soft deleted)'!$B$234:$D$426,3,FALSE)),"")</f>
        <v/>
      </c>
      <c r="D48" s="451"/>
      <c r="E48" s="452" t="str">
        <f>IF('Overview - Section A'!$AN$5="Funding Request",IF(F48="Funding Request Place Holder","",F48),"")</f>
        <v/>
      </c>
      <c r="F48" s="453" t="str">
        <f>IFERROR(IF(Z48="","",VLOOKUP(Z48,'Overview - Section A'!$P$31:$Q$32,2,FALSE)),"")</f>
        <v/>
      </c>
      <c r="G48" s="454"/>
      <c r="H48" s="454"/>
      <c r="I48" s="454"/>
      <c r="J48" s="454"/>
      <c r="K48" s="454"/>
      <c r="L48" s="454"/>
      <c r="M48" s="452"/>
      <c r="N48" s="455" t="str">
        <f t="shared" si="0"/>
        <v/>
      </c>
      <c r="O48" s="456"/>
      <c r="P48" s="457"/>
      <c r="Q48" s="458"/>
      <c r="R48" s="433" t="str">
        <f>IFERROR(IF('Overview - Section A'!$AN$5="Funding Request",VLOOKUP(E48,'Overview - Section A'!$M$31:$P$32,4,FALSE),IF(Z48="","",Z48)),"")</f>
        <v/>
      </c>
      <c r="S48" s="433" t="b">
        <f t="shared" si="1"/>
        <v>0</v>
      </c>
      <c r="T48" s="433" t="s">
        <v>1042</v>
      </c>
      <c r="U48" s="433" t="str">
        <f t="array" ref="U48">IFERROR(IF(INDEX('Overview - Section A'!$AB$120:$AB$174,MATCH(LEFT(C48,255),LEFT('Overview - Section A'!$W$120:$W$174,255),0))=0,"",INDEX('Overview - Section A'!$AB$120:$AB$174,MATCH(LEFT(C48,255),LEFT('Overview - Section A'!$W$120:$W$174,255),0))),"")</f>
        <v>a1M36000004b8f4EAA</v>
      </c>
      <c r="V48" s="459" t="str">
        <f>IFERROR(IF('Overview - Section A'!$AN$5="Funding Request",IF('Reference Records'!$B$343&lt;&gt;"",VLOOKUP(N48,'Reference Records'!$B$343:$C$344,2,FALSE),VLOOKUP(N48,'Reference Records'!$A$356:$C$357,3,FALSE)),VLOOKUP(N48,'Reference Records'!$A$360:$C$362,3,FALSE)),"")</f>
        <v/>
      </c>
      <c r="W48" s="460" t="s">
        <v>567</v>
      </c>
      <c r="X48" s="460" t="s">
        <v>581</v>
      </c>
      <c r="Y48" s="459"/>
      <c r="Z48" s="459"/>
      <c r="AA48" s="216"/>
      <c r="AB48" s="161"/>
      <c r="AC48" s="51"/>
    </row>
    <row r="49" spans="1:29" ht="47.15" customHeight="1" x14ac:dyDescent="0.35">
      <c r="A49" s="367">
        <v>41</v>
      </c>
      <c r="B49" s="450" t="str">
        <f>IFERROR(IF(D49="","",VLOOKUP(W49,'Reference records(soft deleted)'!$B$84:$D$127,3,FALSE)),"")</f>
        <v/>
      </c>
      <c r="C49" s="450" t="str">
        <f>IFERROR(IF(D49="","",VLOOKUP(X49,'Reference records(soft deleted)'!$B$234:$D$426,3,FALSE)),"")</f>
        <v/>
      </c>
      <c r="D49" s="451"/>
      <c r="E49" s="452" t="str">
        <f>IF('Overview - Section A'!$AN$5="Funding Request",IF(F49="Funding Request Place Holder","",F49),"")</f>
        <v/>
      </c>
      <c r="F49" s="453" t="str">
        <f>IFERROR(IF(Z49="","",VLOOKUP(Z49,'Overview - Section A'!$P$31:$Q$32,2,FALSE)),"")</f>
        <v/>
      </c>
      <c r="G49" s="454"/>
      <c r="H49" s="454"/>
      <c r="I49" s="454"/>
      <c r="J49" s="454"/>
      <c r="K49" s="454"/>
      <c r="L49" s="454"/>
      <c r="M49" s="452"/>
      <c r="N49" s="455" t="str">
        <f t="shared" si="0"/>
        <v/>
      </c>
      <c r="O49" s="456"/>
      <c r="P49" s="457"/>
      <c r="Q49" s="458"/>
      <c r="R49" s="433" t="str">
        <f>IFERROR(IF('Overview - Section A'!$AN$5="Funding Request",VLOOKUP(E49,'Overview - Section A'!$M$31:$P$32,4,FALSE),IF(Z49="","",Z49)),"")</f>
        <v/>
      </c>
      <c r="S49" s="433" t="b">
        <f t="shared" si="1"/>
        <v>0</v>
      </c>
      <c r="T49" s="433" t="s">
        <v>1043</v>
      </c>
      <c r="U49" s="433" t="str">
        <f t="array" ref="U49">IFERROR(IF(INDEX('Overview - Section A'!$AB$120:$AB$174,MATCH(LEFT(C49,255),LEFT('Overview - Section A'!$W$120:$W$174,255),0))=0,"",INDEX('Overview - Section A'!$AB$120:$AB$174,MATCH(LEFT(C49,255),LEFT('Overview - Section A'!$W$120:$W$174,255),0))),"")</f>
        <v>a1M36000004b8f4EAA</v>
      </c>
      <c r="V49" s="459" t="str">
        <f>IFERROR(IF('Overview - Section A'!$AN$5="Funding Request",IF('Reference Records'!$B$343&lt;&gt;"",VLOOKUP(N49,'Reference Records'!$B$343:$C$344,2,FALSE),VLOOKUP(N49,'Reference Records'!$A$356:$C$357,3,FALSE)),VLOOKUP(N49,'Reference Records'!$A$360:$C$362,3,FALSE)),"")</f>
        <v/>
      </c>
      <c r="W49" s="460" t="s">
        <v>567</v>
      </c>
      <c r="X49" s="460" t="s">
        <v>581</v>
      </c>
      <c r="Y49" s="459"/>
      <c r="Z49" s="459"/>
      <c r="AA49" s="216"/>
      <c r="AB49" s="161"/>
      <c r="AC49" s="51"/>
    </row>
    <row r="50" spans="1:29" ht="47.15" customHeight="1" x14ac:dyDescent="0.35">
      <c r="A50" s="367">
        <v>42</v>
      </c>
      <c r="B50" s="450" t="str">
        <f>IFERROR(IF(D50="","",VLOOKUP(W50,'Reference records(soft deleted)'!$B$84:$D$127,3,FALSE)),"")</f>
        <v/>
      </c>
      <c r="C50" s="450" t="str">
        <f>IFERROR(IF(D50="","",VLOOKUP(X50,'Reference records(soft deleted)'!$B$234:$D$426,3,FALSE)),"")</f>
        <v/>
      </c>
      <c r="D50" s="451"/>
      <c r="E50" s="452" t="str">
        <f>IF('Overview - Section A'!$AN$5="Funding Request",IF(F50="Funding Request Place Holder","",F50),"")</f>
        <v/>
      </c>
      <c r="F50" s="453" t="str">
        <f>IFERROR(IF(Z50="","",VLOOKUP(Z50,'Overview - Section A'!$P$31:$Q$32,2,FALSE)),"")</f>
        <v/>
      </c>
      <c r="G50" s="454"/>
      <c r="H50" s="454"/>
      <c r="I50" s="454"/>
      <c r="J50" s="454"/>
      <c r="K50" s="454"/>
      <c r="L50" s="454"/>
      <c r="M50" s="452"/>
      <c r="N50" s="455" t="str">
        <f t="shared" si="0"/>
        <v/>
      </c>
      <c r="O50" s="456"/>
      <c r="P50" s="457"/>
      <c r="Q50" s="458"/>
      <c r="R50" s="433" t="str">
        <f>IFERROR(IF('Overview - Section A'!$AN$5="Funding Request",VLOOKUP(E50,'Overview - Section A'!$M$31:$P$32,4,FALSE),IF(Z50="","",Z50)),"")</f>
        <v/>
      </c>
      <c r="S50" s="433" t="b">
        <f t="shared" si="1"/>
        <v>0</v>
      </c>
      <c r="T50" s="433" t="s">
        <v>1044</v>
      </c>
      <c r="U50" s="433" t="str">
        <f t="array" ref="U50">IFERROR(IF(INDEX('Overview - Section A'!$AB$120:$AB$174,MATCH(LEFT(C50,255),LEFT('Overview - Section A'!$W$120:$W$174,255),0))=0,"",INDEX('Overview - Section A'!$AB$120:$AB$174,MATCH(LEFT(C50,255),LEFT('Overview - Section A'!$W$120:$W$174,255),0))),"")</f>
        <v>a1M36000004b8f4EAA</v>
      </c>
      <c r="V50" s="459" t="str">
        <f>IFERROR(IF('Overview - Section A'!$AN$5="Funding Request",IF('Reference Records'!$B$343&lt;&gt;"",VLOOKUP(N50,'Reference Records'!$B$343:$C$344,2,FALSE),VLOOKUP(N50,'Reference Records'!$A$356:$C$357,3,FALSE)),VLOOKUP(N50,'Reference Records'!$A$360:$C$362,3,FALSE)),"")</f>
        <v/>
      </c>
      <c r="W50" s="460" t="s">
        <v>567</v>
      </c>
      <c r="X50" s="460" t="s">
        <v>581</v>
      </c>
      <c r="Y50" s="459"/>
      <c r="Z50" s="459"/>
      <c r="AA50" s="216"/>
      <c r="AB50" s="161"/>
      <c r="AC50" s="51"/>
    </row>
    <row r="51" spans="1:29" ht="47.15" customHeight="1" x14ac:dyDescent="0.35">
      <c r="A51" s="367">
        <v>43</v>
      </c>
      <c r="B51" s="450" t="str">
        <f>IFERROR(IF(D51="","",VLOOKUP(W51,'Reference records(soft deleted)'!$B$84:$D$127,3,FALSE)),"")</f>
        <v/>
      </c>
      <c r="C51" s="450" t="str">
        <f>IFERROR(IF(D51="","",VLOOKUP(X51,'Reference records(soft deleted)'!$B$234:$D$426,3,FALSE)),"")</f>
        <v/>
      </c>
      <c r="D51" s="451"/>
      <c r="E51" s="452" t="str">
        <f>IF('Overview - Section A'!$AN$5="Funding Request",IF(F51="Funding Request Place Holder","",F51),"")</f>
        <v/>
      </c>
      <c r="F51" s="453" t="str">
        <f>IFERROR(IF(Z51="","",VLOOKUP(Z51,'Overview - Section A'!$P$31:$Q$32,2,FALSE)),"")</f>
        <v/>
      </c>
      <c r="G51" s="454"/>
      <c r="H51" s="454"/>
      <c r="I51" s="454"/>
      <c r="J51" s="454"/>
      <c r="K51" s="454"/>
      <c r="L51" s="454"/>
      <c r="M51" s="452"/>
      <c r="N51" s="455" t="str">
        <f t="shared" si="0"/>
        <v/>
      </c>
      <c r="O51" s="456"/>
      <c r="P51" s="457"/>
      <c r="Q51" s="458"/>
      <c r="R51" s="433" t="str">
        <f>IFERROR(IF('Overview - Section A'!$AN$5="Funding Request",VLOOKUP(E51,'Overview - Section A'!$M$31:$P$32,4,FALSE),IF(Z51="","",Z51)),"")</f>
        <v/>
      </c>
      <c r="S51" s="433" t="b">
        <f t="shared" si="1"/>
        <v>0</v>
      </c>
      <c r="T51" s="433" t="s">
        <v>1045</v>
      </c>
      <c r="U51" s="433" t="str">
        <f t="array" ref="U51">IFERROR(IF(INDEX('Overview - Section A'!$AB$120:$AB$174,MATCH(LEFT(C51,255),LEFT('Overview - Section A'!$W$120:$W$174,255),0))=0,"",INDEX('Overview - Section A'!$AB$120:$AB$174,MATCH(LEFT(C51,255),LEFT('Overview - Section A'!$W$120:$W$174,255),0))),"")</f>
        <v>a1M36000004b8f4EAA</v>
      </c>
      <c r="V51" s="459" t="str">
        <f>IFERROR(IF('Overview - Section A'!$AN$5="Funding Request",IF('Reference Records'!$B$343&lt;&gt;"",VLOOKUP(N51,'Reference Records'!$B$343:$C$344,2,FALSE),VLOOKUP(N51,'Reference Records'!$A$356:$C$357,3,FALSE)),VLOOKUP(N51,'Reference Records'!$A$360:$C$362,3,FALSE)),"")</f>
        <v/>
      </c>
      <c r="W51" s="460" t="s">
        <v>567</v>
      </c>
      <c r="X51" s="460" t="s">
        <v>581</v>
      </c>
      <c r="Y51" s="459"/>
      <c r="Z51" s="459"/>
      <c r="AA51" s="216"/>
      <c r="AB51" s="161"/>
      <c r="AC51" s="51"/>
    </row>
    <row r="52" spans="1:29" ht="47.15" customHeight="1" x14ac:dyDescent="0.35">
      <c r="A52" s="367">
        <v>44</v>
      </c>
      <c r="B52" s="450" t="str">
        <f>IFERROR(IF(D52="","",VLOOKUP(W52,'Reference records(soft deleted)'!$B$84:$D$127,3,FALSE)),"")</f>
        <v/>
      </c>
      <c r="C52" s="450" t="str">
        <f>IFERROR(IF(D52="","",VLOOKUP(X52,'Reference records(soft deleted)'!$B$234:$D$426,3,FALSE)),"")</f>
        <v/>
      </c>
      <c r="D52" s="451"/>
      <c r="E52" s="452" t="str">
        <f>IF('Overview - Section A'!$AN$5="Funding Request",IF(F52="Funding Request Place Holder","",F52),"")</f>
        <v/>
      </c>
      <c r="F52" s="453" t="str">
        <f>IFERROR(IF(Z52="","",VLOOKUP(Z52,'Overview - Section A'!$P$31:$Q$32,2,FALSE)),"")</f>
        <v/>
      </c>
      <c r="G52" s="454"/>
      <c r="H52" s="454"/>
      <c r="I52" s="454"/>
      <c r="J52" s="454"/>
      <c r="K52" s="454"/>
      <c r="L52" s="454"/>
      <c r="M52" s="452"/>
      <c r="N52" s="455" t="str">
        <f t="shared" si="0"/>
        <v/>
      </c>
      <c r="O52" s="456"/>
      <c r="P52" s="457"/>
      <c r="Q52" s="458"/>
      <c r="R52" s="433" t="str">
        <f>IFERROR(IF('Overview - Section A'!$AN$5="Funding Request",VLOOKUP(E52,'Overview - Section A'!$M$31:$P$32,4,FALSE),IF(Z52="","",Z52)),"")</f>
        <v/>
      </c>
      <c r="S52" s="433" t="b">
        <f t="shared" si="1"/>
        <v>0</v>
      </c>
      <c r="T52" s="433" t="s">
        <v>1046</v>
      </c>
      <c r="U52" s="433" t="str">
        <f t="array" ref="U52">IFERROR(IF(INDEX('Overview - Section A'!$AB$120:$AB$174,MATCH(LEFT(C52,255),LEFT('Overview - Section A'!$W$120:$W$174,255),0))=0,"",INDEX('Overview - Section A'!$AB$120:$AB$174,MATCH(LEFT(C52,255),LEFT('Overview - Section A'!$W$120:$W$174,255),0))),"")</f>
        <v>a1M36000004b8f4EAA</v>
      </c>
      <c r="V52" s="459" t="str">
        <f>IFERROR(IF('Overview - Section A'!$AN$5="Funding Request",IF('Reference Records'!$B$343&lt;&gt;"",VLOOKUP(N52,'Reference Records'!$B$343:$C$344,2,FALSE),VLOOKUP(N52,'Reference Records'!$A$356:$C$357,3,FALSE)),VLOOKUP(N52,'Reference Records'!$A$360:$C$362,3,FALSE)),"")</f>
        <v/>
      </c>
      <c r="W52" s="460" t="s">
        <v>567</v>
      </c>
      <c r="X52" s="460" t="s">
        <v>581</v>
      </c>
      <c r="Y52" s="459"/>
      <c r="Z52" s="459"/>
      <c r="AA52" s="216"/>
      <c r="AB52" s="161"/>
      <c r="AC52" s="51"/>
    </row>
    <row r="53" spans="1:29" ht="47.15" customHeight="1" x14ac:dyDescent="0.35">
      <c r="A53" s="367">
        <v>45</v>
      </c>
      <c r="B53" s="450" t="str">
        <f>IFERROR(IF(D53="","",VLOOKUP(W53,'Reference records(soft deleted)'!$B$84:$D$127,3,FALSE)),"")</f>
        <v/>
      </c>
      <c r="C53" s="450" t="str">
        <f>IFERROR(IF(D53="","",VLOOKUP(X53,'Reference records(soft deleted)'!$B$234:$D$426,3,FALSE)),"")</f>
        <v/>
      </c>
      <c r="D53" s="451"/>
      <c r="E53" s="452" t="str">
        <f>IF('Overview - Section A'!$AN$5="Funding Request",IF(F53="Funding Request Place Holder","",F53),"")</f>
        <v/>
      </c>
      <c r="F53" s="453" t="str">
        <f>IFERROR(IF(Z53="","",VLOOKUP(Z53,'Overview - Section A'!$P$31:$Q$32,2,FALSE)),"")</f>
        <v/>
      </c>
      <c r="G53" s="454"/>
      <c r="H53" s="454"/>
      <c r="I53" s="454"/>
      <c r="J53" s="454"/>
      <c r="K53" s="454"/>
      <c r="L53" s="454"/>
      <c r="M53" s="452"/>
      <c r="N53" s="455" t="str">
        <f t="shared" si="0"/>
        <v/>
      </c>
      <c r="O53" s="456"/>
      <c r="P53" s="457"/>
      <c r="Q53" s="458"/>
      <c r="R53" s="433" t="str">
        <f>IFERROR(IF('Overview - Section A'!$AN$5="Funding Request",VLOOKUP(E53,'Overview - Section A'!$M$31:$P$32,4,FALSE),IF(Z53="","",Z53)),"")</f>
        <v/>
      </c>
      <c r="S53" s="433" t="b">
        <f t="shared" si="1"/>
        <v>0</v>
      </c>
      <c r="T53" s="433" t="s">
        <v>1047</v>
      </c>
      <c r="U53" s="433" t="str">
        <f t="array" ref="U53">IFERROR(IF(INDEX('Overview - Section A'!$AB$120:$AB$174,MATCH(LEFT(C53,255),LEFT('Overview - Section A'!$W$120:$W$174,255),0))=0,"",INDEX('Overview - Section A'!$AB$120:$AB$174,MATCH(LEFT(C53,255),LEFT('Overview - Section A'!$W$120:$W$174,255),0))),"")</f>
        <v>a1M36000004b8f4EAA</v>
      </c>
      <c r="V53" s="459" t="str">
        <f>IFERROR(IF('Overview - Section A'!$AN$5="Funding Request",IF('Reference Records'!$B$343&lt;&gt;"",VLOOKUP(N53,'Reference Records'!$B$343:$C$344,2,FALSE),VLOOKUP(N53,'Reference Records'!$A$356:$C$357,3,FALSE)),VLOOKUP(N53,'Reference Records'!$A$360:$C$362,3,FALSE)),"")</f>
        <v/>
      </c>
      <c r="W53" s="460" t="s">
        <v>567</v>
      </c>
      <c r="X53" s="460" t="s">
        <v>581</v>
      </c>
      <c r="Y53" s="459"/>
      <c r="Z53" s="459"/>
      <c r="AA53" s="216"/>
      <c r="AB53" s="161"/>
      <c r="AC53" s="51"/>
    </row>
    <row r="54" spans="1:29" ht="47.15" customHeight="1" x14ac:dyDescent="0.35">
      <c r="A54" s="367">
        <v>46</v>
      </c>
      <c r="B54" s="450" t="str">
        <f>IFERROR(IF(D54="","",VLOOKUP(W54,'Reference records(soft deleted)'!$B$84:$D$127,3,FALSE)),"")</f>
        <v/>
      </c>
      <c r="C54" s="450" t="str">
        <f>IFERROR(IF(D54="","",VLOOKUP(X54,'Reference records(soft deleted)'!$B$234:$D$426,3,FALSE)),"")</f>
        <v/>
      </c>
      <c r="D54" s="451"/>
      <c r="E54" s="452" t="str">
        <f>IF('Overview - Section A'!$AN$5="Funding Request",IF(F54="Funding Request Place Holder","",F54),"")</f>
        <v/>
      </c>
      <c r="F54" s="453" t="str">
        <f>IFERROR(IF(Z54="","",VLOOKUP(Z54,'Overview - Section A'!$P$31:$Q$32,2,FALSE)),"")</f>
        <v/>
      </c>
      <c r="G54" s="454"/>
      <c r="H54" s="454"/>
      <c r="I54" s="454"/>
      <c r="J54" s="454"/>
      <c r="K54" s="454"/>
      <c r="L54" s="454"/>
      <c r="M54" s="452"/>
      <c r="N54" s="455" t="str">
        <f t="shared" si="0"/>
        <v/>
      </c>
      <c r="O54" s="456"/>
      <c r="P54" s="457"/>
      <c r="Q54" s="458"/>
      <c r="R54" s="433" t="str">
        <f>IFERROR(IF('Overview - Section A'!$AN$5="Funding Request",VLOOKUP(E54,'Overview - Section A'!$M$31:$P$32,4,FALSE),IF(Z54="","",Z54)),"")</f>
        <v/>
      </c>
      <c r="S54" s="433" t="b">
        <f t="shared" si="1"/>
        <v>0</v>
      </c>
      <c r="T54" s="433" t="s">
        <v>1048</v>
      </c>
      <c r="U54" s="433" t="str">
        <f t="array" ref="U54">IFERROR(IF(INDEX('Overview - Section A'!$AB$120:$AB$174,MATCH(LEFT(C54,255),LEFT('Overview - Section A'!$W$120:$W$174,255),0))=0,"",INDEX('Overview - Section A'!$AB$120:$AB$174,MATCH(LEFT(C54,255),LEFT('Overview - Section A'!$W$120:$W$174,255),0))),"")</f>
        <v>a1M36000004b8f4EAA</v>
      </c>
      <c r="V54" s="459" t="str">
        <f>IFERROR(IF('Overview - Section A'!$AN$5="Funding Request",IF('Reference Records'!$B$343&lt;&gt;"",VLOOKUP(N54,'Reference Records'!$B$343:$C$344,2,FALSE),VLOOKUP(N54,'Reference Records'!$A$356:$C$357,3,FALSE)),VLOOKUP(N54,'Reference Records'!$A$360:$C$362,3,FALSE)),"")</f>
        <v/>
      </c>
      <c r="W54" s="460" t="s">
        <v>567</v>
      </c>
      <c r="X54" s="460" t="s">
        <v>581</v>
      </c>
      <c r="Y54" s="459"/>
      <c r="Z54" s="459"/>
      <c r="AA54" s="216"/>
      <c r="AB54" s="161"/>
      <c r="AC54" s="51"/>
    </row>
    <row r="55" spans="1:29" ht="47.15" customHeight="1" x14ac:dyDescent="0.35">
      <c r="A55" s="367">
        <v>47</v>
      </c>
      <c r="B55" s="450" t="str">
        <f>IFERROR(IF(D55="","",VLOOKUP(W55,'Reference records(soft deleted)'!$B$84:$D$127,3,FALSE)),"")</f>
        <v/>
      </c>
      <c r="C55" s="450" t="str">
        <f>IFERROR(IF(D55="","",VLOOKUP(X55,'Reference records(soft deleted)'!$B$234:$D$426,3,FALSE)),"")</f>
        <v/>
      </c>
      <c r="D55" s="451"/>
      <c r="E55" s="452" t="str">
        <f>IF('Overview - Section A'!$AN$5="Funding Request",IF(F55="Funding Request Place Holder","",F55),"")</f>
        <v/>
      </c>
      <c r="F55" s="453" t="str">
        <f>IFERROR(IF(Z55="","",VLOOKUP(Z55,'Overview - Section A'!$P$31:$Q$32,2,FALSE)),"")</f>
        <v/>
      </c>
      <c r="G55" s="454"/>
      <c r="H55" s="454"/>
      <c r="I55" s="454"/>
      <c r="J55" s="454"/>
      <c r="K55" s="454"/>
      <c r="L55" s="454"/>
      <c r="M55" s="452"/>
      <c r="N55" s="455" t="str">
        <f t="shared" si="0"/>
        <v/>
      </c>
      <c r="O55" s="456"/>
      <c r="P55" s="457"/>
      <c r="Q55" s="458"/>
      <c r="R55" s="433" t="str">
        <f>IFERROR(IF('Overview - Section A'!$AN$5="Funding Request",VLOOKUP(E55,'Overview - Section A'!$M$31:$P$32,4,FALSE),IF(Z55="","",Z55)),"")</f>
        <v/>
      </c>
      <c r="S55" s="433" t="b">
        <f t="shared" si="1"/>
        <v>0</v>
      </c>
      <c r="T55" s="433" t="s">
        <v>1049</v>
      </c>
      <c r="U55" s="433" t="str">
        <f t="array" ref="U55">IFERROR(IF(INDEX('Overview - Section A'!$AB$120:$AB$174,MATCH(LEFT(C55,255),LEFT('Overview - Section A'!$W$120:$W$174,255),0))=0,"",INDEX('Overview - Section A'!$AB$120:$AB$174,MATCH(LEFT(C55,255),LEFT('Overview - Section A'!$W$120:$W$174,255),0))),"")</f>
        <v>a1M36000004b8f4EAA</v>
      </c>
      <c r="V55" s="459" t="str">
        <f>IFERROR(IF('Overview - Section A'!$AN$5="Funding Request",IF('Reference Records'!$B$343&lt;&gt;"",VLOOKUP(N55,'Reference Records'!$B$343:$C$344,2,FALSE),VLOOKUP(N55,'Reference Records'!$A$356:$C$357,3,FALSE)),VLOOKUP(N55,'Reference Records'!$A$360:$C$362,3,FALSE)),"")</f>
        <v/>
      </c>
      <c r="W55" s="460" t="s">
        <v>567</v>
      </c>
      <c r="X55" s="460" t="s">
        <v>581</v>
      </c>
      <c r="Y55" s="459"/>
      <c r="Z55" s="459"/>
      <c r="AA55" s="216"/>
      <c r="AB55" s="161"/>
      <c r="AC55" s="51"/>
    </row>
    <row r="56" spans="1:29" ht="47.15" customHeight="1" x14ac:dyDescent="0.35">
      <c r="A56" s="367">
        <v>48</v>
      </c>
      <c r="B56" s="450" t="str">
        <f>IFERROR(IF(D56="","",VLOOKUP(W56,'Reference records(soft deleted)'!$B$84:$D$127,3,FALSE)),"")</f>
        <v/>
      </c>
      <c r="C56" s="450" t="str">
        <f>IFERROR(IF(D56="","",VLOOKUP(X56,'Reference records(soft deleted)'!$B$234:$D$426,3,FALSE)),"")</f>
        <v/>
      </c>
      <c r="D56" s="451"/>
      <c r="E56" s="452" t="str">
        <f>IF('Overview - Section A'!$AN$5="Funding Request",IF(F56="Funding Request Place Holder","",F56),"")</f>
        <v/>
      </c>
      <c r="F56" s="453" t="str">
        <f>IFERROR(IF(Z56="","",VLOOKUP(Z56,'Overview - Section A'!$P$31:$Q$32,2,FALSE)),"")</f>
        <v/>
      </c>
      <c r="G56" s="454"/>
      <c r="H56" s="454"/>
      <c r="I56" s="454"/>
      <c r="J56" s="454"/>
      <c r="K56" s="454"/>
      <c r="L56" s="454"/>
      <c r="M56" s="452"/>
      <c r="N56" s="455" t="str">
        <f t="shared" si="0"/>
        <v/>
      </c>
      <c r="O56" s="456"/>
      <c r="P56" s="457"/>
      <c r="Q56" s="458"/>
      <c r="R56" s="433" t="str">
        <f>IFERROR(IF('Overview - Section A'!$AN$5="Funding Request",VLOOKUP(E56,'Overview - Section A'!$M$31:$P$32,4,FALSE),IF(Z56="","",Z56)),"")</f>
        <v/>
      </c>
      <c r="S56" s="433" t="b">
        <f t="shared" si="1"/>
        <v>0</v>
      </c>
      <c r="T56" s="433" t="s">
        <v>1050</v>
      </c>
      <c r="U56" s="433" t="str">
        <f t="array" ref="U56">IFERROR(IF(INDEX('Overview - Section A'!$AB$120:$AB$174,MATCH(LEFT(C56,255),LEFT('Overview - Section A'!$W$120:$W$174,255),0))=0,"",INDEX('Overview - Section A'!$AB$120:$AB$174,MATCH(LEFT(C56,255),LEFT('Overview - Section A'!$W$120:$W$174,255),0))),"")</f>
        <v>a1M36000004b8f4EAA</v>
      </c>
      <c r="V56" s="459" t="str">
        <f>IFERROR(IF('Overview - Section A'!$AN$5="Funding Request",IF('Reference Records'!$B$343&lt;&gt;"",VLOOKUP(N56,'Reference Records'!$B$343:$C$344,2,FALSE),VLOOKUP(N56,'Reference Records'!$A$356:$C$357,3,FALSE)),VLOOKUP(N56,'Reference Records'!$A$360:$C$362,3,FALSE)),"")</f>
        <v/>
      </c>
      <c r="W56" s="460" t="s">
        <v>567</v>
      </c>
      <c r="X56" s="460" t="s">
        <v>581</v>
      </c>
      <c r="Y56" s="459"/>
      <c r="Z56" s="459"/>
      <c r="AA56" s="216"/>
      <c r="AB56" s="161"/>
      <c r="AC56" s="51"/>
    </row>
    <row r="57" spans="1:29" ht="47.15" customHeight="1" x14ac:dyDescent="0.35">
      <c r="A57" s="367">
        <v>49</v>
      </c>
      <c r="B57" s="450" t="str">
        <f>IFERROR(IF(D57="","",VLOOKUP(W57,'Reference records(soft deleted)'!$B$84:$D$127,3,FALSE)),"")</f>
        <v/>
      </c>
      <c r="C57" s="450" t="str">
        <f>IFERROR(IF(D57="","",VLOOKUP(X57,'Reference records(soft deleted)'!$B$234:$D$426,3,FALSE)),"")</f>
        <v/>
      </c>
      <c r="D57" s="451"/>
      <c r="E57" s="452" t="str">
        <f>IF('Overview - Section A'!$AN$5="Funding Request",IF(F57="Funding Request Place Holder","",F57),"")</f>
        <v/>
      </c>
      <c r="F57" s="453" t="str">
        <f>IFERROR(IF(Z57="","",VLOOKUP(Z57,'Overview - Section A'!$P$31:$Q$32,2,FALSE)),"")</f>
        <v/>
      </c>
      <c r="G57" s="454"/>
      <c r="H57" s="454"/>
      <c r="I57" s="454"/>
      <c r="J57" s="454"/>
      <c r="K57" s="454"/>
      <c r="L57" s="454"/>
      <c r="M57" s="452"/>
      <c r="N57" s="455" t="str">
        <f t="shared" si="0"/>
        <v/>
      </c>
      <c r="O57" s="456"/>
      <c r="P57" s="457"/>
      <c r="Q57" s="458"/>
      <c r="R57" s="433" t="str">
        <f>IFERROR(IF('Overview - Section A'!$AN$5="Funding Request",VLOOKUP(E57,'Overview - Section A'!$M$31:$P$32,4,FALSE),IF(Z57="","",Z57)),"")</f>
        <v/>
      </c>
      <c r="S57" s="433" t="b">
        <f t="shared" si="1"/>
        <v>0</v>
      </c>
      <c r="T57" s="433" t="s">
        <v>1051</v>
      </c>
      <c r="U57" s="433" t="str">
        <f t="array" ref="U57">IFERROR(IF(INDEX('Overview - Section A'!$AB$120:$AB$174,MATCH(LEFT(C57,255),LEFT('Overview - Section A'!$W$120:$W$174,255),0))=0,"",INDEX('Overview - Section A'!$AB$120:$AB$174,MATCH(LEFT(C57,255),LEFT('Overview - Section A'!$W$120:$W$174,255),0))),"")</f>
        <v>a1M36000004b8f4EAA</v>
      </c>
      <c r="V57" s="459" t="str">
        <f>IFERROR(IF('Overview - Section A'!$AN$5="Funding Request",IF('Reference Records'!$B$343&lt;&gt;"",VLOOKUP(N57,'Reference Records'!$B$343:$C$344,2,FALSE),VLOOKUP(N57,'Reference Records'!$A$356:$C$357,3,FALSE)),VLOOKUP(N57,'Reference Records'!$A$360:$C$362,3,FALSE)),"")</f>
        <v/>
      </c>
      <c r="W57" s="460" t="s">
        <v>567</v>
      </c>
      <c r="X57" s="460" t="s">
        <v>581</v>
      </c>
      <c r="Y57" s="459"/>
      <c r="Z57" s="459"/>
      <c r="AA57" s="216"/>
      <c r="AB57" s="161"/>
      <c r="AC57" s="51"/>
    </row>
    <row r="58" spans="1:29" ht="47.15" customHeight="1" x14ac:dyDescent="0.35">
      <c r="A58" s="367">
        <v>50</v>
      </c>
      <c r="B58" s="450" t="str">
        <f>IFERROR(IF(D58="","",VLOOKUP(W58,'Reference records(soft deleted)'!$B$84:$D$127,3,FALSE)),"")</f>
        <v/>
      </c>
      <c r="C58" s="450" t="str">
        <f>IFERROR(IF(D58="","",VLOOKUP(X58,'Reference records(soft deleted)'!$B$234:$D$426,3,FALSE)),"")</f>
        <v/>
      </c>
      <c r="D58" s="451"/>
      <c r="E58" s="452" t="str">
        <f>IF('Overview - Section A'!$AN$5="Funding Request",IF(F58="Funding Request Place Holder","",F58),"")</f>
        <v/>
      </c>
      <c r="F58" s="453" t="str">
        <f>IFERROR(IF(Z58="","",VLOOKUP(Z58,'Overview - Section A'!$P$31:$Q$32,2,FALSE)),"")</f>
        <v/>
      </c>
      <c r="G58" s="454"/>
      <c r="H58" s="454"/>
      <c r="I58" s="454"/>
      <c r="J58" s="454"/>
      <c r="K58" s="454"/>
      <c r="L58" s="454"/>
      <c r="M58" s="452"/>
      <c r="N58" s="455" t="str">
        <f t="shared" si="0"/>
        <v/>
      </c>
      <c r="O58" s="456"/>
      <c r="P58" s="457"/>
      <c r="Q58" s="458"/>
      <c r="R58" s="433" t="str">
        <f>IFERROR(IF('Overview - Section A'!$AN$5="Funding Request",VLOOKUP(E58,'Overview - Section A'!$M$31:$P$32,4,FALSE),IF(Z58="","",Z58)),"")</f>
        <v/>
      </c>
      <c r="S58" s="433" t="b">
        <f t="shared" si="1"/>
        <v>0</v>
      </c>
      <c r="T58" s="433" t="s">
        <v>1052</v>
      </c>
      <c r="U58" s="433" t="str">
        <f t="array" ref="U58">IFERROR(IF(INDEX('Overview - Section A'!$AB$120:$AB$174,MATCH(LEFT(C58,255),LEFT('Overview - Section A'!$W$120:$W$174,255),0))=0,"",INDEX('Overview - Section A'!$AB$120:$AB$174,MATCH(LEFT(C58,255),LEFT('Overview - Section A'!$W$120:$W$174,255),0))),"")</f>
        <v>a1M36000004b8f4EAA</v>
      </c>
      <c r="V58" s="459" t="str">
        <f>IFERROR(IF('Overview - Section A'!$AN$5="Funding Request",IF('Reference Records'!$B$343&lt;&gt;"",VLOOKUP(N58,'Reference Records'!$B$343:$C$344,2,FALSE),VLOOKUP(N58,'Reference Records'!$A$356:$C$357,3,FALSE)),VLOOKUP(N58,'Reference Records'!$A$360:$C$362,3,FALSE)),"")</f>
        <v/>
      </c>
      <c r="W58" s="460" t="s">
        <v>567</v>
      </c>
      <c r="X58" s="460" t="s">
        <v>581</v>
      </c>
      <c r="Y58" s="459"/>
      <c r="Z58" s="459"/>
      <c r="AA58" s="216"/>
      <c r="AB58" s="161"/>
      <c r="AC58" s="51"/>
    </row>
    <row r="59" spans="1:29" ht="47.15" customHeight="1" x14ac:dyDescent="0.35">
      <c r="A59" s="367">
        <v>51</v>
      </c>
      <c r="B59" s="450" t="str">
        <f>IFERROR(IF(D59="","",VLOOKUP(W59,'Reference records(soft deleted)'!$B$84:$D$127,3,FALSE)),"")</f>
        <v/>
      </c>
      <c r="C59" s="450" t="str">
        <f>IFERROR(IF(D59="","",VLOOKUP(X59,'Reference records(soft deleted)'!$B$234:$D$426,3,FALSE)),"")</f>
        <v/>
      </c>
      <c r="D59" s="451"/>
      <c r="E59" s="452" t="str">
        <f>IF('Overview - Section A'!$AN$5="Funding Request",IF(F59="Funding Request Place Holder","",F59),"")</f>
        <v/>
      </c>
      <c r="F59" s="453" t="str">
        <f>IFERROR(IF(Z59="","",VLOOKUP(Z59,'Overview - Section A'!$P$31:$Q$32,2,FALSE)),"")</f>
        <v/>
      </c>
      <c r="G59" s="454"/>
      <c r="H59" s="454"/>
      <c r="I59" s="454"/>
      <c r="J59" s="454"/>
      <c r="K59" s="454"/>
      <c r="L59" s="454"/>
      <c r="M59" s="452"/>
      <c r="N59" s="455" t="str">
        <f t="shared" si="0"/>
        <v/>
      </c>
      <c r="O59" s="456"/>
      <c r="P59" s="457"/>
      <c r="Q59" s="458"/>
      <c r="R59" s="433" t="str">
        <f>IFERROR(IF('Overview - Section A'!$AN$5="Funding Request",VLOOKUP(E59,'Overview - Section A'!$M$31:$P$32,4,FALSE),IF(Z59="","",Z59)),"")</f>
        <v/>
      </c>
      <c r="S59" s="433" t="b">
        <f t="shared" si="1"/>
        <v>0</v>
      </c>
      <c r="T59" s="433" t="s">
        <v>1053</v>
      </c>
      <c r="U59" s="433" t="str">
        <f t="array" ref="U59">IFERROR(IF(INDEX('Overview - Section A'!$AB$120:$AB$174,MATCH(LEFT(C59,255),LEFT('Overview - Section A'!$W$120:$W$174,255),0))=0,"",INDEX('Overview - Section A'!$AB$120:$AB$174,MATCH(LEFT(C59,255),LEFT('Overview - Section A'!$W$120:$W$174,255),0))),"")</f>
        <v>a1M36000004b8f4EAA</v>
      </c>
      <c r="V59" s="459" t="str">
        <f>IFERROR(IF('Overview - Section A'!$AN$5="Funding Request",IF('Reference Records'!$B$343&lt;&gt;"",VLOOKUP(N59,'Reference Records'!$B$343:$C$344,2,FALSE),VLOOKUP(N59,'Reference Records'!$A$356:$C$357,3,FALSE)),VLOOKUP(N59,'Reference Records'!$A$360:$C$362,3,FALSE)),"")</f>
        <v/>
      </c>
      <c r="W59" s="460" t="s">
        <v>567</v>
      </c>
      <c r="X59" s="460" t="s">
        <v>581</v>
      </c>
      <c r="Y59" s="459"/>
      <c r="Z59" s="459"/>
      <c r="AA59" s="216"/>
      <c r="AB59" s="161"/>
      <c r="AC59" s="51"/>
    </row>
    <row r="60" spans="1:29" ht="47.15" customHeight="1" x14ac:dyDescent="0.35">
      <c r="A60" s="367">
        <v>52</v>
      </c>
      <c r="B60" s="450" t="str">
        <f>IFERROR(IF(D60="","",VLOOKUP(W60,'Reference records(soft deleted)'!$B$84:$D$127,3,FALSE)),"")</f>
        <v/>
      </c>
      <c r="C60" s="450" t="str">
        <f>IFERROR(IF(D60="","",VLOOKUP(X60,'Reference records(soft deleted)'!$B$234:$D$426,3,FALSE)),"")</f>
        <v/>
      </c>
      <c r="D60" s="451"/>
      <c r="E60" s="452" t="str">
        <f>IF('Overview - Section A'!$AN$5="Funding Request",IF(F60="Funding Request Place Holder","",F60),"")</f>
        <v/>
      </c>
      <c r="F60" s="453" t="str">
        <f>IFERROR(IF(Z60="","",VLOOKUP(Z60,'Overview - Section A'!$P$31:$Q$32,2,FALSE)),"")</f>
        <v/>
      </c>
      <c r="G60" s="454"/>
      <c r="H60" s="454"/>
      <c r="I60" s="454"/>
      <c r="J60" s="454"/>
      <c r="K60" s="454"/>
      <c r="L60" s="454"/>
      <c r="M60" s="452"/>
      <c r="N60" s="455" t="str">
        <f t="shared" si="0"/>
        <v/>
      </c>
      <c r="O60" s="456"/>
      <c r="P60" s="457"/>
      <c r="Q60" s="458"/>
      <c r="R60" s="433" t="str">
        <f>IFERROR(IF('Overview - Section A'!$AN$5="Funding Request",VLOOKUP(E60,'Overview - Section A'!$M$31:$P$32,4,FALSE),IF(Z60="","",Z60)),"")</f>
        <v/>
      </c>
      <c r="S60" s="433" t="b">
        <f t="shared" si="1"/>
        <v>0</v>
      </c>
      <c r="T60" s="433" t="s">
        <v>1054</v>
      </c>
      <c r="U60" s="433" t="str">
        <f t="array" ref="U60">IFERROR(IF(INDEX('Overview - Section A'!$AB$120:$AB$174,MATCH(LEFT(C60,255),LEFT('Overview - Section A'!$W$120:$W$174,255),0))=0,"",INDEX('Overview - Section A'!$AB$120:$AB$174,MATCH(LEFT(C60,255),LEFT('Overview - Section A'!$W$120:$W$174,255),0))),"")</f>
        <v>a1M36000004b8f4EAA</v>
      </c>
      <c r="V60" s="459" t="str">
        <f>IFERROR(IF('Overview - Section A'!$AN$5="Funding Request",IF('Reference Records'!$B$343&lt;&gt;"",VLOOKUP(N60,'Reference Records'!$B$343:$C$344,2,FALSE),VLOOKUP(N60,'Reference Records'!$A$356:$C$357,3,FALSE)),VLOOKUP(N60,'Reference Records'!$A$360:$C$362,3,FALSE)),"")</f>
        <v/>
      </c>
      <c r="W60" s="460" t="s">
        <v>567</v>
      </c>
      <c r="X60" s="460" t="s">
        <v>581</v>
      </c>
      <c r="Y60" s="459"/>
      <c r="Z60" s="459"/>
      <c r="AA60" s="216"/>
      <c r="AB60" s="161"/>
      <c r="AC60" s="51"/>
    </row>
    <row r="61" spans="1:29" ht="47.15" customHeight="1" x14ac:dyDescent="0.35">
      <c r="A61" s="367">
        <v>53</v>
      </c>
      <c r="B61" s="450" t="str">
        <f>IFERROR(IF(D61="","",VLOOKUP(W61,'Reference records(soft deleted)'!$B$84:$D$127,3,FALSE)),"")</f>
        <v/>
      </c>
      <c r="C61" s="450" t="str">
        <f>IFERROR(IF(D61="","",VLOOKUP(X61,'Reference records(soft deleted)'!$B$234:$D$426,3,FALSE)),"")</f>
        <v/>
      </c>
      <c r="D61" s="451"/>
      <c r="E61" s="452" t="str">
        <f>IF('Overview - Section A'!$AN$5="Funding Request",IF(F61="Funding Request Place Holder","",F61),"")</f>
        <v/>
      </c>
      <c r="F61" s="453" t="str">
        <f>IFERROR(IF(Z61="","",VLOOKUP(Z61,'Overview - Section A'!$P$31:$Q$32,2,FALSE)),"")</f>
        <v/>
      </c>
      <c r="G61" s="454"/>
      <c r="H61" s="454"/>
      <c r="I61" s="454"/>
      <c r="J61" s="454"/>
      <c r="K61" s="454"/>
      <c r="L61" s="454"/>
      <c r="M61" s="452"/>
      <c r="N61" s="455" t="str">
        <f t="shared" si="0"/>
        <v/>
      </c>
      <c r="O61" s="456"/>
      <c r="P61" s="457"/>
      <c r="Q61" s="458"/>
      <c r="R61" s="433" t="str">
        <f>IFERROR(IF('Overview - Section A'!$AN$5="Funding Request",VLOOKUP(E61,'Overview - Section A'!$M$31:$P$32,4,FALSE),IF(Z61="","",Z61)),"")</f>
        <v/>
      </c>
      <c r="S61" s="433" t="b">
        <f t="shared" si="1"/>
        <v>0</v>
      </c>
      <c r="T61" s="433" t="s">
        <v>1055</v>
      </c>
      <c r="U61" s="433" t="str">
        <f t="array" ref="U61">IFERROR(IF(INDEX('Overview - Section A'!$AB$120:$AB$174,MATCH(LEFT(C61,255),LEFT('Overview - Section A'!$W$120:$W$174,255),0))=0,"",INDEX('Overview - Section A'!$AB$120:$AB$174,MATCH(LEFT(C61,255),LEFT('Overview - Section A'!$W$120:$W$174,255),0))),"")</f>
        <v>a1M36000004b8f4EAA</v>
      </c>
      <c r="V61" s="459" t="str">
        <f>IFERROR(IF('Overview - Section A'!$AN$5="Funding Request",IF('Reference Records'!$B$343&lt;&gt;"",VLOOKUP(N61,'Reference Records'!$B$343:$C$344,2,FALSE),VLOOKUP(N61,'Reference Records'!$A$356:$C$357,3,FALSE)),VLOOKUP(N61,'Reference Records'!$A$360:$C$362,3,FALSE)),"")</f>
        <v/>
      </c>
      <c r="W61" s="460" t="s">
        <v>567</v>
      </c>
      <c r="X61" s="460" t="s">
        <v>581</v>
      </c>
      <c r="Y61" s="459"/>
      <c r="Z61" s="459"/>
      <c r="AA61" s="216"/>
      <c r="AB61" s="161"/>
      <c r="AC61" s="51"/>
    </row>
    <row r="62" spans="1:29" ht="47.15" customHeight="1" x14ac:dyDescent="0.35">
      <c r="A62" s="367">
        <v>54</v>
      </c>
      <c r="B62" s="450" t="str">
        <f>IFERROR(IF(D62="","",VLOOKUP(W62,'Reference records(soft deleted)'!$B$84:$D$127,3,FALSE)),"")</f>
        <v/>
      </c>
      <c r="C62" s="450" t="str">
        <f>IFERROR(IF(D62="","",VLOOKUP(X62,'Reference records(soft deleted)'!$B$234:$D$426,3,FALSE)),"")</f>
        <v/>
      </c>
      <c r="D62" s="451"/>
      <c r="E62" s="452" t="str">
        <f>IF('Overview - Section A'!$AN$5="Funding Request",IF(F62="Funding Request Place Holder","",F62),"")</f>
        <v/>
      </c>
      <c r="F62" s="453" t="str">
        <f>IFERROR(IF(Z62="","",VLOOKUP(Z62,'Overview - Section A'!$P$31:$Q$32,2,FALSE)),"")</f>
        <v/>
      </c>
      <c r="G62" s="454"/>
      <c r="H62" s="454"/>
      <c r="I62" s="454"/>
      <c r="J62" s="454"/>
      <c r="K62" s="454"/>
      <c r="L62" s="454"/>
      <c r="M62" s="452"/>
      <c r="N62" s="455" t="str">
        <f t="shared" si="0"/>
        <v/>
      </c>
      <c r="O62" s="456"/>
      <c r="P62" s="457"/>
      <c r="Q62" s="458"/>
      <c r="R62" s="433" t="str">
        <f>IFERROR(IF('Overview - Section A'!$AN$5="Funding Request",VLOOKUP(E62,'Overview - Section A'!$M$31:$P$32,4,FALSE),IF(Z62="","",Z62)),"")</f>
        <v/>
      </c>
      <c r="S62" s="433" t="b">
        <f t="shared" si="1"/>
        <v>0</v>
      </c>
      <c r="T62" s="433" t="s">
        <v>1056</v>
      </c>
      <c r="U62" s="433" t="str">
        <f t="array" ref="U62">IFERROR(IF(INDEX('Overview - Section A'!$AB$120:$AB$174,MATCH(LEFT(C62,255),LEFT('Overview - Section A'!$W$120:$W$174,255),0))=0,"",INDEX('Overview - Section A'!$AB$120:$AB$174,MATCH(LEFT(C62,255),LEFT('Overview - Section A'!$W$120:$W$174,255),0))),"")</f>
        <v>a1M36000004b8f4EAA</v>
      </c>
      <c r="V62" s="459" t="str">
        <f>IFERROR(IF('Overview - Section A'!$AN$5="Funding Request",IF('Reference Records'!$B$343&lt;&gt;"",VLOOKUP(N62,'Reference Records'!$B$343:$C$344,2,FALSE),VLOOKUP(N62,'Reference Records'!$A$356:$C$357,3,FALSE)),VLOOKUP(N62,'Reference Records'!$A$360:$C$362,3,FALSE)),"")</f>
        <v/>
      </c>
      <c r="W62" s="460" t="s">
        <v>567</v>
      </c>
      <c r="X62" s="460" t="s">
        <v>581</v>
      </c>
      <c r="Y62" s="459"/>
      <c r="Z62" s="459"/>
      <c r="AA62" s="216"/>
      <c r="AB62" s="161"/>
      <c r="AC62" s="51"/>
    </row>
    <row r="63" spans="1:29" ht="47.15" customHeight="1" x14ac:dyDescent="0.35">
      <c r="A63" s="367">
        <v>55</v>
      </c>
      <c r="B63" s="450" t="str">
        <f>IFERROR(IF(D63="","",VLOOKUP(W63,'Reference records(soft deleted)'!$B$84:$D$127,3,FALSE)),"")</f>
        <v/>
      </c>
      <c r="C63" s="450" t="str">
        <f>IFERROR(IF(D63="","",VLOOKUP(X63,'Reference records(soft deleted)'!$B$234:$D$426,3,FALSE)),"")</f>
        <v/>
      </c>
      <c r="D63" s="451"/>
      <c r="E63" s="452" t="str">
        <f>IF('Overview - Section A'!$AN$5="Funding Request",IF(F63="Funding Request Place Holder","",F63),"")</f>
        <v/>
      </c>
      <c r="F63" s="453" t="str">
        <f>IFERROR(IF(Z63="","",VLOOKUP(Z63,'Overview - Section A'!$P$31:$Q$32,2,FALSE)),"")</f>
        <v/>
      </c>
      <c r="G63" s="454"/>
      <c r="H63" s="454"/>
      <c r="I63" s="454"/>
      <c r="J63" s="454"/>
      <c r="K63" s="454"/>
      <c r="L63" s="454"/>
      <c r="M63" s="452"/>
      <c r="N63" s="455" t="str">
        <f t="shared" si="0"/>
        <v/>
      </c>
      <c r="O63" s="456"/>
      <c r="P63" s="457"/>
      <c r="Q63" s="458"/>
      <c r="R63" s="433" t="str">
        <f>IFERROR(IF('Overview - Section A'!$AN$5="Funding Request",VLOOKUP(E63,'Overview - Section A'!$M$31:$P$32,4,FALSE),IF(Z63="","",Z63)),"")</f>
        <v/>
      </c>
      <c r="S63" s="433" t="b">
        <f t="shared" si="1"/>
        <v>0</v>
      </c>
      <c r="T63" s="433" t="s">
        <v>1057</v>
      </c>
      <c r="U63" s="433" t="str">
        <f t="array" ref="U63">IFERROR(IF(INDEX('Overview - Section A'!$AB$120:$AB$174,MATCH(LEFT(C63,255),LEFT('Overview - Section A'!$W$120:$W$174,255),0))=0,"",INDEX('Overview - Section A'!$AB$120:$AB$174,MATCH(LEFT(C63,255),LEFT('Overview - Section A'!$W$120:$W$174,255),0))),"")</f>
        <v>a1M36000004b8f4EAA</v>
      </c>
      <c r="V63" s="459" t="str">
        <f>IFERROR(IF('Overview - Section A'!$AN$5="Funding Request",IF('Reference Records'!$B$343&lt;&gt;"",VLOOKUP(N63,'Reference Records'!$B$343:$C$344,2,FALSE),VLOOKUP(N63,'Reference Records'!$A$356:$C$357,3,FALSE)),VLOOKUP(N63,'Reference Records'!$A$360:$C$362,3,FALSE)),"")</f>
        <v/>
      </c>
      <c r="W63" s="460" t="s">
        <v>567</v>
      </c>
      <c r="X63" s="460" t="s">
        <v>581</v>
      </c>
      <c r="Y63" s="459"/>
      <c r="Z63" s="459"/>
      <c r="AA63" s="216"/>
      <c r="AB63" s="161"/>
      <c r="AC63" s="51"/>
    </row>
    <row r="64" spans="1:29" ht="47.15" customHeight="1" x14ac:dyDescent="0.35">
      <c r="A64" s="367">
        <v>56</v>
      </c>
      <c r="B64" s="450" t="str">
        <f>IFERROR(IF(D64="","",VLOOKUP(W64,'Reference records(soft deleted)'!$B$84:$D$127,3,FALSE)),"")</f>
        <v/>
      </c>
      <c r="C64" s="450" t="str">
        <f>IFERROR(IF(D64="","",VLOOKUP(X64,'Reference records(soft deleted)'!$B$234:$D$426,3,FALSE)),"")</f>
        <v/>
      </c>
      <c r="D64" s="451"/>
      <c r="E64" s="452" t="str">
        <f>IF('Overview - Section A'!$AN$5="Funding Request",IF(F64="Funding Request Place Holder","",F64),"")</f>
        <v/>
      </c>
      <c r="F64" s="453" t="str">
        <f>IFERROR(IF(Z64="","",VLOOKUP(Z64,'Overview - Section A'!$P$31:$Q$32,2,FALSE)),"")</f>
        <v/>
      </c>
      <c r="G64" s="454"/>
      <c r="H64" s="454"/>
      <c r="I64" s="454"/>
      <c r="J64" s="454"/>
      <c r="K64" s="454"/>
      <c r="L64" s="454"/>
      <c r="M64" s="452"/>
      <c r="N64" s="455" t="str">
        <f t="shared" si="0"/>
        <v/>
      </c>
      <c r="O64" s="456"/>
      <c r="P64" s="457"/>
      <c r="Q64" s="458"/>
      <c r="R64" s="433" t="str">
        <f>IFERROR(IF('Overview - Section A'!$AN$5="Funding Request",VLOOKUP(E64,'Overview - Section A'!$M$31:$P$32,4,FALSE),IF(Z64="","",Z64)),"")</f>
        <v/>
      </c>
      <c r="S64" s="433" t="b">
        <f t="shared" si="1"/>
        <v>0</v>
      </c>
      <c r="T64" s="433" t="s">
        <v>1058</v>
      </c>
      <c r="U64" s="433" t="str">
        <f t="array" ref="U64">IFERROR(IF(INDEX('Overview - Section A'!$AB$120:$AB$174,MATCH(LEFT(C64,255),LEFT('Overview - Section A'!$W$120:$W$174,255),0))=0,"",INDEX('Overview - Section A'!$AB$120:$AB$174,MATCH(LEFT(C64,255),LEFT('Overview - Section A'!$W$120:$W$174,255),0))),"")</f>
        <v>a1M36000004b8f4EAA</v>
      </c>
      <c r="V64" s="459" t="str">
        <f>IFERROR(IF('Overview - Section A'!$AN$5="Funding Request",IF('Reference Records'!$B$343&lt;&gt;"",VLOOKUP(N64,'Reference Records'!$B$343:$C$344,2,FALSE),VLOOKUP(N64,'Reference Records'!$A$356:$C$357,3,FALSE)),VLOOKUP(N64,'Reference Records'!$A$360:$C$362,3,FALSE)),"")</f>
        <v/>
      </c>
      <c r="W64" s="460" t="s">
        <v>567</v>
      </c>
      <c r="X64" s="460" t="s">
        <v>581</v>
      </c>
      <c r="Y64" s="459"/>
      <c r="Z64" s="459"/>
      <c r="AA64" s="216"/>
      <c r="AB64" s="161"/>
      <c r="AC64" s="51"/>
    </row>
    <row r="65" spans="1:29" ht="47.15" customHeight="1" x14ac:dyDescent="0.35">
      <c r="A65" s="367">
        <v>57</v>
      </c>
      <c r="B65" s="450" t="str">
        <f>IFERROR(IF(D65="","",VLOOKUP(W65,'Reference records(soft deleted)'!$B$84:$D$127,3,FALSE)),"")</f>
        <v/>
      </c>
      <c r="C65" s="450" t="str">
        <f>IFERROR(IF(D65="","",VLOOKUP(X65,'Reference records(soft deleted)'!$B$234:$D$426,3,FALSE)),"")</f>
        <v/>
      </c>
      <c r="D65" s="451"/>
      <c r="E65" s="452" t="str">
        <f>IF('Overview - Section A'!$AN$5="Funding Request",IF(F65="Funding Request Place Holder","",F65),"")</f>
        <v/>
      </c>
      <c r="F65" s="453" t="str">
        <f>IFERROR(IF(Z65="","",VLOOKUP(Z65,'Overview - Section A'!$P$31:$Q$32,2,FALSE)),"")</f>
        <v/>
      </c>
      <c r="G65" s="454"/>
      <c r="H65" s="454"/>
      <c r="I65" s="454"/>
      <c r="J65" s="454"/>
      <c r="K65" s="454"/>
      <c r="L65" s="454"/>
      <c r="M65" s="452"/>
      <c r="N65" s="455" t="str">
        <f t="shared" si="0"/>
        <v/>
      </c>
      <c r="O65" s="456"/>
      <c r="P65" s="457"/>
      <c r="Q65" s="458"/>
      <c r="R65" s="433" t="str">
        <f>IFERROR(IF('Overview - Section A'!$AN$5="Funding Request",VLOOKUP(E65,'Overview - Section A'!$M$31:$P$32,4,FALSE),IF(Z65="","",Z65)),"")</f>
        <v/>
      </c>
      <c r="S65" s="433" t="b">
        <f t="shared" si="1"/>
        <v>0</v>
      </c>
      <c r="T65" s="433" t="s">
        <v>1059</v>
      </c>
      <c r="U65" s="433" t="str">
        <f t="array" ref="U65">IFERROR(IF(INDEX('Overview - Section A'!$AB$120:$AB$174,MATCH(LEFT(C65,255),LEFT('Overview - Section A'!$W$120:$W$174,255),0))=0,"",INDEX('Overview - Section A'!$AB$120:$AB$174,MATCH(LEFT(C65,255),LEFT('Overview - Section A'!$W$120:$W$174,255),0))),"")</f>
        <v>a1M36000004b8f4EAA</v>
      </c>
      <c r="V65" s="459" t="str">
        <f>IFERROR(IF('Overview - Section A'!$AN$5="Funding Request",IF('Reference Records'!$B$343&lt;&gt;"",VLOOKUP(N65,'Reference Records'!$B$343:$C$344,2,FALSE),VLOOKUP(N65,'Reference Records'!$A$356:$C$357,3,FALSE)),VLOOKUP(N65,'Reference Records'!$A$360:$C$362,3,FALSE)),"")</f>
        <v/>
      </c>
      <c r="W65" s="460" t="s">
        <v>567</v>
      </c>
      <c r="X65" s="460" t="s">
        <v>581</v>
      </c>
      <c r="Y65" s="459"/>
      <c r="Z65" s="459"/>
      <c r="AA65" s="216"/>
      <c r="AB65" s="161"/>
      <c r="AC65" s="51"/>
    </row>
    <row r="66" spans="1:29" ht="47.15" customHeight="1" x14ac:dyDescent="0.35">
      <c r="A66" s="367">
        <v>58</v>
      </c>
      <c r="B66" s="450" t="str">
        <f>IFERROR(IF(D66="","",VLOOKUP(W66,'Reference records(soft deleted)'!$B$84:$D$127,3,FALSE)),"")</f>
        <v/>
      </c>
      <c r="C66" s="450" t="str">
        <f>IFERROR(IF(D66="","",VLOOKUP(X66,'Reference records(soft deleted)'!$B$234:$D$426,3,FALSE)),"")</f>
        <v/>
      </c>
      <c r="D66" s="451"/>
      <c r="E66" s="452" t="str">
        <f>IF('Overview - Section A'!$AN$5="Funding Request",IF(F66="Funding Request Place Holder","",F66),"")</f>
        <v/>
      </c>
      <c r="F66" s="453" t="str">
        <f>IFERROR(IF(Z66="","",VLOOKUP(Z66,'Overview - Section A'!$P$31:$Q$32,2,FALSE)),"")</f>
        <v/>
      </c>
      <c r="G66" s="454"/>
      <c r="H66" s="454"/>
      <c r="I66" s="454"/>
      <c r="J66" s="454"/>
      <c r="K66" s="454"/>
      <c r="L66" s="454"/>
      <c r="M66" s="452"/>
      <c r="N66" s="455" t="str">
        <f t="shared" si="0"/>
        <v/>
      </c>
      <c r="O66" s="456"/>
      <c r="P66" s="457"/>
      <c r="Q66" s="458"/>
      <c r="R66" s="433" t="str">
        <f>IFERROR(IF('Overview - Section A'!$AN$5="Funding Request",VLOOKUP(E66,'Overview - Section A'!$M$31:$P$32,4,FALSE),IF(Z66="","",Z66)),"")</f>
        <v/>
      </c>
      <c r="S66" s="433" t="b">
        <f t="shared" si="1"/>
        <v>0</v>
      </c>
      <c r="T66" s="433" t="s">
        <v>1060</v>
      </c>
      <c r="U66" s="433" t="str">
        <f t="array" ref="U66">IFERROR(IF(INDEX('Overview - Section A'!$AB$120:$AB$174,MATCH(LEFT(C66,255),LEFT('Overview - Section A'!$W$120:$W$174,255),0))=0,"",INDEX('Overview - Section A'!$AB$120:$AB$174,MATCH(LEFT(C66,255),LEFT('Overview - Section A'!$W$120:$W$174,255),0))),"")</f>
        <v>a1M36000004b8f4EAA</v>
      </c>
      <c r="V66" s="459" t="str">
        <f>IFERROR(IF('Overview - Section A'!$AN$5="Funding Request",IF('Reference Records'!$B$343&lt;&gt;"",VLOOKUP(N66,'Reference Records'!$B$343:$C$344,2,FALSE),VLOOKUP(N66,'Reference Records'!$A$356:$C$357,3,FALSE)),VLOOKUP(N66,'Reference Records'!$A$360:$C$362,3,FALSE)),"")</f>
        <v/>
      </c>
      <c r="W66" s="460" t="s">
        <v>567</v>
      </c>
      <c r="X66" s="460" t="s">
        <v>581</v>
      </c>
      <c r="Y66" s="459"/>
      <c r="Z66" s="459"/>
      <c r="AA66" s="216"/>
      <c r="AB66" s="161"/>
      <c r="AC66" s="51"/>
    </row>
    <row r="67" spans="1:29" ht="47.15" customHeight="1" x14ac:dyDescent="0.35">
      <c r="A67" s="367">
        <v>59</v>
      </c>
      <c r="B67" s="450" t="str">
        <f>IFERROR(IF(D67="","",VLOOKUP(W67,'Reference records(soft deleted)'!$B$84:$D$127,3,FALSE)),"")</f>
        <v/>
      </c>
      <c r="C67" s="450" t="str">
        <f>IFERROR(IF(D67="","",VLOOKUP(X67,'Reference records(soft deleted)'!$B$234:$D$426,3,FALSE)),"")</f>
        <v/>
      </c>
      <c r="D67" s="451"/>
      <c r="E67" s="452" t="str">
        <f>IF('Overview - Section A'!$AN$5="Funding Request",IF(F67="Funding Request Place Holder","",F67),"")</f>
        <v/>
      </c>
      <c r="F67" s="453" t="str">
        <f>IFERROR(IF(Z67="","",VLOOKUP(Z67,'Overview - Section A'!$P$31:$Q$32,2,FALSE)),"")</f>
        <v/>
      </c>
      <c r="G67" s="454"/>
      <c r="H67" s="454"/>
      <c r="I67" s="454"/>
      <c r="J67" s="454"/>
      <c r="K67" s="454"/>
      <c r="L67" s="454"/>
      <c r="M67" s="452"/>
      <c r="N67" s="455" t="str">
        <f t="shared" si="0"/>
        <v/>
      </c>
      <c r="O67" s="456"/>
      <c r="P67" s="457"/>
      <c r="Q67" s="458"/>
      <c r="R67" s="433" t="str">
        <f>IFERROR(IF('Overview - Section A'!$AN$5="Funding Request",VLOOKUP(E67,'Overview - Section A'!$M$31:$P$32,4,FALSE),IF(Z67="","",Z67)),"")</f>
        <v/>
      </c>
      <c r="S67" s="433" t="b">
        <f t="shared" si="1"/>
        <v>0</v>
      </c>
      <c r="T67" s="433" t="s">
        <v>1061</v>
      </c>
      <c r="U67" s="433" t="str">
        <f t="array" ref="U67">IFERROR(IF(INDEX('Overview - Section A'!$AB$120:$AB$174,MATCH(LEFT(C67,255),LEFT('Overview - Section A'!$W$120:$W$174,255),0))=0,"",INDEX('Overview - Section A'!$AB$120:$AB$174,MATCH(LEFT(C67,255),LEFT('Overview - Section A'!$W$120:$W$174,255),0))),"")</f>
        <v>a1M36000004b8f4EAA</v>
      </c>
      <c r="V67" s="459" t="str">
        <f>IFERROR(IF('Overview - Section A'!$AN$5="Funding Request",IF('Reference Records'!$B$343&lt;&gt;"",VLOOKUP(N67,'Reference Records'!$B$343:$C$344,2,FALSE),VLOOKUP(N67,'Reference Records'!$A$356:$C$357,3,FALSE)),VLOOKUP(N67,'Reference Records'!$A$360:$C$362,3,FALSE)),"")</f>
        <v/>
      </c>
      <c r="W67" s="460" t="s">
        <v>567</v>
      </c>
      <c r="X67" s="460" t="s">
        <v>581</v>
      </c>
      <c r="Y67" s="459"/>
      <c r="Z67" s="459"/>
      <c r="AA67" s="216"/>
      <c r="AB67" s="161"/>
      <c r="AC67" s="51"/>
    </row>
    <row r="68" spans="1:29" ht="47.15" customHeight="1" x14ac:dyDescent="0.35">
      <c r="A68" s="367">
        <v>60</v>
      </c>
      <c r="B68" s="450" t="str">
        <f>IFERROR(IF(D68="","",VLOOKUP(W68,'Reference records(soft deleted)'!$B$84:$D$127,3,FALSE)),"")</f>
        <v/>
      </c>
      <c r="C68" s="450" t="str">
        <f>IFERROR(IF(D68="","",VLOOKUP(X68,'Reference records(soft deleted)'!$B$234:$D$426,3,FALSE)),"")</f>
        <v/>
      </c>
      <c r="D68" s="451"/>
      <c r="E68" s="452" t="str">
        <f>IF('Overview - Section A'!$AN$5="Funding Request",IF(F68="Funding Request Place Holder","",F68),"")</f>
        <v/>
      </c>
      <c r="F68" s="453" t="str">
        <f>IFERROR(IF(Z68="","",VLOOKUP(Z68,'Overview - Section A'!$P$31:$Q$32,2,FALSE)),"")</f>
        <v/>
      </c>
      <c r="G68" s="454"/>
      <c r="H68" s="454"/>
      <c r="I68" s="454"/>
      <c r="J68" s="454"/>
      <c r="K68" s="454"/>
      <c r="L68" s="454"/>
      <c r="M68" s="452"/>
      <c r="N68" s="455" t="str">
        <f t="shared" si="0"/>
        <v/>
      </c>
      <c r="O68" s="456"/>
      <c r="P68" s="457"/>
      <c r="Q68" s="458"/>
      <c r="R68" s="433" t="str">
        <f>IFERROR(IF('Overview - Section A'!$AN$5="Funding Request",VLOOKUP(E68,'Overview - Section A'!$M$31:$P$32,4,FALSE),IF(Z68="","",Z68)),"")</f>
        <v/>
      </c>
      <c r="S68" s="433" t="b">
        <f t="shared" si="1"/>
        <v>0</v>
      </c>
      <c r="T68" s="433" t="s">
        <v>1062</v>
      </c>
      <c r="U68" s="433" t="str">
        <f t="array" ref="U68">IFERROR(IF(INDEX('Overview - Section A'!$AB$120:$AB$174,MATCH(LEFT(C68,255),LEFT('Overview - Section A'!$W$120:$W$174,255),0))=0,"",INDEX('Overview - Section A'!$AB$120:$AB$174,MATCH(LEFT(C68,255),LEFT('Overview - Section A'!$W$120:$W$174,255),0))),"")</f>
        <v>a1M36000004b8f4EAA</v>
      </c>
      <c r="V68" s="459" t="str">
        <f>IFERROR(IF('Overview - Section A'!$AN$5="Funding Request",IF('Reference Records'!$B$343&lt;&gt;"",VLOOKUP(N68,'Reference Records'!$B$343:$C$344,2,FALSE),VLOOKUP(N68,'Reference Records'!$A$356:$C$357,3,FALSE)),VLOOKUP(N68,'Reference Records'!$A$360:$C$362,3,FALSE)),"")</f>
        <v/>
      </c>
      <c r="W68" s="460" t="s">
        <v>567</v>
      </c>
      <c r="X68" s="460" t="s">
        <v>581</v>
      </c>
      <c r="Y68" s="459"/>
      <c r="Z68" s="459"/>
      <c r="AA68" s="216"/>
      <c r="AB68" s="161"/>
      <c r="AC68" s="51"/>
    </row>
    <row r="69" spans="1:29" ht="47.15" customHeight="1" x14ac:dyDescent="0.35">
      <c r="A69" s="367">
        <v>61</v>
      </c>
      <c r="B69" s="450" t="str">
        <f>IFERROR(IF(D69="","",VLOOKUP(W69,'Reference records(soft deleted)'!$B$84:$D$127,3,FALSE)),"")</f>
        <v/>
      </c>
      <c r="C69" s="450" t="str">
        <f>IFERROR(IF(D69="","",VLOOKUP(X69,'Reference records(soft deleted)'!$B$234:$D$426,3,FALSE)),"")</f>
        <v/>
      </c>
      <c r="D69" s="451"/>
      <c r="E69" s="452" t="str">
        <f>IF('Overview - Section A'!$AN$5="Funding Request",IF(F69="Funding Request Place Holder","",F69),"")</f>
        <v/>
      </c>
      <c r="F69" s="453" t="str">
        <f>IFERROR(IF(Z69="","",VLOOKUP(Z69,'Overview - Section A'!$P$31:$Q$32,2,FALSE)),"")</f>
        <v/>
      </c>
      <c r="G69" s="454"/>
      <c r="H69" s="454"/>
      <c r="I69" s="454"/>
      <c r="J69" s="454"/>
      <c r="K69" s="454"/>
      <c r="L69" s="454"/>
      <c r="M69" s="452"/>
      <c r="N69" s="455" t="str">
        <f t="shared" si="0"/>
        <v/>
      </c>
      <c r="O69" s="456"/>
      <c r="P69" s="457"/>
      <c r="Q69" s="458"/>
      <c r="R69" s="433" t="str">
        <f>IFERROR(IF('Overview - Section A'!$AN$5="Funding Request",VLOOKUP(E69,'Overview - Section A'!$M$31:$P$32,4,FALSE),IF(Z69="","",Z69)),"")</f>
        <v/>
      </c>
      <c r="S69" s="433" t="b">
        <f t="shared" si="1"/>
        <v>0</v>
      </c>
      <c r="T69" s="433" t="s">
        <v>1063</v>
      </c>
      <c r="U69" s="433" t="str">
        <f t="array" ref="U69">IFERROR(IF(INDEX('Overview - Section A'!$AB$120:$AB$174,MATCH(LEFT(C69,255),LEFT('Overview - Section A'!$W$120:$W$174,255),0))=0,"",INDEX('Overview - Section A'!$AB$120:$AB$174,MATCH(LEFT(C69,255),LEFT('Overview - Section A'!$W$120:$W$174,255),0))),"")</f>
        <v>a1M36000004b8f4EAA</v>
      </c>
      <c r="V69" s="459" t="str">
        <f>IFERROR(IF('Overview - Section A'!$AN$5="Funding Request",IF('Reference Records'!$B$343&lt;&gt;"",VLOOKUP(N69,'Reference Records'!$B$343:$C$344,2,FALSE),VLOOKUP(N69,'Reference Records'!$A$356:$C$357,3,FALSE)),VLOOKUP(N69,'Reference Records'!$A$360:$C$362,3,FALSE)),"")</f>
        <v/>
      </c>
      <c r="W69" s="460" t="s">
        <v>567</v>
      </c>
      <c r="X69" s="460" t="s">
        <v>581</v>
      </c>
      <c r="Y69" s="459"/>
      <c r="Z69" s="459"/>
      <c r="AA69" s="216"/>
      <c r="AB69" s="161"/>
      <c r="AC69" s="51"/>
    </row>
    <row r="70" spans="1:29" ht="47.15" customHeight="1" x14ac:dyDescent="0.35">
      <c r="A70" s="367">
        <v>62</v>
      </c>
      <c r="B70" s="450" t="str">
        <f>IFERROR(IF(D70="","",VLOOKUP(W70,'Reference records(soft deleted)'!$B$84:$D$127,3,FALSE)),"")</f>
        <v/>
      </c>
      <c r="C70" s="450" t="str">
        <f>IFERROR(IF(D70="","",VLOOKUP(X70,'Reference records(soft deleted)'!$B$234:$D$426,3,FALSE)),"")</f>
        <v/>
      </c>
      <c r="D70" s="451"/>
      <c r="E70" s="452" t="str">
        <f>IF('Overview - Section A'!$AN$5="Funding Request",IF(F70="Funding Request Place Holder","",F70),"")</f>
        <v/>
      </c>
      <c r="F70" s="453" t="str">
        <f>IFERROR(IF(Z70="","",VLOOKUP(Z70,'Overview - Section A'!$P$31:$Q$32,2,FALSE)),"")</f>
        <v/>
      </c>
      <c r="G70" s="454"/>
      <c r="H70" s="454"/>
      <c r="I70" s="454"/>
      <c r="J70" s="454"/>
      <c r="K70" s="454"/>
      <c r="L70" s="454"/>
      <c r="M70" s="452"/>
      <c r="N70" s="455" t="str">
        <f t="shared" si="0"/>
        <v/>
      </c>
      <c r="O70" s="456"/>
      <c r="P70" s="457"/>
      <c r="Q70" s="458"/>
      <c r="R70" s="433" t="str">
        <f>IFERROR(IF('Overview - Section A'!$AN$5="Funding Request",VLOOKUP(E70,'Overview - Section A'!$M$31:$P$32,4,FALSE),IF(Z70="","",Z70)),"")</f>
        <v/>
      </c>
      <c r="S70" s="433" t="b">
        <f t="shared" si="1"/>
        <v>0</v>
      </c>
      <c r="T70" s="433" t="s">
        <v>1064</v>
      </c>
      <c r="U70" s="433" t="str">
        <f t="array" ref="U70">IFERROR(IF(INDEX('Overview - Section A'!$AB$120:$AB$174,MATCH(LEFT(C70,255),LEFT('Overview - Section A'!$W$120:$W$174,255),0))=0,"",INDEX('Overview - Section A'!$AB$120:$AB$174,MATCH(LEFT(C70,255),LEFT('Overview - Section A'!$W$120:$W$174,255),0))),"")</f>
        <v>a1M36000004b8f4EAA</v>
      </c>
      <c r="V70" s="459" t="str">
        <f>IFERROR(IF('Overview - Section A'!$AN$5="Funding Request",IF('Reference Records'!$B$343&lt;&gt;"",VLOOKUP(N70,'Reference Records'!$B$343:$C$344,2,FALSE),VLOOKUP(N70,'Reference Records'!$A$356:$C$357,3,FALSE)),VLOOKUP(N70,'Reference Records'!$A$360:$C$362,3,FALSE)),"")</f>
        <v/>
      </c>
      <c r="W70" s="460" t="s">
        <v>567</v>
      </c>
      <c r="X70" s="460" t="s">
        <v>581</v>
      </c>
      <c r="Y70" s="459"/>
      <c r="Z70" s="459"/>
      <c r="AA70" s="216"/>
      <c r="AB70" s="161"/>
      <c r="AC70" s="51"/>
    </row>
    <row r="71" spans="1:29" ht="47.15" customHeight="1" x14ac:dyDescent="0.35">
      <c r="A71" s="367">
        <v>63</v>
      </c>
      <c r="B71" s="450" t="str">
        <f>IFERROR(IF(D71="","",VLOOKUP(W71,'Reference records(soft deleted)'!$B$84:$D$127,3,FALSE)),"")</f>
        <v/>
      </c>
      <c r="C71" s="450" t="str">
        <f>IFERROR(IF(D71="","",VLOOKUP(X71,'Reference records(soft deleted)'!$B$234:$D$426,3,FALSE)),"")</f>
        <v/>
      </c>
      <c r="D71" s="451"/>
      <c r="E71" s="452" t="str">
        <f>IF('Overview - Section A'!$AN$5="Funding Request",IF(F71="Funding Request Place Holder","",F71),"")</f>
        <v/>
      </c>
      <c r="F71" s="453" t="str">
        <f>IFERROR(IF(Z71="","",VLOOKUP(Z71,'Overview - Section A'!$P$31:$Q$32,2,FALSE)),"")</f>
        <v/>
      </c>
      <c r="G71" s="454"/>
      <c r="H71" s="454"/>
      <c r="I71" s="454"/>
      <c r="J71" s="454"/>
      <c r="K71" s="454"/>
      <c r="L71" s="454"/>
      <c r="M71" s="452"/>
      <c r="N71" s="455" t="str">
        <f t="shared" si="0"/>
        <v/>
      </c>
      <c r="O71" s="456"/>
      <c r="P71" s="457"/>
      <c r="Q71" s="458"/>
      <c r="R71" s="433" t="str">
        <f>IFERROR(IF('Overview - Section A'!$AN$5="Funding Request",VLOOKUP(E71,'Overview - Section A'!$M$31:$P$32,4,FALSE),IF(Z71="","",Z71)),"")</f>
        <v/>
      </c>
      <c r="S71" s="433" t="b">
        <f t="shared" si="1"/>
        <v>0</v>
      </c>
      <c r="T71" s="433" t="s">
        <v>1065</v>
      </c>
      <c r="U71" s="433" t="str">
        <f t="array" ref="U71">IFERROR(IF(INDEX('Overview - Section A'!$AB$120:$AB$174,MATCH(LEFT(C71,255),LEFT('Overview - Section A'!$W$120:$W$174,255),0))=0,"",INDEX('Overview - Section A'!$AB$120:$AB$174,MATCH(LEFT(C71,255),LEFT('Overview - Section A'!$W$120:$W$174,255),0))),"")</f>
        <v>a1M36000004b8f4EAA</v>
      </c>
      <c r="V71" s="459" t="str">
        <f>IFERROR(IF('Overview - Section A'!$AN$5="Funding Request",IF('Reference Records'!$B$343&lt;&gt;"",VLOOKUP(N71,'Reference Records'!$B$343:$C$344,2,FALSE),VLOOKUP(N71,'Reference Records'!$A$356:$C$357,3,FALSE)),VLOOKUP(N71,'Reference Records'!$A$360:$C$362,3,FALSE)),"")</f>
        <v/>
      </c>
      <c r="W71" s="460" t="s">
        <v>567</v>
      </c>
      <c r="X71" s="460" t="s">
        <v>581</v>
      </c>
      <c r="Y71" s="459"/>
      <c r="Z71" s="459"/>
      <c r="AA71" s="216"/>
      <c r="AB71" s="161"/>
      <c r="AC71" s="51"/>
    </row>
    <row r="72" spans="1:29" ht="47.15" customHeight="1" x14ac:dyDescent="0.35">
      <c r="A72" s="367">
        <v>64</v>
      </c>
      <c r="B72" s="450" t="str">
        <f>IFERROR(IF(D72="","",VLOOKUP(W72,'Reference records(soft deleted)'!$B$84:$D$127,3,FALSE)),"")</f>
        <v/>
      </c>
      <c r="C72" s="450" t="str">
        <f>IFERROR(IF(D72="","",VLOOKUP(X72,'Reference records(soft deleted)'!$B$234:$D$426,3,FALSE)),"")</f>
        <v/>
      </c>
      <c r="D72" s="451"/>
      <c r="E72" s="452" t="str">
        <f>IF('Overview - Section A'!$AN$5="Funding Request",IF(F72="Funding Request Place Holder","",F72),"")</f>
        <v/>
      </c>
      <c r="F72" s="453" t="str">
        <f>IFERROR(IF(Z72="","",VLOOKUP(Z72,'Overview - Section A'!$P$31:$Q$32,2,FALSE)),"")</f>
        <v/>
      </c>
      <c r="G72" s="454"/>
      <c r="H72" s="454"/>
      <c r="I72" s="454"/>
      <c r="J72" s="454"/>
      <c r="K72" s="454"/>
      <c r="L72" s="454"/>
      <c r="M72" s="452"/>
      <c r="N72" s="455" t="str">
        <f t="shared" si="0"/>
        <v/>
      </c>
      <c r="O72" s="456"/>
      <c r="P72" s="457"/>
      <c r="Q72" s="458"/>
      <c r="R72" s="433" t="str">
        <f>IFERROR(IF('Overview - Section A'!$AN$5="Funding Request",VLOOKUP(E72,'Overview - Section A'!$M$31:$P$32,4,FALSE),IF(Z72="","",Z72)),"")</f>
        <v/>
      </c>
      <c r="S72" s="433" t="b">
        <f t="shared" si="1"/>
        <v>0</v>
      </c>
      <c r="T72" s="433" t="s">
        <v>1066</v>
      </c>
      <c r="U72" s="433" t="str">
        <f t="array" ref="U72">IFERROR(IF(INDEX('Overview - Section A'!$AB$120:$AB$174,MATCH(LEFT(C72,255),LEFT('Overview - Section A'!$W$120:$W$174,255),0))=0,"",INDEX('Overview - Section A'!$AB$120:$AB$174,MATCH(LEFT(C72,255),LEFT('Overview - Section A'!$W$120:$W$174,255),0))),"")</f>
        <v>a1M36000004b8f4EAA</v>
      </c>
      <c r="V72" s="459" t="str">
        <f>IFERROR(IF('Overview - Section A'!$AN$5="Funding Request",IF('Reference Records'!$B$343&lt;&gt;"",VLOOKUP(N72,'Reference Records'!$B$343:$C$344,2,FALSE),VLOOKUP(N72,'Reference Records'!$A$356:$C$357,3,FALSE)),VLOOKUP(N72,'Reference Records'!$A$360:$C$362,3,FALSE)),"")</f>
        <v/>
      </c>
      <c r="W72" s="460" t="s">
        <v>567</v>
      </c>
      <c r="X72" s="460" t="s">
        <v>581</v>
      </c>
      <c r="Y72" s="459"/>
      <c r="Z72" s="459"/>
      <c r="AA72" s="216"/>
      <c r="AB72" s="161"/>
      <c r="AC72" s="51"/>
    </row>
    <row r="73" spans="1:29" ht="47.15" customHeight="1" x14ac:dyDescent="0.35">
      <c r="A73" s="367">
        <v>65</v>
      </c>
      <c r="B73" s="450" t="str">
        <f>IFERROR(IF(D73="","",VLOOKUP(W73,'Reference records(soft deleted)'!$B$84:$D$127,3,FALSE)),"")</f>
        <v/>
      </c>
      <c r="C73" s="450" t="str">
        <f>IFERROR(IF(D73="","",VLOOKUP(X73,'Reference records(soft deleted)'!$B$234:$D$426,3,FALSE)),"")</f>
        <v/>
      </c>
      <c r="D73" s="451"/>
      <c r="E73" s="452" t="str">
        <f>IF('Overview - Section A'!$AN$5="Funding Request",IF(F73="Funding Request Place Holder","",F73),"")</f>
        <v/>
      </c>
      <c r="F73" s="453" t="str">
        <f>IFERROR(IF(Z73="","",VLOOKUP(Z73,'Overview - Section A'!$P$31:$Q$32,2,FALSE)),"")</f>
        <v/>
      </c>
      <c r="G73" s="454"/>
      <c r="H73" s="454"/>
      <c r="I73" s="454"/>
      <c r="J73" s="454"/>
      <c r="K73" s="454"/>
      <c r="L73" s="454"/>
      <c r="M73" s="452"/>
      <c r="N73" s="455" t="str">
        <f t="shared" ref="N73:N88" si="2">IFERROR(IF(Y73="","",Y73),"")</f>
        <v/>
      </c>
      <c r="O73" s="456"/>
      <c r="P73" s="457"/>
      <c r="Q73" s="458"/>
      <c r="R73" s="433" t="str">
        <f>IFERROR(IF('Overview - Section A'!$AN$5="Funding Request",VLOOKUP(E73,'Overview - Section A'!$M$31:$P$32,4,FALSE),IF(Z73="","",Z73)),"")</f>
        <v/>
      </c>
      <c r="S73" s="433" t="b">
        <f t="shared" ref="S73:S88" si="3">IFERROR(IF(N73&lt;&gt;"",TRUE,FALSE),FALSE)</f>
        <v>0</v>
      </c>
      <c r="T73" s="433" t="s">
        <v>1067</v>
      </c>
      <c r="U73" s="433" t="str">
        <f t="array" ref="U73">IFERROR(IF(INDEX('Overview - Section A'!$AB$120:$AB$174,MATCH(LEFT(C73,255),LEFT('Overview - Section A'!$W$120:$W$174,255),0))=0,"",INDEX('Overview - Section A'!$AB$120:$AB$174,MATCH(LEFT(C73,255),LEFT('Overview - Section A'!$W$120:$W$174,255),0))),"")</f>
        <v>a1M36000004b8f4EAA</v>
      </c>
      <c r="V73" s="459" t="str">
        <f>IFERROR(IF('Overview - Section A'!$AN$5="Funding Request",IF('Reference Records'!$B$343&lt;&gt;"",VLOOKUP(N73,'Reference Records'!$B$343:$C$344,2,FALSE),VLOOKUP(N73,'Reference Records'!$A$356:$C$357,3,FALSE)),VLOOKUP(N73,'Reference Records'!$A$360:$C$362,3,FALSE)),"")</f>
        <v/>
      </c>
      <c r="W73" s="460" t="s">
        <v>567</v>
      </c>
      <c r="X73" s="460" t="s">
        <v>581</v>
      </c>
      <c r="Y73" s="459"/>
      <c r="Z73" s="459"/>
      <c r="AA73" s="216"/>
      <c r="AB73" s="161"/>
      <c r="AC73" s="51"/>
    </row>
    <row r="74" spans="1:29" ht="47.15" customHeight="1" x14ac:dyDescent="0.35">
      <c r="A74" s="367">
        <v>66</v>
      </c>
      <c r="B74" s="450" t="str">
        <f>IFERROR(IF(D74="","",VLOOKUP(W74,'Reference records(soft deleted)'!$B$84:$D$127,3,FALSE)),"")</f>
        <v/>
      </c>
      <c r="C74" s="450" t="str">
        <f>IFERROR(IF(D74="","",VLOOKUP(X74,'Reference records(soft deleted)'!$B$234:$D$426,3,FALSE)),"")</f>
        <v/>
      </c>
      <c r="D74" s="451"/>
      <c r="E74" s="452" t="str">
        <f>IF('Overview - Section A'!$AN$5="Funding Request",IF(F74="Funding Request Place Holder","",F74),"")</f>
        <v/>
      </c>
      <c r="F74" s="453" t="str">
        <f>IFERROR(IF(Z74="","",VLOOKUP(Z74,'Overview - Section A'!$P$31:$Q$32,2,FALSE)),"")</f>
        <v/>
      </c>
      <c r="G74" s="454"/>
      <c r="H74" s="454"/>
      <c r="I74" s="454"/>
      <c r="J74" s="454"/>
      <c r="K74" s="454"/>
      <c r="L74" s="454"/>
      <c r="M74" s="452"/>
      <c r="N74" s="455" t="str">
        <f t="shared" si="2"/>
        <v/>
      </c>
      <c r="O74" s="456"/>
      <c r="P74" s="457"/>
      <c r="Q74" s="458"/>
      <c r="R74" s="433" t="str">
        <f>IFERROR(IF('Overview - Section A'!$AN$5="Funding Request",VLOOKUP(E74,'Overview - Section A'!$M$31:$P$32,4,FALSE),IF(Z74="","",Z74)),"")</f>
        <v/>
      </c>
      <c r="S74" s="433" t="b">
        <f t="shared" si="3"/>
        <v>0</v>
      </c>
      <c r="T74" s="433" t="s">
        <v>1068</v>
      </c>
      <c r="U74" s="433" t="str">
        <f t="array" ref="U74">IFERROR(IF(INDEX('Overview - Section A'!$AB$120:$AB$174,MATCH(LEFT(C74,255),LEFT('Overview - Section A'!$W$120:$W$174,255),0))=0,"",INDEX('Overview - Section A'!$AB$120:$AB$174,MATCH(LEFT(C74,255),LEFT('Overview - Section A'!$W$120:$W$174,255),0))),"")</f>
        <v>a1M36000004b8f4EAA</v>
      </c>
      <c r="V74" s="459" t="str">
        <f>IFERROR(IF('Overview - Section A'!$AN$5="Funding Request",IF('Reference Records'!$B$343&lt;&gt;"",VLOOKUP(N74,'Reference Records'!$B$343:$C$344,2,FALSE),VLOOKUP(N74,'Reference Records'!$A$356:$C$357,3,FALSE)),VLOOKUP(N74,'Reference Records'!$A$360:$C$362,3,FALSE)),"")</f>
        <v/>
      </c>
      <c r="W74" s="460" t="s">
        <v>567</v>
      </c>
      <c r="X74" s="460" t="s">
        <v>581</v>
      </c>
      <c r="Y74" s="459"/>
      <c r="Z74" s="459"/>
      <c r="AA74" s="216"/>
      <c r="AB74" s="161"/>
      <c r="AC74" s="51"/>
    </row>
    <row r="75" spans="1:29" ht="47.15" customHeight="1" x14ac:dyDescent="0.35">
      <c r="A75" s="367">
        <v>67</v>
      </c>
      <c r="B75" s="450" t="str">
        <f>IFERROR(IF(D75="","",VLOOKUP(W75,'Reference records(soft deleted)'!$B$84:$D$127,3,FALSE)),"")</f>
        <v/>
      </c>
      <c r="C75" s="450" t="str">
        <f>IFERROR(IF(D75="","",VLOOKUP(X75,'Reference records(soft deleted)'!$B$234:$D$426,3,FALSE)),"")</f>
        <v/>
      </c>
      <c r="D75" s="451"/>
      <c r="E75" s="452" t="str">
        <f>IF('Overview - Section A'!$AN$5="Funding Request",IF(F75="Funding Request Place Holder","",F75),"")</f>
        <v/>
      </c>
      <c r="F75" s="453" t="str">
        <f>IFERROR(IF(Z75="","",VLOOKUP(Z75,'Overview - Section A'!$P$31:$Q$32,2,FALSE)),"")</f>
        <v/>
      </c>
      <c r="G75" s="454"/>
      <c r="H75" s="454"/>
      <c r="I75" s="454"/>
      <c r="J75" s="454"/>
      <c r="K75" s="454"/>
      <c r="L75" s="454"/>
      <c r="M75" s="452"/>
      <c r="N75" s="455" t="str">
        <f t="shared" si="2"/>
        <v/>
      </c>
      <c r="O75" s="456"/>
      <c r="P75" s="457"/>
      <c r="Q75" s="458"/>
      <c r="R75" s="433" t="str">
        <f>IFERROR(IF('Overview - Section A'!$AN$5="Funding Request",VLOOKUP(E75,'Overview - Section A'!$M$31:$P$32,4,FALSE),IF(Z75="","",Z75)),"")</f>
        <v/>
      </c>
      <c r="S75" s="433" t="b">
        <f t="shared" si="3"/>
        <v>0</v>
      </c>
      <c r="T75" s="433" t="s">
        <v>1069</v>
      </c>
      <c r="U75" s="433" t="str">
        <f t="array" ref="U75">IFERROR(IF(INDEX('Overview - Section A'!$AB$120:$AB$174,MATCH(LEFT(C75,255),LEFT('Overview - Section A'!$W$120:$W$174,255),0))=0,"",INDEX('Overview - Section A'!$AB$120:$AB$174,MATCH(LEFT(C75,255),LEFT('Overview - Section A'!$W$120:$W$174,255),0))),"")</f>
        <v>a1M36000004b8f4EAA</v>
      </c>
      <c r="V75" s="459" t="str">
        <f>IFERROR(IF('Overview - Section A'!$AN$5="Funding Request",IF('Reference Records'!$B$343&lt;&gt;"",VLOOKUP(N75,'Reference Records'!$B$343:$C$344,2,FALSE),VLOOKUP(N75,'Reference Records'!$A$356:$C$357,3,FALSE)),VLOOKUP(N75,'Reference Records'!$A$360:$C$362,3,FALSE)),"")</f>
        <v/>
      </c>
      <c r="W75" s="460" t="s">
        <v>567</v>
      </c>
      <c r="X75" s="460" t="s">
        <v>581</v>
      </c>
      <c r="Y75" s="459"/>
      <c r="Z75" s="459"/>
      <c r="AA75" s="216"/>
      <c r="AB75" s="161"/>
      <c r="AC75" s="51"/>
    </row>
    <row r="76" spans="1:29" ht="47.15" customHeight="1" x14ac:dyDescent="0.35">
      <c r="A76" s="367">
        <v>68</v>
      </c>
      <c r="B76" s="450" t="str">
        <f>IFERROR(IF(D76="","",VLOOKUP(W76,'Reference records(soft deleted)'!$B$84:$D$127,3,FALSE)),"")</f>
        <v/>
      </c>
      <c r="C76" s="450" t="str">
        <f>IFERROR(IF(D76="","",VLOOKUP(X76,'Reference records(soft deleted)'!$B$234:$D$426,3,FALSE)),"")</f>
        <v/>
      </c>
      <c r="D76" s="451"/>
      <c r="E76" s="452" t="str">
        <f>IF('Overview - Section A'!$AN$5="Funding Request",IF(F76="Funding Request Place Holder","",F76),"")</f>
        <v/>
      </c>
      <c r="F76" s="453" t="str">
        <f>IFERROR(IF(Z76="","",VLOOKUP(Z76,'Overview - Section A'!$P$31:$Q$32,2,FALSE)),"")</f>
        <v/>
      </c>
      <c r="G76" s="454"/>
      <c r="H76" s="454"/>
      <c r="I76" s="454"/>
      <c r="J76" s="454"/>
      <c r="K76" s="454"/>
      <c r="L76" s="454"/>
      <c r="M76" s="452"/>
      <c r="N76" s="455" t="str">
        <f t="shared" si="2"/>
        <v/>
      </c>
      <c r="O76" s="456"/>
      <c r="P76" s="457"/>
      <c r="Q76" s="458"/>
      <c r="R76" s="433" t="str">
        <f>IFERROR(IF('Overview - Section A'!$AN$5="Funding Request",VLOOKUP(E76,'Overview - Section A'!$M$31:$P$32,4,FALSE),IF(Z76="","",Z76)),"")</f>
        <v/>
      </c>
      <c r="S76" s="433" t="b">
        <f t="shared" si="3"/>
        <v>0</v>
      </c>
      <c r="T76" s="433" t="s">
        <v>1070</v>
      </c>
      <c r="U76" s="433" t="str">
        <f t="array" ref="U76">IFERROR(IF(INDEX('Overview - Section A'!$AB$120:$AB$174,MATCH(LEFT(C76,255),LEFT('Overview - Section A'!$W$120:$W$174,255),0))=0,"",INDEX('Overview - Section A'!$AB$120:$AB$174,MATCH(LEFT(C76,255),LEFT('Overview - Section A'!$W$120:$W$174,255),0))),"")</f>
        <v>a1M36000004b8f4EAA</v>
      </c>
      <c r="V76" s="459" t="str">
        <f>IFERROR(IF('Overview - Section A'!$AN$5="Funding Request",IF('Reference Records'!$B$343&lt;&gt;"",VLOOKUP(N76,'Reference Records'!$B$343:$C$344,2,FALSE),VLOOKUP(N76,'Reference Records'!$A$356:$C$357,3,FALSE)),VLOOKUP(N76,'Reference Records'!$A$360:$C$362,3,FALSE)),"")</f>
        <v/>
      </c>
      <c r="W76" s="460" t="s">
        <v>567</v>
      </c>
      <c r="X76" s="460" t="s">
        <v>581</v>
      </c>
      <c r="Y76" s="459"/>
      <c r="Z76" s="459"/>
      <c r="AA76" s="216"/>
      <c r="AB76" s="161"/>
      <c r="AC76" s="51"/>
    </row>
    <row r="77" spans="1:29" ht="47.15" customHeight="1" x14ac:dyDescent="0.35">
      <c r="A77" s="367">
        <v>69</v>
      </c>
      <c r="B77" s="450" t="str">
        <f>IFERROR(IF(D77="","",VLOOKUP(W77,'Reference records(soft deleted)'!$B$84:$D$127,3,FALSE)),"")</f>
        <v/>
      </c>
      <c r="C77" s="450" t="str">
        <f>IFERROR(IF(D77="","",VLOOKUP(X77,'Reference records(soft deleted)'!$B$234:$D$426,3,FALSE)),"")</f>
        <v/>
      </c>
      <c r="D77" s="451"/>
      <c r="E77" s="452" t="str">
        <f>IF('Overview - Section A'!$AN$5="Funding Request",IF(F77="Funding Request Place Holder","",F77),"")</f>
        <v/>
      </c>
      <c r="F77" s="453" t="str">
        <f>IFERROR(IF(Z77="","",VLOOKUP(Z77,'Overview - Section A'!$P$31:$Q$32,2,FALSE)),"")</f>
        <v/>
      </c>
      <c r="G77" s="454"/>
      <c r="H77" s="454"/>
      <c r="I77" s="454"/>
      <c r="J77" s="454"/>
      <c r="K77" s="454"/>
      <c r="L77" s="454"/>
      <c r="M77" s="452"/>
      <c r="N77" s="455" t="str">
        <f t="shared" si="2"/>
        <v/>
      </c>
      <c r="O77" s="456"/>
      <c r="P77" s="457"/>
      <c r="Q77" s="458"/>
      <c r="R77" s="433" t="str">
        <f>IFERROR(IF('Overview - Section A'!$AN$5="Funding Request",VLOOKUP(E77,'Overview - Section A'!$M$31:$P$32,4,FALSE),IF(Z77="","",Z77)),"")</f>
        <v/>
      </c>
      <c r="S77" s="433" t="b">
        <f t="shared" si="3"/>
        <v>0</v>
      </c>
      <c r="T77" s="433" t="s">
        <v>1071</v>
      </c>
      <c r="U77" s="433" t="str">
        <f t="array" ref="U77">IFERROR(IF(INDEX('Overview - Section A'!$AB$120:$AB$174,MATCH(LEFT(C77,255),LEFT('Overview - Section A'!$W$120:$W$174,255),0))=0,"",INDEX('Overview - Section A'!$AB$120:$AB$174,MATCH(LEFT(C77,255),LEFT('Overview - Section A'!$W$120:$W$174,255),0))),"")</f>
        <v>a1M36000004b8f4EAA</v>
      </c>
      <c r="V77" s="459" t="str">
        <f>IFERROR(IF('Overview - Section A'!$AN$5="Funding Request",IF('Reference Records'!$B$343&lt;&gt;"",VLOOKUP(N77,'Reference Records'!$B$343:$C$344,2,FALSE),VLOOKUP(N77,'Reference Records'!$A$356:$C$357,3,FALSE)),VLOOKUP(N77,'Reference Records'!$A$360:$C$362,3,FALSE)),"")</f>
        <v/>
      </c>
      <c r="W77" s="460" t="s">
        <v>567</v>
      </c>
      <c r="X77" s="460" t="s">
        <v>581</v>
      </c>
      <c r="Y77" s="459"/>
      <c r="Z77" s="459"/>
      <c r="AA77" s="216"/>
      <c r="AB77" s="161"/>
      <c r="AC77" s="51"/>
    </row>
    <row r="78" spans="1:29" ht="47.15" customHeight="1" x14ac:dyDescent="0.35">
      <c r="A78" s="367">
        <v>70</v>
      </c>
      <c r="B78" s="450" t="str">
        <f>IFERROR(IF(D78="","",VLOOKUP(W78,'Reference records(soft deleted)'!$B$84:$D$127,3,FALSE)),"")</f>
        <v/>
      </c>
      <c r="C78" s="450" t="str">
        <f>IFERROR(IF(D78="","",VLOOKUP(X78,'Reference records(soft deleted)'!$B$234:$D$426,3,FALSE)),"")</f>
        <v/>
      </c>
      <c r="D78" s="451"/>
      <c r="E78" s="452" t="str">
        <f>IF('Overview - Section A'!$AN$5="Funding Request",IF(F78="Funding Request Place Holder","",F78),"")</f>
        <v/>
      </c>
      <c r="F78" s="453" t="str">
        <f>IFERROR(IF(Z78="","",VLOOKUP(Z78,'Overview - Section A'!$P$31:$Q$32,2,FALSE)),"")</f>
        <v/>
      </c>
      <c r="G78" s="454"/>
      <c r="H78" s="454"/>
      <c r="I78" s="454"/>
      <c r="J78" s="454"/>
      <c r="K78" s="454"/>
      <c r="L78" s="454"/>
      <c r="M78" s="452"/>
      <c r="N78" s="455" t="str">
        <f t="shared" si="2"/>
        <v/>
      </c>
      <c r="O78" s="456"/>
      <c r="P78" s="457"/>
      <c r="Q78" s="458"/>
      <c r="R78" s="433" t="str">
        <f>IFERROR(IF('Overview - Section A'!$AN$5="Funding Request",VLOOKUP(E78,'Overview - Section A'!$M$31:$P$32,4,FALSE),IF(Z78="","",Z78)),"")</f>
        <v/>
      </c>
      <c r="S78" s="433" t="b">
        <f t="shared" si="3"/>
        <v>0</v>
      </c>
      <c r="T78" s="433" t="s">
        <v>1072</v>
      </c>
      <c r="U78" s="433" t="str">
        <f t="array" ref="U78">IFERROR(IF(INDEX('Overview - Section A'!$AB$120:$AB$174,MATCH(LEFT(C78,255),LEFT('Overview - Section A'!$W$120:$W$174,255),0))=0,"",INDEX('Overview - Section A'!$AB$120:$AB$174,MATCH(LEFT(C78,255),LEFT('Overview - Section A'!$W$120:$W$174,255),0))),"")</f>
        <v>a1M36000004b8f4EAA</v>
      </c>
      <c r="V78" s="459" t="str">
        <f>IFERROR(IF('Overview - Section A'!$AN$5="Funding Request",IF('Reference Records'!$B$343&lt;&gt;"",VLOOKUP(N78,'Reference Records'!$B$343:$C$344,2,FALSE),VLOOKUP(N78,'Reference Records'!$A$356:$C$357,3,FALSE)),VLOOKUP(N78,'Reference Records'!$A$360:$C$362,3,FALSE)),"")</f>
        <v/>
      </c>
      <c r="W78" s="460" t="s">
        <v>567</v>
      </c>
      <c r="X78" s="460" t="s">
        <v>581</v>
      </c>
      <c r="Y78" s="459"/>
      <c r="Z78" s="459"/>
      <c r="AA78" s="216"/>
      <c r="AB78" s="161"/>
      <c r="AC78" s="51"/>
    </row>
    <row r="79" spans="1:29" ht="47.15" customHeight="1" x14ac:dyDescent="0.35">
      <c r="A79" s="367">
        <v>71</v>
      </c>
      <c r="B79" s="450" t="str">
        <f>IFERROR(IF(D79="","",VLOOKUP(W79,'Reference records(soft deleted)'!$B$84:$D$127,3,FALSE)),"")</f>
        <v/>
      </c>
      <c r="C79" s="450" t="str">
        <f>IFERROR(IF(D79="","",VLOOKUP(X79,'Reference records(soft deleted)'!$B$234:$D$426,3,FALSE)),"")</f>
        <v/>
      </c>
      <c r="D79" s="451"/>
      <c r="E79" s="452" t="str">
        <f>IF('Overview - Section A'!$AN$5="Funding Request",IF(F79="Funding Request Place Holder","",F79),"")</f>
        <v/>
      </c>
      <c r="F79" s="453" t="str">
        <f>IFERROR(IF(Z79="","",VLOOKUP(Z79,'Overview - Section A'!$P$31:$Q$32,2,FALSE)),"")</f>
        <v/>
      </c>
      <c r="G79" s="454"/>
      <c r="H79" s="454"/>
      <c r="I79" s="454"/>
      <c r="J79" s="454"/>
      <c r="K79" s="454"/>
      <c r="L79" s="454"/>
      <c r="M79" s="452"/>
      <c r="N79" s="455" t="str">
        <f t="shared" si="2"/>
        <v/>
      </c>
      <c r="O79" s="456"/>
      <c r="P79" s="457"/>
      <c r="Q79" s="458"/>
      <c r="R79" s="433" t="str">
        <f>IFERROR(IF('Overview - Section A'!$AN$5="Funding Request",VLOOKUP(E79,'Overview - Section A'!$M$31:$P$32,4,FALSE),IF(Z79="","",Z79)),"")</f>
        <v/>
      </c>
      <c r="S79" s="433" t="b">
        <f t="shared" si="3"/>
        <v>0</v>
      </c>
      <c r="T79" s="433" t="s">
        <v>1073</v>
      </c>
      <c r="U79" s="433" t="str">
        <f t="array" ref="U79">IFERROR(IF(INDEX('Overview - Section A'!$AB$120:$AB$174,MATCH(LEFT(C79,255),LEFT('Overview - Section A'!$W$120:$W$174,255),0))=0,"",INDEX('Overview - Section A'!$AB$120:$AB$174,MATCH(LEFT(C79,255),LEFT('Overview - Section A'!$W$120:$W$174,255),0))),"")</f>
        <v>a1M36000004b8f4EAA</v>
      </c>
      <c r="V79" s="459" t="str">
        <f>IFERROR(IF('Overview - Section A'!$AN$5="Funding Request",IF('Reference Records'!$B$343&lt;&gt;"",VLOOKUP(N79,'Reference Records'!$B$343:$C$344,2,FALSE),VLOOKUP(N79,'Reference Records'!$A$356:$C$357,3,FALSE)),VLOOKUP(N79,'Reference Records'!$A$360:$C$362,3,FALSE)),"")</f>
        <v/>
      </c>
      <c r="W79" s="460" t="s">
        <v>567</v>
      </c>
      <c r="X79" s="460" t="s">
        <v>581</v>
      </c>
      <c r="Y79" s="459"/>
      <c r="Z79" s="459"/>
      <c r="AA79" s="216"/>
      <c r="AB79" s="161"/>
      <c r="AC79" s="51"/>
    </row>
    <row r="80" spans="1:29" ht="47.15" customHeight="1" x14ac:dyDescent="0.35">
      <c r="A80" s="367">
        <v>72</v>
      </c>
      <c r="B80" s="450" t="str">
        <f>IFERROR(IF(D80="","",VLOOKUP(W80,'Reference records(soft deleted)'!$B$84:$D$127,3,FALSE)),"")</f>
        <v/>
      </c>
      <c r="C80" s="450" t="str">
        <f>IFERROR(IF(D80="","",VLOOKUP(X80,'Reference records(soft deleted)'!$B$234:$D$426,3,FALSE)),"")</f>
        <v/>
      </c>
      <c r="D80" s="451"/>
      <c r="E80" s="452" t="str">
        <f>IF('Overview - Section A'!$AN$5="Funding Request",IF(F80="Funding Request Place Holder","",F80),"")</f>
        <v/>
      </c>
      <c r="F80" s="453" t="str">
        <f>IFERROR(IF(Z80="","",VLOOKUP(Z80,'Overview - Section A'!$P$31:$Q$32,2,FALSE)),"")</f>
        <v/>
      </c>
      <c r="G80" s="454"/>
      <c r="H80" s="454"/>
      <c r="I80" s="454"/>
      <c r="J80" s="454"/>
      <c r="K80" s="454"/>
      <c r="L80" s="454"/>
      <c r="M80" s="452"/>
      <c r="N80" s="455" t="str">
        <f t="shared" si="2"/>
        <v/>
      </c>
      <c r="O80" s="456"/>
      <c r="P80" s="457"/>
      <c r="Q80" s="458"/>
      <c r="R80" s="433" t="str">
        <f>IFERROR(IF('Overview - Section A'!$AN$5="Funding Request",VLOOKUP(E80,'Overview - Section A'!$M$31:$P$32,4,FALSE),IF(Z80="","",Z80)),"")</f>
        <v/>
      </c>
      <c r="S80" s="433" t="b">
        <f t="shared" si="3"/>
        <v>0</v>
      </c>
      <c r="T80" s="433" t="s">
        <v>1074</v>
      </c>
      <c r="U80" s="433" t="str">
        <f t="array" ref="U80">IFERROR(IF(INDEX('Overview - Section A'!$AB$120:$AB$174,MATCH(LEFT(C80,255),LEFT('Overview - Section A'!$W$120:$W$174,255),0))=0,"",INDEX('Overview - Section A'!$AB$120:$AB$174,MATCH(LEFT(C80,255),LEFT('Overview - Section A'!$W$120:$W$174,255),0))),"")</f>
        <v>a1M36000004b8f4EAA</v>
      </c>
      <c r="V80" s="459" t="str">
        <f>IFERROR(IF('Overview - Section A'!$AN$5="Funding Request",IF('Reference Records'!$B$343&lt;&gt;"",VLOOKUP(N80,'Reference Records'!$B$343:$C$344,2,FALSE),VLOOKUP(N80,'Reference Records'!$A$356:$C$357,3,FALSE)),VLOOKUP(N80,'Reference Records'!$A$360:$C$362,3,FALSE)),"")</f>
        <v/>
      </c>
      <c r="W80" s="460" t="s">
        <v>567</v>
      </c>
      <c r="X80" s="460" t="s">
        <v>581</v>
      </c>
      <c r="Y80" s="459"/>
      <c r="Z80" s="459"/>
      <c r="AA80" s="216"/>
      <c r="AB80" s="161"/>
      <c r="AC80" s="51"/>
    </row>
    <row r="81" spans="1:40" ht="47.15" customHeight="1" x14ac:dyDescent="0.35">
      <c r="A81" s="367">
        <v>73</v>
      </c>
      <c r="B81" s="450" t="str">
        <f>IFERROR(IF(D81="","",VLOOKUP(W81,'Reference records(soft deleted)'!$B$84:$D$127,3,FALSE)),"")</f>
        <v/>
      </c>
      <c r="C81" s="450" t="str">
        <f>IFERROR(IF(D81="","",VLOOKUP(X81,'Reference records(soft deleted)'!$B$234:$D$426,3,FALSE)),"")</f>
        <v/>
      </c>
      <c r="D81" s="451"/>
      <c r="E81" s="452" t="str">
        <f>IF('Overview - Section A'!$AN$5="Funding Request",IF(F81="Funding Request Place Holder","",F81),"")</f>
        <v/>
      </c>
      <c r="F81" s="453" t="str">
        <f>IFERROR(IF(Z81="","",VLOOKUP(Z81,'Overview - Section A'!$P$31:$Q$32,2,FALSE)),"")</f>
        <v/>
      </c>
      <c r="G81" s="454"/>
      <c r="H81" s="454"/>
      <c r="I81" s="454"/>
      <c r="J81" s="454"/>
      <c r="K81" s="454"/>
      <c r="L81" s="454"/>
      <c r="M81" s="452"/>
      <c r="N81" s="455" t="str">
        <f t="shared" si="2"/>
        <v/>
      </c>
      <c r="O81" s="456"/>
      <c r="P81" s="457"/>
      <c r="Q81" s="458"/>
      <c r="R81" s="433" t="str">
        <f>IFERROR(IF('Overview - Section A'!$AN$5="Funding Request",VLOOKUP(E81,'Overview - Section A'!$M$31:$P$32,4,FALSE),IF(Z81="","",Z81)),"")</f>
        <v/>
      </c>
      <c r="S81" s="433" t="b">
        <f t="shared" si="3"/>
        <v>0</v>
      </c>
      <c r="T81" s="433" t="s">
        <v>1075</v>
      </c>
      <c r="U81" s="433" t="str">
        <f t="array" ref="U81">IFERROR(IF(INDEX('Overview - Section A'!$AB$120:$AB$174,MATCH(LEFT(C81,255),LEFT('Overview - Section A'!$W$120:$W$174,255),0))=0,"",INDEX('Overview - Section A'!$AB$120:$AB$174,MATCH(LEFT(C81,255),LEFT('Overview - Section A'!$W$120:$W$174,255),0))),"")</f>
        <v>a1M36000004b8f4EAA</v>
      </c>
      <c r="V81" s="459" t="str">
        <f>IFERROR(IF('Overview - Section A'!$AN$5="Funding Request",IF('Reference Records'!$B$343&lt;&gt;"",VLOOKUP(N81,'Reference Records'!$B$343:$C$344,2,FALSE),VLOOKUP(N81,'Reference Records'!$A$356:$C$357,3,FALSE)),VLOOKUP(N81,'Reference Records'!$A$360:$C$362,3,FALSE)),"")</f>
        <v/>
      </c>
      <c r="W81" s="460" t="s">
        <v>567</v>
      </c>
      <c r="X81" s="460" t="s">
        <v>581</v>
      </c>
      <c r="Y81" s="459"/>
      <c r="Z81" s="459"/>
      <c r="AA81" s="216"/>
      <c r="AB81" s="161"/>
      <c r="AC81" s="51"/>
    </row>
    <row r="82" spans="1:40" ht="47.15" customHeight="1" x14ac:dyDescent="0.35">
      <c r="A82" s="367">
        <v>74</v>
      </c>
      <c r="B82" s="450" t="str">
        <f>IFERROR(IF(D82="","",VLOOKUP(W82,'Reference records(soft deleted)'!$B$84:$D$127,3,FALSE)),"")</f>
        <v/>
      </c>
      <c r="C82" s="450" t="str">
        <f>IFERROR(IF(D82="","",VLOOKUP(X82,'Reference records(soft deleted)'!$B$234:$D$426,3,FALSE)),"")</f>
        <v/>
      </c>
      <c r="D82" s="451"/>
      <c r="E82" s="452" t="str">
        <f>IF('Overview - Section A'!$AN$5="Funding Request",IF(F82="Funding Request Place Holder","",F82),"")</f>
        <v/>
      </c>
      <c r="F82" s="453" t="str">
        <f>IFERROR(IF(Z82="","",VLOOKUP(Z82,'Overview - Section A'!$P$31:$Q$32,2,FALSE)),"")</f>
        <v/>
      </c>
      <c r="G82" s="454"/>
      <c r="H82" s="454"/>
      <c r="I82" s="454"/>
      <c r="J82" s="454"/>
      <c r="K82" s="454"/>
      <c r="L82" s="454"/>
      <c r="M82" s="452"/>
      <c r="N82" s="455" t="str">
        <f t="shared" si="2"/>
        <v/>
      </c>
      <c r="O82" s="456"/>
      <c r="P82" s="457"/>
      <c r="Q82" s="458"/>
      <c r="R82" s="433" t="str">
        <f>IFERROR(IF('Overview - Section A'!$AN$5="Funding Request",VLOOKUP(E82,'Overview - Section A'!$M$31:$P$32,4,FALSE),IF(Z82="","",Z82)),"")</f>
        <v/>
      </c>
      <c r="S82" s="433" t="b">
        <f t="shared" si="3"/>
        <v>0</v>
      </c>
      <c r="T82" s="433" t="s">
        <v>1076</v>
      </c>
      <c r="U82" s="433" t="str">
        <f t="array" ref="U82">IFERROR(IF(INDEX('Overview - Section A'!$AB$120:$AB$174,MATCH(LEFT(C82,255),LEFT('Overview - Section A'!$W$120:$W$174,255),0))=0,"",INDEX('Overview - Section A'!$AB$120:$AB$174,MATCH(LEFT(C82,255),LEFT('Overview - Section A'!$W$120:$W$174,255),0))),"")</f>
        <v>a1M36000004b8f4EAA</v>
      </c>
      <c r="V82" s="459" t="str">
        <f>IFERROR(IF('Overview - Section A'!$AN$5="Funding Request",IF('Reference Records'!$B$343&lt;&gt;"",VLOOKUP(N82,'Reference Records'!$B$343:$C$344,2,FALSE),VLOOKUP(N82,'Reference Records'!$A$356:$C$357,3,FALSE)),VLOOKUP(N82,'Reference Records'!$A$360:$C$362,3,FALSE)),"")</f>
        <v/>
      </c>
      <c r="W82" s="460" t="s">
        <v>567</v>
      </c>
      <c r="X82" s="460" t="s">
        <v>581</v>
      </c>
      <c r="Y82" s="459"/>
      <c r="Z82" s="459"/>
      <c r="AA82" s="216"/>
      <c r="AB82" s="161"/>
      <c r="AC82" s="51"/>
    </row>
    <row r="83" spans="1:40" ht="47.15" customHeight="1" x14ac:dyDescent="0.35">
      <c r="A83" s="367">
        <v>75</v>
      </c>
      <c r="B83" s="450" t="str">
        <f>IFERROR(IF(D83="","",VLOOKUP(W83,'Reference records(soft deleted)'!$B$84:$D$127,3,FALSE)),"")</f>
        <v/>
      </c>
      <c r="C83" s="450" t="str">
        <f>IFERROR(IF(D83="","",VLOOKUP(X83,'Reference records(soft deleted)'!$B$234:$D$426,3,FALSE)),"")</f>
        <v/>
      </c>
      <c r="D83" s="451"/>
      <c r="E83" s="452" t="str">
        <f>IF('Overview - Section A'!$AN$5="Funding Request",IF(F83="Funding Request Place Holder","",F83),"")</f>
        <v/>
      </c>
      <c r="F83" s="453" t="str">
        <f>IFERROR(IF(Z83="","",VLOOKUP(Z83,'Overview - Section A'!$P$31:$Q$32,2,FALSE)),"")</f>
        <v/>
      </c>
      <c r="G83" s="454"/>
      <c r="H83" s="454"/>
      <c r="I83" s="454"/>
      <c r="J83" s="454"/>
      <c r="K83" s="454"/>
      <c r="L83" s="454"/>
      <c r="M83" s="452"/>
      <c r="N83" s="455" t="str">
        <f t="shared" si="2"/>
        <v/>
      </c>
      <c r="O83" s="456"/>
      <c r="P83" s="457"/>
      <c r="Q83" s="458"/>
      <c r="R83" s="433" t="str">
        <f>IFERROR(IF('Overview - Section A'!$AN$5="Funding Request",VLOOKUP(E83,'Overview - Section A'!$M$31:$P$32,4,FALSE),IF(Z83="","",Z83)),"")</f>
        <v/>
      </c>
      <c r="S83" s="433" t="b">
        <f t="shared" si="3"/>
        <v>0</v>
      </c>
      <c r="T83" s="433" t="s">
        <v>1077</v>
      </c>
      <c r="U83" s="433" t="str">
        <f t="array" ref="U83">IFERROR(IF(INDEX('Overview - Section A'!$AB$120:$AB$174,MATCH(LEFT(C83,255),LEFT('Overview - Section A'!$W$120:$W$174,255),0))=0,"",INDEX('Overview - Section A'!$AB$120:$AB$174,MATCH(LEFT(C83,255),LEFT('Overview - Section A'!$W$120:$W$174,255),0))),"")</f>
        <v>a1M36000004b8f4EAA</v>
      </c>
      <c r="V83" s="459" t="str">
        <f>IFERROR(IF('Overview - Section A'!$AN$5="Funding Request",IF('Reference Records'!$B$343&lt;&gt;"",VLOOKUP(N83,'Reference Records'!$B$343:$C$344,2,FALSE),VLOOKUP(N83,'Reference Records'!$A$356:$C$357,3,FALSE)),VLOOKUP(N83,'Reference Records'!$A$360:$C$362,3,FALSE)),"")</f>
        <v/>
      </c>
      <c r="W83" s="460" t="s">
        <v>567</v>
      </c>
      <c r="X83" s="460" t="s">
        <v>581</v>
      </c>
      <c r="Y83" s="459"/>
      <c r="Z83" s="459"/>
      <c r="AA83" s="216"/>
      <c r="AB83" s="161"/>
      <c r="AC83" s="51"/>
    </row>
    <row r="84" spans="1:40" ht="47.15" customHeight="1" x14ac:dyDescent="0.35">
      <c r="A84" s="367">
        <v>76</v>
      </c>
      <c r="B84" s="450" t="str">
        <f>IFERROR(IF(D84="","",VLOOKUP(W84,'Reference records(soft deleted)'!$B$84:$D$127,3,FALSE)),"")</f>
        <v/>
      </c>
      <c r="C84" s="450" t="str">
        <f>IFERROR(IF(D84="","",VLOOKUP(X84,'Reference records(soft deleted)'!$B$234:$D$426,3,FALSE)),"")</f>
        <v/>
      </c>
      <c r="D84" s="451"/>
      <c r="E84" s="452" t="str">
        <f>IF('Overview - Section A'!$AN$5="Funding Request",IF(F84="Funding Request Place Holder","",F84),"")</f>
        <v/>
      </c>
      <c r="F84" s="453" t="str">
        <f>IFERROR(IF(Z84="","",VLOOKUP(Z84,'Overview - Section A'!$P$31:$Q$32,2,FALSE)),"")</f>
        <v/>
      </c>
      <c r="G84" s="454"/>
      <c r="H84" s="454"/>
      <c r="I84" s="454"/>
      <c r="J84" s="454"/>
      <c r="K84" s="454"/>
      <c r="L84" s="454"/>
      <c r="M84" s="452"/>
      <c r="N84" s="455" t="str">
        <f t="shared" si="2"/>
        <v/>
      </c>
      <c r="O84" s="456"/>
      <c r="P84" s="457"/>
      <c r="Q84" s="458"/>
      <c r="R84" s="433" t="str">
        <f>IFERROR(IF('Overview - Section A'!$AN$5="Funding Request",VLOOKUP(E84,'Overview - Section A'!$M$31:$P$32,4,FALSE),IF(Z84="","",Z84)),"")</f>
        <v/>
      </c>
      <c r="S84" s="433" t="b">
        <f t="shared" si="3"/>
        <v>0</v>
      </c>
      <c r="T84" s="433" t="s">
        <v>1078</v>
      </c>
      <c r="U84" s="433" t="str">
        <f t="array" ref="U84">IFERROR(IF(INDEX('Overview - Section A'!$AB$120:$AB$174,MATCH(LEFT(C84,255),LEFT('Overview - Section A'!$W$120:$W$174,255),0))=0,"",INDEX('Overview - Section A'!$AB$120:$AB$174,MATCH(LEFT(C84,255),LEFT('Overview - Section A'!$W$120:$W$174,255),0))),"")</f>
        <v>a1M36000004b8f4EAA</v>
      </c>
      <c r="V84" s="459" t="str">
        <f>IFERROR(IF('Overview - Section A'!$AN$5="Funding Request",IF('Reference Records'!$B$343&lt;&gt;"",VLOOKUP(N84,'Reference Records'!$B$343:$C$344,2,FALSE),VLOOKUP(N84,'Reference Records'!$A$356:$C$357,3,FALSE)),VLOOKUP(N84,'Reference Records'!$A$360:$C$362,3,FALSE)),"")</f>
        <v/>
      </c>
      <c r="W84" s="460" t="s">
        <v>567</v>
      </c>
      <c r="X84" s="460" t="s">
        <v>581</v>
      </c>
      <c r="Y84" s="459"/>
      <c r="Z84" s="459"/>
      <c r="AA84" s="216"/>
      <c r="AB84" s="161"/>
      <c r="AC84" s="51"/>
    </row>
    <row r="85" spans="1:40" ht="47.15" customHeight="1" x14ac:dyDescent="0.35">
      <c r="A85" s="367">
        <v>77</v>
      </c>
      <c r="B85" s="450" t="str">
        <f>IFERROR(IF(D85="","",VLOOKUP(W85,'Reference records(soft deleted)'!$B$84:$D$127,3,FALSE)),"")</f>
        <v/>
      </c>
      <c r="C85" s="450" t="str">
        <f>IFERROR(IF(D85="","",VLOOKUP(X85,'Reference records(soft deleted)'!$B$234:$D$426,3,FALSE)),"")</f>
        <v/>
      </c>
      <c r="D85" s="451"/>
      <c r="E85" s="452" t="str">
        <f>IF('Overview - Section A'!$AN$5="Funding Request",IF(F85="Funding Request Place Holder","",F85),"")</f>
        <v/>
      </c>
      <c r="F85" s="453" t="str">
        <f>IFERROR(IF(Z85="","",VLOOKUP(Z85,'Overview - Section A'!$P$31:$Q$32,2,FALSE)),"")</f>
        <v/>
      </c>
      <c r="G85" s="454"/>
      <c r="H85" s="454"/>
      <c r="I85" s="454"/>
      <c r="J85" s="454"/>
      <c r="K85" s="454"/>
      <c r="L85" s="454"/>
      <c r="M85" s="452"/>
      <c r="N85" s="455" t="str">
        <f t="shared" si="2"/>
        <v/>
      </c>
      <c r="O85" s="456"/>
      <c r="P85" s="457"/>
      <c r="Q85" s="458"/>
      <c r="R85" s="433" t="str">
        <f>IFERROR(IF('Overview - Section A'!$AN$5="Funding Request",VLOOKUP(E85,'Overview - Section A'!$M$31:$P$32,4,FALSE),IF(Z85="","",Z85)),"")</f>
        <v/>
      </c>
      <c r="S85" s="433" t="b">
        <f t="shared" si="3"/>
        <v>0</v>
      </c>
      <c r="T85" s="433" t="s">
        <v>1079</v>
      </c>
      <c r="U85" s="433" t="str">
        <f t="array" ref="U85">IFERROR(IF(INDEX('Overview - Section A'!$AB$120:$AB$174,MATCH(LEFT(C85,255),LEFT('Overview - Section A'!$W$120:$W$174,255),0))=0,"",INDEX('Overview - Section A'!$AB$120:$AB$174,MATCH(LEFT(C85,255),LEFT('Overview - Section A'!$W$120:$W$174,255),0))),"")</f>
        <v>a1M36000004b8f4EAA</v>
      </c>
      <c r="V85" s="459" t="str">
        <f>IFERROR(IF('Overview - Section A'!$AN$5="Funding Request",IF('Reference Records'!$B$343&lt;&gt;"",VLOOKUP(N85,'Reference Records'!$B$343:$C$344,2,FALSE),VLOOKUP(N85,'Reference Records'!$A$356:$C$357,3,FALSE)),VLOOKUP(N85,'Reference Records'!$A$360:$C$362,3,FALSE)),"")</f>
        <v/>
      </c>
      <c r="W85" s="460" t="s">
        <v>567</v>
      </c>
      <c r="X85" s="460" t="s">
        <v>581</v>
      </c>
      <c r="Y85" s="459"/>
      <c r="Z85" s="459"/>
      <c r="AA85" s="216"/>
      <c r="AB85" s="161"/>
      <c r="AC85" s="51"/>
    </row>
    <row r="86" spans="1:40" ht="47.15" customHeight="1" x14ac:dyDescent="0.35">
      <c r="A86" s="367">
        <v>78</v>
      </c>
      <c r="B86" s="450" t="str">
        <f>IFERROR(IF(D86="","",VLOOKUP(W86,'Reference records(soft deleted)'!$B$84:$D$127,3,FALSE)),"")</f>
        <v/>
      </c>
      <c r="C86" s="450" t="str">
        <f>IFERROR(IF(D86="","",VLOOKUP(X86,'Reference records(soft deleted)'!$B$234:$D$426,3,FALSE)),"")</f>
        <v/>
      </c>
      <c r="D86" s="451"/>
      <c r="E86" s="452" t="str">
        <f>IF('Overview - Section A'!$AN$5="Funding Request",IF(F86="Funding Request Place Holder","",F86),"")</f>
        <v/>
      </c>
      <c r="F86" s="453" t="str">
        <f>IFERROR(IF(Z86="","",VLOOKUP(Z86,'Overview - Section A'!$P$31:$Q$32,2,FALSE)),"")</f>
        <v/>
      </c>
      <c r="G86" s="454"/>
      <c r="H86" s="454"/>
      <c r="I86" s="454"/>
      <c r="J86" s="454"/>
      <c r="K86" s="454"/>
      <c r="L86" s="454"/>
      <c r="M86" s="452"/>
      <c r="N86" s="455" t="str">
        <f t="shared" si="2"/>
        <v/>
      </c>
      <c r="O86" s="456"/>
      <c r="P86" s="457"/>
      <c r="Q86" s="458"/>
      <c r="R86" s="433" t="str">
        <f>IFERROR(IF('Overview - Section A'!$AN$5="Funding Request",VLOOKUP(E86,'Overview - Section A'!$M$31:$P$32,4,FALSE),IF(Z86="","",Z86)),"")</f>
        <v/>
      </c>
      <c r="S86" s="433" t="b">
        <f t="shared" si="3"/>
        <v>0</v>
      </c>
      <c r="T86" s="433" t="s">
        <v>1080</v>
      </c>
      <c r="U86" s="433" t="str">
        <f t="array" ref="U86">IFERROR(IF(INDEX('Overview - Section A'!$AB$120:$AB$174,MATCH(LEFT(C86,255),LEFT('Overview - Section A'!$W$120:$W$174,255),0))=0,"",INDEX('Overview - Section A'!$AB$120:$AB$174,MATCH(LEFT(C86,255),LEFT('Overview - Section A'!$W$120:$W$174,255),0))),"")</f>
        <v>a1M36000004b8f4EAA</v>
      </c>
      <c r="V86" s="459" t="str">
        <f>IFERROR(IF('Overview - Section A'!$AN$5="Funding Request",IF('Reference Records'!$B$343&lt;&gt;"",VLOOKUP(N86,'Reference Records'!$B$343:$C$344,2,FALSE),VLOOKUP(N86,'Reference Records'!$A$356:$C$357,3,FALSE)),VLOOKUP(N86,'Reference Records'!$A$360:$C$362,3,FALSE)),"")</f>
        <v/>
      </c>
      <c r="W86" s="460" t="s">
        <v>567</v>
      </c>
      <c r="X86" s="460" t="s">
        <v>581</v>
      </c>
      <c r="Y86" s="459"/>
      <c r="Z86" s="459"/>
      <c r="AA86" s="216"/>
      <c r="AB86" s="161"/>
      <c r="AC86" s="51"/>
    </row>
    <row r="87" spans="1:40" ht="47.15" customHeight="1" x14ac:dyDescent="0.35">
      <c r="A87" s="367">
        <v>79</v>
      </c>
      <c r="B87" s="450" t="str">
        <f>IFERROR(IF(D87="","",VLOOKUP(W87,'Reference records(soft deleted)'!$B$84:$D$127,3,FALSE)),"")</f>
        <v/>
      </c>
      <c r="C87" s="450" t="str">
        <f>IFERROR(IF(D87="","",VLOOKUP(X87,'Reference records(soft deleted)'!$B$234:$D$426,3,FALSE)),"")</f>
        <v/>
      </c>
      <c r="D87" s="451"/>
      <c r="E87" s="452" t="str">
        <f>IF('Overview - Section A'!$AN$5="Funding Request",IF(F87="Funding Request Place Holder","",F87),"")</f>
        <v/>
      </c>
      <c r="F87" s="453" t="str">
        <f>IFERROR(IF(Z87="","",VLOOKUP(Z87,'Overview - Section A'!$P$31:$Q$32,2,FALSE)),"")</f>
        <v/>
      </c>
      <c r="G87" s="454"/>
      <c r="H87" s="454"/>
      <c r="I87" s="454"/>
      <c r="J87" s="454"/>
      <c r="K87" s="454"/>
      <c r="L87" s="454"/>
      <c r="M87" s="452"/>
      <c r="N87" s="455" t="str">
        <f t="shared" si="2"/>
        <v/>
      </c>
      <c r="O87" s="456"/>
      <c r="P87" s="457"/>
      <c r="Q87" s="458"/>
      <c r="R87" s="433" t="str">
        <f>IFERROR(IF('Overview - Section A'!$AN$5="Funding Request",VLOOKUP(E87,'Overview - Section A'!$M$31:$P$32,4,FALSE),IF(Z87="","",Z87)),"")</f>
        <v/>
      </c>
      <c r="S87" s="433" t="b">
        <f t="shared" si="3"/>
        <v>0</v>
      </c>
      <c r="T87" s="433" t="s">
        <v>1081</v>
      </c>
      <c r="U87" s="433" t="str">
        <f t="array" ref="U87">IFERROR(IF(INDEX('Overview - Section A'!$AB$120:$AB$174,MATCH(LEFT(C87,255),LEFT('Overview - Section A'!$W$120:$W$174,255),0))=0,"",INDEX('Overview - Section A'!$AB$120:$AB$174,MATCH(LEFT(C87,255),LEFT('Overview - Section A'!$W$120:$W$174,255),0))),"")</f>
        <v>a1M36000004b8f4EAA</v>
      </c>
      <c r="V87" s="459" t="str">
        <f>IFERROR(IF('Overview - Section A'!$AN$5="Funding Request",IF('Reference Records'!$B$343&lt;&gt;"",VLOOKUP(N87,'Reference Records'!$B$343:$C$344,2,FALSE),VLOOKUP(N87,'Reference Records'!$A$356:$C$357,3,FALSE)),VLOOKUP(N87,'Reference Records'!$A$360:$C$362,3,FALSE)),"")</f>
        <v/>
      </c>
      <c r="W87" s="460" t="s">
        <v>567</v>
      </c>
      <c r="X87" s="460" t="s">
        <v>581</v>
      </c>
      <c r="Y87" s="459"/>
      <c r="Z87" s="459"/>
      <c r="AA87" s="216"/>
      <c r="AB87" s="161"/>
      <c r="AC87" s="51"/>
    </row>
    <row r="88" spans="1:40" ht="47.15" customHeight="1" x14ac:dyDescent="0.35">
      <c r="A88" s="367">
        <v>80</v>
      </c>
      <c r="B88" s="450" t="str">
        <f>IFERROR(IF(D88="","",VLOOKUP(W88,'Reference records(soft deleted)'!$B$84:$D$127,3,FALSE)),"")</f>
        <v/>
      </c>
      <c r="C88" s="450" t="str">
        <f>IFERROR(IF(D88="","",VLOOKUP(X88,'Reference records(soft deleted)'!$B$234:$D$426,3,FALSE)),"")</f>
        <v/>
      </c>
      <c r="D88" s="451"/>
      <c r="E88" s="452" t="str">
        <f>IF('Overview - Section A'!$AN$5="Funding Request",IF(F88="Funding Request Place Holder","",F88),"")</f>
        <v/>
      </c>
      <c r="F88" s="453" t="str">
        <f>IFERROR(IF(Z88="","",VLOOKUP(Z88,'Overview - Section A'!$P$31:$Q$32,2,FALSE)),"")</f>
        <v/>
      </c>
      <c r="G88" s="454"/>
      <c r="H88" s="454"/>
      <c r="I88" s="454"/>
      <c r="J88" s="454"/>
      <c r="K88" s="454"/>
      <c r="L88" s="454"/>
      <c r="M88" s="452"/>
      <c r="N88" s="455" t="str">
        <f t="shared" si="2"/>
        <v/>
      </c>
      <c r="O88" s="456"/>
      <c r="P88" s="457"/>
      <c r="Q88" s="458"/>
      <c r="R88" s="433" t="str">
        <f>IFERROR(IF('Overview - Section A'!$AN$5="Funding Request",VLOOKUP(E88,'Overview - Section A'!$M$31:$P$32,4,FALSE),IF(Z88="","",Z88)),"")</f>
        <v/>
      </c>
      <c r="S88" s="433" t="b">
        <f t="shared" si="3"/>
        <v>0</v>
      </c>
      <c r="T88" s="433" t="s">
        <v>1082</v>
      </c>
      <c r="U88" s="433" t="str">
        <f t="array" ref="U88">IFERROR(IF(INDEX('Overview - Section A'!$AB$120:$AB$174,MATCH(LEFT(C88,255),LEFT('Overview - Section A'!$W$120:$W$174,255),0))=0,"",INDEX('Overview - Section A'!$AB$120:$AB$174,MATCH(LEFT(C88,255),LEFT('Overview - Section A'!$W$120:$W$174,255),0))),"")</f>
        <v>a1M36000004b8f4EAA</v>
      </c>
      <c r="V88" s="459" t="str">
        <f>IFERROR(IF('Overview - Section A'!$AN$5="Funding Request",IF('Reference Records'!$B$343&lt;&gt;"",VLOOKUP(N88,'Reference Records'!$B$343:$C$344,2,FALSE),VLOOKUP(N88,'Reference Records'!$A$356:$C$357,3,FALSE)),VLOOKUP(N88,'Reference Records'!$A$360:$C$362,3,FALSE)),"")</f>
        <v/>
      </c>
      <c r="W88" s="460" t="s">
        <v>567</v>
      </c>
      <c r="X88" s="460" t="s">
        <v>581</v>
      </c>
      <c r="Y88" s="459"/>
      <c r="Z88" s="459"/>
      <c r="AA88" s="216"/>
      <c r="AB88" s="161"/>
      <c r="AC88" s="51"/>
    </row>
    <row r="89" spans="1:40" ht="1.5" customHeight="1" thickBot="1" x14ac:dyDescent="0.4">
      <c r="A89" s="65"/>
      <c r="B89" s="66"/>
      <c r="C89" s="66"/>
      <c r="D89" s="66"/>
      <c r="E89" s="66"/>
      <c r="F89" s="66"/>
      <c r="G89" s="66"/>
      <c r="H89" s="66"/>
      <c r="I89" s="66"/>
      <c r="J89" s="66"/>
      <c r="K89" s="66"/>
      <c r="L89" s="66"/>
      <c r="M89" s="66"/>
      <c r="N89" s="66"/>
      <c r="O89" s="66"/>
      <c r="P89" s="66"/>
      <c r="Q89" s="66"/>
      <c r="R89" s="66"/>
      <c r="S89" s="66"/>
      <c r="T89" s="66"/>
      <c r="U89" s="66"/>
      <c r="V89" s="61"/>
      <c r="AC89" s="61"/>
    </row>
    <row r="90" spans="1:40" ht="35.9" customHeight="1" thickBot="1" x14ac:dyDescent="0.4">
      <c r="E90" s="68"/>
      <c r="F90" s="68"/>
      <c r="G90" s="68"/>
      <c r="H90" s="68"/>
      <c r="I90" s="68"/>
      <c r="J90" s="68"/>
      <c r="K90" s="68"/>
      <c r="L90" s="68"/>
      <c r="M90" s="68"/>
      <c r="N90" s="68"/>
      <c r="W90" s="49"/>
      <c r="X90" s="49"/>
      <c r="Y90" s="49"/>
      <c r="Z90" s="49"/>
      <c r="AA90" s="49"/>
      <c r="AB90" s="49"/>
      <c r="AC90" s="49"/>
    </row>
    <row r="91" spans="1:40" ht="45.75" customHeight="1" thickBot="1" x14ac:dyDescent="0.4">
      <c r="A91" s="516" t="s">
        <v>171</v>
      </c>
      <c r="B91" s="517"/>
      <c r="C91" s="517"/>
      <c r="D91" s="517"/>
      <c r="E91" s="517"/>
      <c r="F91" s="129"/>
      <c r="G91" s="129"/>
      <c r="H91" s="129"/>
      <c r="I91" s="129"/>
      <c r="J91" s="129"/>
      <c r="K91" s="129"/>
      <c r="L91" s="129"/>
      <c r="M91" s="130"/>
      <c r="N91" s="68"/>
    </row>
    <row r="92" spans="1:40" ht="45.75" customHeight="1" x14ac:dyDescent="0.35">
      <c r="A92" s="379" t="s">
        <v>128</v>
      </c>
      <c r="B92" s="379" t="s">
        <v>89</v>
      </c>
      <c r="C92" s="379" t="s">
        <v>182</v>
      </c>
      <c r="D92" s="379" t="s">
        <v>142</v>
      </c>
      <c r="E92" s="379" t="s">
        <v>133</v>
      </c>
      <c r="F92" s="383" t="s">
        <v>162</v>
      </c>
      <c r="G92" s="383" t="s">
        <v>62</v>
      </c>
      <c r="H92" s="383" t="s">
        <v>0</v>
      </c>
      <c r="I92" s="383" t="s">
        <v>96</v>
      </c>
      <c r="J92" s="383" t="s">
        <v>60</v>
      </c>
      <c r="K92" s="383" t="s">
        <v>97</v>
      </c>
      <c r="L92" s="461" t="s">
        <v>62</v>
      </c>
      <c r="M92" s="127"/>
      <c r="N92" s="68"/>
    </row>
    <row r="93" spans="1:40" ht="155" hidden="1" x14ac:dyDescent="0.35">
      <c r="A93" s="367" t="s">
        <v>93</v>
      </c>
      <c r="B93" s="384" t="str">
        <f>IF(A93=A92,"",IF(VLOOKUP(A93,$A$8:$D$90,4,FALSE)=0,"",VLOOKUP(A93,$A$8:$D$90,4,FALSE)))</f>
        <v>[Key Activity]</v>
      </c>
      <c r="C93" s="385" t="str">
        <f ca="1">TEXT(IFERROR(INDEX('Overview - Section A'!$A$38:$A$45,MATCH(G93,'Overview - Section A'!$U$38:$U$45,0)),""),"d-mmm-yy") &amp;" to " &amp; TEXT(IFERROR(INDEX('Overview - Section A'!$E$38:$E$45,MATCH(G93,'Overview - Section A'!$U$38:$U$45,0)),""),"d-mmm-yy")</f>
        <v xml:space="preserve"> to </v>
      </c>
      <c r="D93" s="462" t="s">
        <v>94</v>
      </c>
      <c r="E93" s="462" t="s">
        <v>95</v>
      </c>
      <c r="F93" s="459" t="str">
        <f>IF(VLOOKUP(A93,$A$8:$D$90,4,FALSE)=0,"",VLOOKUP(A93,$A$8:$D$90,4,FALSE))</f>
        <v>[Key Activity]</v>
      </c>
      <c r="G93" s="463" t="s">
        <v>61</v>
      </c>
      <c r="H93" s="463" t="s">
        <v>47</v>
      </c>
      <c r="I93" s="464" t="b">
        <f>IFERROR(TRUE,FALSE)</f>
        <v>1</v>
      </c>
      <c r="J93" s="464" t="b">
        <f>IFERROR(IF(VLOOKUP(A93,$A$8:$D$90,4,FALSE)&lt;&gt;"",TRUE,FALSE),FALSE)</f>
        <v>1</v>
      </c>
      <c r="K93" s="464" t="str">
        <f>IFERROR(VLOOKUP(A93,$A$8:$T$90,20,FALSE),"")</f>
        <v>[Record ID]</v>
      </c>
      <c r="L93" s="465" t="s">
        <v>61</v>
      </c>
      <c r="M93" s="131"/>
      <c r="N93" s="68"/>
      <c r="AM93" s="5"/>
      <c r="AN93" s="5"/>
    </row>
    <row r="94" spans="1:40" ht="279" x14ac:dyDescent="0.35">
      <c r="A94" s="367">
        <v>1</v>
      </c>
      <c r="B94" s="384" t="str">
        <f t="shared" ref="B94:B157" si="4">IF(A94=A93,"",IF(VLOOKUP(A94,$A$8:$D$90,4,FALSE)=0,"",VLOOKUP(A94,$A$8:$D$90,4,FALSE)))</f>
        <v/>
      </c>
      <c r="C94" s="385" t="str">
        <f ca="1">TEXT(IFERROR(INDEX('Overview - Section A'!$A$38:$A$45,MATCH(G94,'Overview - Section A'!$U$38:$U$45,0)),""),"d-mmm-yy") &amp;" to " &amp; TEXT(IFERROR(INDEX('Overview - Section A'!$E$38:$E$45,MATCH(G94,'Overview - Section A'!$U$38:$U$45,0)),""),"d-mmm-yy")</f>
        <v>1-Jan-18 to 30-Jun-18</v>
      </c>
      <c r="D94" s="462"/>
      <c r="E94" s="462"/>
      <c r="F94" s="459" t="str">
        <f t="shared" ref="F94:F157" si="5">IF(VLOOKUP(A94,$A$8:$D$90,4,FALSE)=0,"",VLOOKUP(A94,$A$8:$D$90,4,FALSE))</f>
        <v/>
      </c>
      <c r="G94" s="463" t="s">
        <v>412</v>
      </c>
      <c r="H94" s="463"/>
      <c r="I94" s="464" t="b">
        <f t="shared" ref="I94:I157" si="6">IFERROR(TRUE,FALSE)</f>
        <v>1</v>
      </c>
      <c r="J94" s="464" t="b">
        <f t="shared" ref="J94:J157" si="7">IFERROR(IF(VLOOKUP(A94,$A$8:$D$90,4,FALSE)&lt;&gt;"",TRUE,FALSE),FALSE)</f>
        <v>0</v>
      </c>
      <c r="K94" s="464" t="str">
        <f t="shared" ref="K94:K157" si="8">IFERROR(VLOOKUP(A94,$A$8:$T$90,20,FALSE),"")</f>
        <v>a1N36000004vM6bEAE</v>
      </c>
      <c r="L94" s="465" t="s">
        <v>1083</v>
      </c>
      <c r="M94" s="131"/>
      <c r="N94" s="68"/>
      <c r="AM94" s="5"/>
      <c r="AN94" s="5"/>
    </row>
    <row r="95" spans="1:40" ht="279" x14ac:dyDescent="0.35">
      <c r="A95" s="367">
        <v>1</v>
      </c>
      <c r="B95" s="384" t="str">
        <f t="shared" si="4"/>
        <v/>
      </c>
      <c r="C95" s="385" t="str">
        <f ca="1">TEXT(IFERROR(INDEX('Overview - Section A'!$A$38:$A$45,MATCH(G95,'Overview - Section A'!$U$38:$U$45,0)),""),"d-mmm-yy") &amp;" to " &amp; TEXT(IFERROR(INDEX('Overview - Section A'!$E$38:$E$45,MATCH(G95,'Overview - Section A'!$U$38:$U$45,0)),""),"d-mmm-yy")</f>
        <v>1-Jul-18 to 31-Dec-18</v>
      </c>
      <c r="D95" s="462"/>
      <c r="E95" s="462"/>
      <c r="F95" s="459" t="str">
        <f t="shared" si="5"/>
        <v/>
      </c>
      <c r="G95" s="463" t="s">
        <v>414</v>
      </c>
      <c r="H95" s="463"/>
      <c r="I95" s="464" t="b">
        <f t="shared" si="6"/>
        <v>1</v>
      </c>
      <c r="J95" s="464" t="b">
        <f t="shared" si="7"/>
        <v>0</v>
      </c>
      <c r="K95" s="464" t="str">
        <f t="shared" si="8"/>
        <v>a1N36000004vM6bEAE</v>
      </c>
      <c r="L95" s="465" t="s">
        <v>1084</v>
      </c>
      <c r="M95" s="131"/>
      <c r="N95" s="68"/>
      <c r="AM95" s="5"/>
      <c r="AN95" s="5"/>
    </row>
    <row r="96" spans="1:40" ht="279" x14ac:dyDescent="0.35">
      <c r="A96" s="367">
        <v>1</v>
      </c>
      <c r="B96" s="384" t="str">
        <f t="shared" si="4"/>
        <v/>
      </c>
      <c r="C96" s="385" t="str">
        <f ca="1">TEXT(IFERROR(INDEX('Overview - Section A'!$A$38:$A$45,MATCH(G96,'Overview - Section A'!$U$38:$U$45,0)),""),"d-mmm-yy") &amp;" to " &amp; TEXT(IFERROR(INDEX('Overview - Section A'!$E$38:$E$45,MATCH(G96,'Overview - Section A'!$U$38:$U$45,0)),""),"d-mmm-yy")</f>
        <v>1-Jan-19 to 30-Jun-19</v>
      </c>
      <c r="D96" s="462"/>
      <c r="E96" s="462"/>
      <c r="F96" s="459" t="str">
        <f t="shared" si="5"/>
        <v/>
      </c>
      <c r="G96" s="463" t="s">
        <v>416</v>
      </c>
      <c r="H96" s="463"/>
      <c r="I96" s="464" t="b">
        <f t="shared" si="6"/>
        <v>1</v>
      </c>
      <c r="J96" s="464" t="b">
        <f t="shared" si="7"/>
        <v>0</v>
      </c>
      <c r="K96" s="464" t="str">
        <f t="shared" si="8"/>
        <v>a1N36000004vM6bEAE</v>
      </c>
      <c r="L96" s="465" t="s">
        <v>1085</v>
      </c>
      <c r="M96" s="131"/>
      <c r="N96" s="68"/>
      <c r="AM96" s="5"/>
      <c r="AN96" s="5"/>
    </row>
    <row r="97" spans="1:40" ht="279" x14ac:dyDescent="0.35">
      <c r="A97" s="367">
        <v>1</v>
      </c>
      <c r="B97" s="384" t="str">
        <f t="shared" si="4"/>
        <v/>
      </c>
      <c r="C97" s="385" t="str">
        <f ca="1">TEXT(IFERROR(INDEX('Overview - Section A'!$A$38:$A$45,MATCH(G97,'Overview - Section A'!$U$38:$U$45,0)),""),"d-mmm-yy") &amp;" to " &amp; TEXT(IFERROR(INDEX('Overview - Section A'!$E$38:$E$45,MATCH(G97,'Overview - Section A'!$U$38:$U$45,0)),""),"d-mmm-yy")</f>
        <v>1-Jul-19 to 31-Dec-19</v>
      </c>
      <c r="D97" s="462"/>
      <c r="E97" s="462"/>
      <c r="F97" s="459" t="str">
        <f t="shared" si="5"/>
        <v/>
      </c>
      <c r="G97" s="463" t="s">
        <v>418</v>
      </c>
      <c r="H97" s="463"/>
      <c r="I97" s="464" t="b">
        <f t="shared" si="6"/>
        <v>1</v>
      </c>
      <c r="J97" s="464" t="b">
        <f t="shared" si="7"/>
        <v>0</v>
      </c>
      <c r="K97" s="464" t="str">
        <f t="shared" si="8"/>
        <v>a1N36000004vM6bEAE</v>
      </c>
      <c r="L97" s="465" t="s">
        <v>1086</v>
      </c>
      <c r="M97" s="131"/>
      <c r="N97" s="68"/>
      <c r="AM97" s="5"/>
      <c r="AN97" s="5"/>
    </row>
    <row r="98" spans="1:40" ht="279" x14ac:dyDescent="0.35">
      <c r="A98" s="367">
        <v>1</v>
      </c>
      <c r="B98" s="384" t="str">
        <f t="shared" si="4"/>
        <v/>
      </c>
      <c r="C98" s="385" t="str">
        <f ca="1">TEXT(IFERROR(INDEX('Overview - Section A'!$A$38:$A$45,MATCH(G98,'Overview - Section A'!$U$38:$U$45,0)),""),"d-mmm-yy") &amp;" to " &amp; TEXT(IFERROR(INDEX('Overview - Section A'!$E$38:$E$45,MATCH(G98,'Overview - Section A'!$U$38:$U$45,0)),""),"d-mmm-yy")</f>
        <v>1-Jan-20 to 30-Jun-20</v>
      </c>
      <c r="D98" s="462"/>
      <c r="E98" s="462"/>
      <c r="F98" s="459" t="str">
        <f t="shared" si="5"/>
        <v/>
      </c>
      <c r="G98" s="463" t="s">
        <v>420</v>
      </c>
      <c r="H98" s="463"/>
      <c r="I98" s="464" t="b">
        <f t="shared" si="6"/>
        <v>1</v>
      </c>
      <c r="J98" s="464" t="b">
        <f t="shared" si="7"/>
        <v>0</v>
      </c>
      <c r="K98" s="464" t="str">
        <f t="shared" si="8"/>
        <v>a1N36000004vM6bEAE</v>
      </c>
      <c r="L98" s="465" t="s">
        <v>1087</v>
      </c>
      <c r="M98" s="131"/>
      <c r="N98" s="68"/>
      <c r="AM98" s="5"/>
      <c r="AN98" s="5"/>
    </row>
    <row r="99" spans="1:40" ht="279" x14ac:dyDescent="0.35">
      <c r="A99" s="367">
        <v>1</v>
      </c>
      <c r="B99" s="384" t="str">
        <f t="shared" si="4"/>
        <v/>
      </c>
      <c r="C99" s="385" t="str">
        <f ca="1">TEXT(IFERROR(INDEX('Overview - Section A'!$A$38:$A$45,MATCH(G99,'Overview - Section A'!$U$38:$U$45,0)),""),"d-mmm-yy") &amp;" to " &amp; TEXT(IFERROR(INDEX('Overview - Section A'!$E$38:$E$45,MATCH(G99,'Overview - Section A'!$U$38:$U$45,0)),""),"d-mmm-yy")</f>
        <v>1-Jul-20 to 31-Dec-20</v>
      </c>
      <c r="D99" s="462"/>
      <c r="E99" s="462"/>
      <c r="F99" s="459" t="str">
        <f t="shared" si="5"/>
        <v/>
      </c>
      <c r="G99" s="463" t="s">
        <v>422</v>
      </c>
      <c r="H99" s="463"/>
      <c r="I99" s="464" t="b">
        <f t="shared" si="6"/>
        <v>1</v>
      </c>
      <c r="J99" s="464" t="b">
        <f t="shared" si="7"/>
        <v>0</v>
      </c>
      <c r="K99" s="464" t="str">
        <f t="shared" si="8"/>
        <v>a1N36000004vM6bEAE</v>
      </c>
      <c r="L99" s="465" t="s">
        <v>1088</v>
      </c>
      <c r="M99" s="131"/>
      <c r="N99" s="68"/>
      <c r="AM99" s="5"/>
      <c r="AN99" s="5"/>
    </row>
    <row r="100" spans="1:40" ht="279" x14ac:dyDescent="0.35">
      <c r="A100" s="367">
        <v>2</v>
      </c>
      <c r="B100" s="384" t="str">
        <f t="shared" si="4"/>
        <v/>
      </c>
      <c r="C100" s="385" t="str">
        <f ca="1">TEXT(IFERROR(INDEX('Overview - Section A'!$A$38:$A$45,MATCH(G100,'Overview - Section A'!$U$38:$U$45,0)),""),"d-mmm-yy") &amp;" to " &amp; TEXT(IFERROR(INDEX('Overview - Section A'!$E$38:$E$45,MATCH(G100,'Overview - Section A'!$U$38:$U$45,0)),""),"d-mmm-yy")</f>
        <v>1-Jan-18 to 30-Jun-18</v>
      </c>
      <c r="D100" s="462"/>
      <c r="E100" s="462"/>
      <c r="F100" s="459" t="str">
        <f t="shared" si="5"/>
        <v/>
      </c>
      <c r="G100" s="463" t="s">
        <v>412</v>
      </c>
      <c r="H100" s="463"/>
      <c r="I100" s="464" t="b">
        <f t="shared" si="6"/>
        <v>1</v>
      </c>
      <c r="J100" s="464" t="b">
        <f t="shared" si="7"/>
        <v>0</v>
      </c>
      <c r="K100" s="464" t="str">
        <f t="shared" si="8"/>
        <v>a1N36000004vM6cEAE</v>
      </c>
      <c r="L100" s="465" t="s">
        <v>1089</v>
      </c>
      <c r="M100" s="131"/>
      <c r="N100" s="68"/>
      <c r="AM100" s="5"/>
      <c r="AN100" s="5"/>
    </row>
    <row r="101" spans="1:40" ht="279" x14ac:dyDescent="0.35">
      <c r="A101" s="367">
        <v>2</v>
      </c>
      <c r="B101" s="384" t="str">
        <f t="shared" si="4"/>
        <v/>
      </c>
      <c r="C101" s="385" t="str">
        <f ca="1">TEXT(IFERROR(INDEX('Overview - Section A'!$A$38:$A$45,MATCH(G101,'Overview - Section A'!$U$38:$U$45,0)),""),"d-mmm-yy") &amp;" to " &amp; TEXT(IFERROR(INDEX('Overview - Section A'!$E$38:$E$45,MATCH(G101,'Overview - Section A'!$U$38:$U$45,0)),""),"d-mmm-yy")</f>
        <v>1-Jul-18 to 31-Dec-18</v>
      </c>
      <c r="D101" s="462"/>
      <c r="E101" s="462"/>
      <c r="F101" s="459" t="str">
        <f t="shared" si="5"/>
        <v/>
      </c>
      <c r="G101" s="463" t="s">
        <v>414</v>
      </c>
      <c r="H101" s="463"/>
      <c r="I101" s="464" t="b">
        <f t="shared" si="6"/>
        <v>1</v>
      </c>
      <c r="J101" s="464" t="b">
        <f t="shared" si="7"/>
        <v>0</v>
      </c>
      <c r="K101" s="464" t="str">
        <f t="shared" si="8"/>
        <v>a1N36000004vM6cEAE</v>
      </c>
      <c r="L101" s="465" t="s">
        <v>1090</v>
      </c>
      <c r="M101" s="131"/>
      <c r="N101" s="68"/>
      <c r="AM101" s="5"/>
      <c r="AN101" s="5"/>
    </row>
    <row r="102" spans="1:40" ht="279" x14ac:dyDescent="0.35">
      <c r="A102" s="367">
        <v>2</v>
      </c>
      <c r="B102" s="384" t="str">
        <f t="shared" si="4"/>
        <v/>
      </c>
      <c r="C102" s="385" t="str">
        <f ca="1">TEXT(IFERROR(INDEX('Overview - Section A'!$A$38:$A$45,MATCH(G102,'Overview - Section A'!$U$38:$U$45,0)),""),"d-mmm-yy") &amp;" to " &amp; TEXT(IFERROR(INDEX('Overview - Section A'!$E$38:$E$45,MATCH(G102,'Overview - Section A'!$U$38:$U$45,0)),""),"d-mmm-yy")</f>
        <v>1-Jan-19 to 30-Jun-19</v>
      </c>
      <c r="D102" s="462"/>
      <c r="E102" s="462"/>
      <c r="F102" s="459" t="str">
        <f t="shared" si="5"/>
        <v/>
      </c>
      <c r="G102" s="463" t="s">
        <v>416</v>
      </c>
      <c r="H102" s="463"/>
      <c r="I102" s="464" t="b">
        <f t="shared" si="6"/>
        <v>1</v>
      </c>
      <c r="J102" s="464" t="b">
        <f t="shared" si="7"/>
        <v>0</v>
      </c>
      <c r="K102" s="464" t="str">
        <f t="shared" si="8"/>
        <v>a1N36000004vM6cEAE</v>
      </c>
      <c r="L102" s="465" t="s">
        <v>1091</v>
      </c>
      <c r="M102" s="131"/>
      <c r="N102" s="68"/>
      <c r="AM102" s="5"/>
      <c r="AN102" s="5"/>
    </row>
    <row r="103" spans="1:40" ht="279" x14ac:dyDescent="0.35">
      <c r="A103" s="367">
        <v>2</v>
      </c>
      <c r="B103" s="384" t="str">
        <f t="shared" si="4"/>
        <v/>
      </c>
      <c r="C103" s="385" t="str">
        <f ca="1">TEXT(IFERROR(INDEX('Overview - Section A'!$A$38:$A$45,MATCH(G103,'Overview - Section A'!$U$38:$U$45,0)),""),"d-mmm-yy") &amp;" to " &amp; TEXT(IFERROR(INDEX('Overview - Section A'!$E$38:$E$45,MATCH(G103,'Overview - Section A'!$U$38:$U$45,0)),""),"d-mmm-yy")</f>
        <v>1-Jul-19 to 31-Dec-19</v>
      </c>
      <c r="D103" s="462"/>
      <c r="E103" s="462"/>
      <c r="F103" s="459" t="str">
        <f t="shared" si="5"/>
        <v/>
      </c>
      <c r="G103" s="463" t="s">
        <v>418</v>
      </c>
      <c r="H103" s="463"/>
      <c r="I103" s="464" t="b">
        <f t="shared" si="6"/>
        <v>1</v>
      </c>
      <c r="J103" s="464" t="b">
        <f t="shared" si="7"/>
        <v>0</v>
      </c>
      <c r="K103" s="464" t="str">
        <f t="shared" si="8"/>
        <v>a1N36000004vM6cEAE</v>
      </c>
      <c r="L103" s="465" t="s">
        <v>1092</v>
      </c>
      <c r="M103" s="131"/>
      <c r="N103" s="68"/>
      <c r="AM103" s="5"/>
      <c r="AN103" s="5"/>
    </row>
    <row r="104" spans="1:40" ht="279" x14ac:dyDescent="0.35">
      <c r="A104" s="367">
        <v>2</v>
      </c>
      <c r="B104" s="384" t="str">
        <f t="shared" si="4"/>
        <v/>
      </c>
      <c r="C104" s="385" t="str">
        <f ca="1">TEXT(IFERROR(INDEX('Overview - Section A'!$A$38:$A$45,MATCH(G104,'Overview - Section A'!$U$38:$U$45,0)),""),"d-mmm-yy") &amp;" to " &amp; TEXT(IFERROR(INDEX('Overview - Section A'!$E$38:$E$45,MATCH(G104,'Overview - Section A'!$U$38:$U$45,0)),""),"d-mmm-yy")</f>
        <v>1-Jan-20 to 30-Jun-20</v>
      </c>
      <c r="D104" s="462"/>
      <c r="E104" s="462"/>
      <c r="F104" s="459" t="str">
        <f t="shared" si="5"/>
        <v/>
      </c>
      <c r="G104" s="463" t="s">
        <v>420</v>
      </c>
      <c r="H104" s="463"/>
      <c r="I104" s="464" t="b">
        <f t="shared" si="6"/>
        <v>1</v>
      </c>
      <c r="J104" s="464" t="b">
        <f t="shared" si="7"/>
        <v>0</v>
      </c>
      <c r="K104" s="464" t="str">
        <f t="shared" si="8"/>
        <v>a1N36000004vM6cEAE</v>
      </c>
      <c r="L104" s="465" t="s">
        <v>1093</v>
      </c>
      <c r="M104" s="131"/>
      <c r="N104" s="68"/>
      <c r="AM104" s="5"/>
      <c r="AN104" s="5"/>
    </row>
    <row r="105" spans="1:40" ht="279" x14ac:dyDescent="0.35">
      <c r="A105" s="367">
        <v>2</v>
      </c>
      <c r="B105" s="384" t="str">
        <f t="shared" si="4"/>
        <v/>
      </c>
      <c r="C105" s="385" t="str">
        <f ca="1">TEXT(IFERROR(INDEX('Overview - Section A'!$A$38:$A$45,MATCH(G105,'Overview - Section A'!$U$38:$U$45,0)),""),"d-mmm-yy") &amp;" to " &amp; TEXT(IFERROR(INDEX('Overview - Section A'!$E$38:$E$45,MATCH(G105,'Overview - Section A'!$U$38:$U$45,0)),""),"d-mmm-yy")</f>
        <v>1-Jul-20 to 31-Dec-20</v>
      </c>
      <c r="D105" s="462"/>
      <c r="E105" s="462"/>
      <c r="F105" s="459" t="str">
        <f t="shared" si="5"/>
        <v/>
      </c>
      <c r="G105" s="463" t="s">
        <v>422</v>
      </c>
      <c r="H105" s="463"/>
      <c r="I105" s="464" t="b">
        <f t="shared" si="6"/>
        <v>1</v>
      </c>
      <c r="J105" s="464" t="b">
        <f t="shared" si="7"/>
        <v>0</v>
      </c>
      <c r="K105" s="464" t="str">
        <f t="shared" si="8"/>
        <v>a1N36000004vM6cEAE</v>
      </c>
      <c r="L105" s="465" t="s">
        <v>1094</v>
      </c>
      <c r="M105" s="131"/>
      <c r="N105" s="68"/>
      <c r="AM105" s="5"/>
      <c r="AN105" s="5"/>
    </row>
    <row r="106" spans="1:40" ht="279" x14ac:dyDescent="0.35">
      <c r="A106" s="367">
        <v>3</v>
      </c>
      <c r="B106" s="384" t="str">
        <f t="shared" si="4"/>
        <v/>
      </c>
      <c r="C106" s="385" t="str">
        <f ca="1">TEXT(IFERROR(INDEX('Overview - Section A'!$A$38:$A$45,MATCH(G106,'Overview - Section A'!$U$38:$U$45,0)),""),"d-mmm-yy") &amp;" to " &amp; TEXT(IFERROR(INDEX('Overview - Section A'!$E$38:$E$45,MATCH(G106,'Overview - Section A'!$U$38:$U$45,0)),""),"d-mmm-yy")</f>
        <v>1-Jan-18 to 30-Jun-18</v>
      </c>
      <c r="D106" s="462"/>
      <c r="E106" s="462"/>
      <c r="F106" s="459" t="str">
        <f t="shared" si="5"/>
        <v/>
      </c>
      <c r="G106" s="463" t="s">
        <v>412</v>
      </c>
      <c r="H106" s="463"/>
      <c r="I106" s="464" t="b">
        <f t="shared" si="6"/>
        <v>1</v>
      </c>
      <c r="J106" s="464" t="b">
        <f t="shared" si="7"/>
        <v>0</v>
      </c>
      <c r="K106" s="464" t="str">
        <f t="shared" si="8"/>
        <v>a1N36000004vM6dEAE</v>
      </c>
      <c r="L106" s="465" t="s">
        <v>1095</v>
      </c>
      <c r="M106" s="131"/>
      <c r="N106" s="68"/>
      <c r="AM106" s="5"/>
      <c r="AN106" s="5"/>
    </row>
    <row r="107" spans="1:40" ht="279" x14ac:dyDescent="0.35">
      <c r="A107" s="367">
        <v>3</v>
      </c>
      <c r="B107" s="384" t="str">
        <f t="shared" si="4"/>
        <v/>
      </c>
      <c r="C107" s="385" t="str">
        <f ca="1">TEXT(IFERROR(INDEX('Overview - Section A'!$A$38:$A$45,MATCH(G107,'Overview - Section A'!$U$38:$U$45,0)),""),"d-mmm-yy") &amp;" to " &amp; TEXT(IFERROR(INDEX('Overview - Section A'!$E$38:$E$45,MATCH(G107,'Overview - Section A'!$U$38:$U$45,0)),""),"d-mmm-yy")</f>
        <v>1-Jul-18 to 31-Dec-18</v>
      </c>
      <c r="D107" s="462"/>
      <c r="E107" s="462"/>
      <c r="F107" s="459" t="str">
        <f t="shared" si="5"/>
        <v/>
      </c>
      <c r="G107" s="463" t="s">
        <v>414</v>
      </c>
      <c r="H107" s="463"/>
      <c r="I107" s="464" t="b">
        <f t="shared" si="6"/>
        <v>1</v>
      </c>
      <c r="J107" s="464" t="b">
        <f t="shared" si="7"/>
        <v>0</v>
      </c>
      <c r="K107" s="464" t="str">
        <f t="shared" si="8"/>
        <v>a1N36000004vM6dEAE</v>
      </c>
      <c r="L107" s="465" t="s">
        <v>1096</v>
      </c>
      <c r="M107" s="131"/>
      <c r="N107" s="68"/>
      <c r="AM107" s="5"/>
      <c r="AN107" s="5"/>
    </row>
    <row r="108" spans="1:40" ht="279" x14ac:dyDescent="0.35">
      <c r="A108" s="367">
        <v>3</v>
      </c>
      <c r="B108" s="384" t="str">
        <f t="shared" si="4"/>
        <v/>
      </c>
      <c r="C108" s="385" t="str">
        <f ca="1">TEXT(IFERROR(INDEX('Overview - Section A'!$A$38:$A$45,MATCH(G108,'Overview - Section A'!$U$38:$U$45,0)),""),"d-mmm-yy") &amp;" to " &amp; TEXT(IFERROR(INDEX('Overview - Section A'!$E$38:$E$45,MATCH(G108,'Overview - Section A'!$U$38:$U$45,0)),""),"d-mmm-yy")</f>
        <v>1-Jan-19 to 30-Jun-19</v>
      </c>
      <c r="D108" s="462"/>
      <c r="E108" s="462"/>
      <c r="F108" s="459" t="str">
        <f t="shared" si="5"/>
        <v/>
      </c>
      <c r="G108" s="463" t="s">
        <v>416</v>
      </c>
      <c r="H108" s="463"/>
      <c r="I108" s="464" t="b">
        <f t="shared" si="6"/>
        <v>1</v>
      </c>
      <c r="J108" s="464" t="b">
        <f t="shared" si="7"/>
        <v>0</v>
      </c>
      <c r="K108" s="464" t="str">
        <f t="shared" si="8"/>
        <v>a1N36000004vM6dEAE</v>
      </c>
      <c r="L108" s="465" t="s">
        <v>1097</v>
      </c>
      <c r="M108" s="131"/>
      <c r="N108" s="68"/>
      <c r="AM108" s="5"/>
      <c r="AN108" s="5"/>
    </row>
    <row r="109" spans="1:40" ht="279" x14ac:dyDescent="0.35">
      <c r="A109" s="367">
        <v>3</v>
      </c>
      <c r="B109" s="384" t="str">
        <f t="shared" si="4"/>
        <v/>
      </c>
      <c r="C109" s="385" t="str">
        <f ca="1">TEXT(IFERROR(INDEX('Overview - Section A'!$A$38:$A$45,MATCH(G109,'Overview - Section A'!$U$38:$U$45,0)),""),"d-mmm-yy") &amp;" to " &amp; TEXT(IFERROR(INDEX('Overview - Section A'!$E$38:$E$45,MATCH(G109,'Overview - Section A'!$U$38:$U$45,0)),""),"d-mmm-yy")</f>
        <v>1-Jul-19 to 31-Dec-19</v>
      </c>
      <c r="D109" s="462"/>
      <c r="E109" s="462"/>
      <c r="F109" s="459" t="str">
        <f t="shared" si="5"/>
        <v/>
      </c>
      <c r="G109" s="463" t="s">
        <v>418</v>
      </c>
      <c r="H109" s="463"/>
      <c r="I109" s="464" t="b">
        <f t="shared" si="6"/>
        <v>1</v>
      </c>
      <c r="J109" s="464" t="b">
        <f t="shared" si="7"/>
        <v>0</v>
      </c>
      <c r="K109" s="464" t="str">
        <f t="shared" si="8"/>
        <v>a1N36000004vM6dEAE</v>
      </c>
      <c r="L109" s="465" t="s">
        <v>1098</v>
      </c>
      <c r="M109" s="131"/>
      <c r="N109" s="68"/>
      <c r="AM109" s="5"/>
      <c r="AN109" s="5"/>
    </row>
    <row r="110" spans="1:40" ht="279" x14ac:dyDescent="0.35">
      <c r="A110" s="367">
        <v>3</v>
      </c>
      <c r="B110" s="384" t="str">
        <f t="shared" si="4"/>
        <v/>
      </c>
      <c r="C110" s="385" t="str">
        <f ca="1">TEXT(IFERROR(INDEX('Overview - Section A'!$A$38:$A$45,MATCH(G110,'Overview - Section A'!$U$38:$U$45,0)),""),"d-mmm-yy") &amp;" to " &amp; TEXT(IFERROR(INDEX('Overview - Section A'!$E$38:$E$45,MATCH(G110,'Overview - Section A'!$U$38:$U$45,0)),""),"d-mmm-yy")</f>
        <v>1-Jan-20 to 30-Jun-20</v>
      </c>
      <c r="D110" s="462"/>
      <c r="E110" s="462"/>
      <c r="F110" s="459" t="str">
        <f t="shared" si="5"/>
        <v/>
      </c>
      <c r="G110" s="463" t="s">
        <v>420</v>
      </c>
      <c r="H110" s="463"/>
      <c r="I110" s="464" t="b">
        <f t="shared" si="6"/>
        <v>1</v>
      </c>
      <c r="J110" s="464" t="b">
        <f t="shared" si="7"/>
        <v>0</v>
      </c>
      <c r="K110" s="464" t="str">
        <f t="shared" si="8"/>
        <v>a1N36000004vM6dEAE</v>
      </c>
      <c r="L110" s="465" t="s">
        <v>1099</v>
      </c>
      <c r="M110" s="131"/>
      <c r="N110" s="68"/>
      <c r="AM110" s="5"/>
      <c r="AN110" s="5"/>
    </row>
    <row r="111" spans="1:40" ht="279" x14ac:dyDescent="0.35">
      <c r="A111" s="367">
        <v>3</v>
      </c>
      <c r="B111" s="384" t="str">
        <f t="shared" si="4"/>
        <v/>
      </c>
      <c r="C111" s="385" t="str">
        <f ca="1">TEXT(IFERROR(INDEX('Overview - Section A'!$A$38:$A$45,MATCH(G111,'Overview - Section A'!$U$38:$U$45,0)),""),"d-mmm-yy") &amp;" to " &amp; TEXT(IFERROR(INDEX('Overview - Section A'!$E$38:$E$45,MATCH(G111,'Overview - Section A'!$U$38:$U$45,0)),""),"d-mmm-yy")</f>
        <v>1-Jul-20 to 31-Dec-20</v>
      </c>
      <c r="D111" s="462"/>
      <c r="E111" s="462"/>
      <c r="F111" s="459" t="str">
        <f t="shared" si="5"/>
        <v/>
      </c>
      <c r="G111" s="463" t="s">
        <v>422</v>
      </c>
      <c r="H111" s="463"/>
      <c r="I111" s="464" t="b">
        <f t="shared" si="6"/>
        <v>1</v>
      </c>
      <c r="J111" s="464" t="b">
        <f t="shared" si="7"/>
        <v>0</v>
      </c>
      <c r="K111" s="464" t="str">
        <f t="shared" si="8"/>
        <v>a1N36000004vM6dEAE</v>
      </c>
      <c r="L111" s="465" t="s">
        <v>1100</v>
      </c>
      <c r="M111" s="131"/>
      <c r="N111" s="68"/>
      <c r="AM111" s="5"/>
      <c r="AN111" s="5"/>
    </row>
    <row r="112" spans="1:40" ht="279" x14ac:dyDescent="0.35">
      <c r="A112" s="367">
        <v>4</v>
      </c>
      <c r="B112" s="384" t="str">
        <f t="shared" si="4"/>
        <v/>
      </c>
      <c r="C112" s="385" t="str">
        <f ca="1">TEXT(IFERROR(INDEX('Overview - Section A'!$A$38:$A$45,MATCH(G112,'Overview - Section A'!$U$38:$U$45,0)),""),"d-mmm-yy") &amp;" to " &amp; TEXT(IFERROR(INDEX('Overview - Section A'!$E$38:$E$45,MATCH(G112,'Overview - Section A'!$U$38:$U$45,0)),""),"d-mmm-yy")</f>
        <v>1-Jan-18 to 30-Jun-18</v>
      </c>
      <c r="D112" s="462"/>
      <c r="E112" s="462"/>
      <c r="F112" s="459" t="str">
        <f t="shared" si="5"/>
        <v/>
      </c>
      <c r="G112" s="463" t="s">
        <v>412</v>
      </c>
      <c r="H112" s="463"/>
      <c r="I112" s="464" t="b">
        <f t="shared" si="6"/>
        <v>1</v>
      </c>
      <c r="J112" s="464" t="b">
        <f t="shared" si="7"/>
        <v>0</v>
      </c>
      <c r="K112" s="464" t="str">
        <f t="shared" si="8"/>
        <v>a1N36000004vM6eEAE</v>
      </c>
      <c r="L112" s="465" t="s">
        <v>1101</v>
      </c>
      <c r="M112" s="131"/>
      <c r="N112" s="68"/>
      <c r="AM112" s="5"/>
      <c r="AN112" s="5"/>
    </row>
    <row r="113" spans="1:40" ht="279" x14ac:dyDescent="0.35">
      <c r="A113" s="367">
        <v>4</v>
      </c>
      <c r="B113" s="384" t="str">
        <f t="shared" si="4"/>
        <v/>
      </c>
      <c r="C113" s="385" t="str">
        <f ca="1">TEXT(IFERROR(INDEX('Overview - Section A'!$A$38:$A$45,MATCH(G113,'Overview - Section A'!$U$38:$U$45,0)),""),"d-mmm-yy") &amp;" to " &amp; TEXT(IFERROR(INDEX('Overview - Section A'!$E$38:$E$45,MATCH(G113,'Overview - Section A'!$U$38:$U$45,0)),""),"d-mmm-yy")</f>
        <v>1-Jul-18 to 31-Dec-18</v>
      </c>
      <c r="D113" s="462"/>
      <c r="E113" s="462"/>
      <c r="F113" s="459" t="str">
        <f t="shared" si="5"/>
        <v/>
      </c>
      <c r="G113" s="463" t="s">
        <v>414</v>
      </c>
      <c r="H113" s="463"/>
      <c r="I113" s="464" t="b">
        <f t="shared" si="6"/>
        <v>1</v>
      </c>
      <c r="J113" s="464" t="b">
        <f t="shared" si="7"/>
        <v>0</v>
      </c>
      <c r="K113" s="464" t="str">
        <f t="shared" si="8"/>
        <v>a1N36000004vM6eEAE</v>
      </c>
      <c r="L113" s="465" t="s">
        <v>1102</v>
      </c>
      <c r="M113" s="131"/>
      <c r="N113" s="68"/>
      <c r="AM113" s="5"/>
      <c r="AN113" s="5"/>
    </row>
    <row r="114" spans="1:40" ht="279" x14ac:dyDescent="0.35">
      <c r="A114" s="367">
        <v>4</v>
      </c>
      <c r="B114" s="384" t="str">
        <f t="shared" si="4"/>
        <v/>
      </c>
      <c r="C114" s="385" t="str">
        <f ca="1">TEXT(IFERROR(INDEX('Overview - Section A'!$A$38:$A$45,MATCH(G114,'Overview - Section A'!$U$38:$U$45,0)),""),"d-mmm-yy") &amp;" to " &amp; TEXT(IFERROR(INDEX('Overview - Section A'!$E$38:$E$45,MATCH(G114,'Overview - Section A'!$U$38:$U$45,0)),""),"d-mmm-yy")</f>
        <v>1-Jan-19 to 30-Jun-19</v>
      </c>
      <c r="D114" s="462"/>
      <c r="E114" s="462"/>
      <c r="F114" s="459" t="str">
        <f t="shared" si="5"/>
        <v/>
      </c>
      <c r="G114" s="463" t="s">
        <v>416</v>
      </c>
      <c r="H114" s="463"/>
      <c r="I114" s="464" t="b">
        <f t="shared" si="6"/>
        <v>1</v>
      </c>
      <c r="J114" s="464" t="b">
        <f t="shared" si="7"/>
        <v>0</v>
      </c>
      <c r="K114" s="464" t="str">
        <f t="shared" si="8"/>
        <v>a1N36000004vM6eEAE</v>
      </c>
      <c r="L114" s="465" t="s">
        <v>1103</v>
      </c>
      <c r="M114" s="131"/>
      <c r="N114" s="68"/>
      <c r="AM114" s="5"/>
      <c r="AN114" s="5"/>
    </row>
    <row r="115" spans="1:40" ht="279" x14ac:dyDescent="0.35">
      <c r="A115" s="367">
        <v>4</v>
      </c>
      <c r="B115" s="384" t="str">
        <f t="shared" si="4"/>
        <v/>
      </c>
      <c r="C115" s="385" t="str">
        <f ca="1">TEXT(IFERROR(INDEX('Overview - Section A'!$A$38:$A$45,MATCH(G115,'Overview - Section A'!$U$38:$U$45,0)),""),"d-mmm-yy") &amp;" to " &amp; TEXT(IFERROR(INDEX('Overview - Section A'!$E$38:$E$45,MATCH(G115,'Overview - Section A'!$U$38:$U$45,0)),""),"d-mmm-yy")</f>
        <v>1-Jul-19 to 31-Dec-19</v>
      </c>
      <c r="D115" s="462"/>
      <c r="E115" s="462"/>
      <c r="F115" s="459" t="str">
        <f t="shared" si="5"/>
        <v/>
      </c>
      <c r="G115" s="463" t="s">
        <v>418</v>
      </c>
      <c r="H115" s="463"/>
      <c r="I115" s="464" t="b">
        <f t="shared" si="6"/>
        <v>1</v>
      </c>
      <c r="J115" s="464" t="b">
        <f t="shared" si="7"/>
        <v>0</v>
      </c>
      <c r="K115" s="464" t="str">
        <f t="shared" si="8"/>
        <v>a1N36000004vM6eEAE</v>
      </c>
      <c r="L115" s="465" t="s">
        <v>1104</v>
      </c>
      <c r="M115" s="131"/>
      <c r="N115" s="68"/>
      <c r="AM115" s="5"/>
      <c r="AN115" s="5"/>
    </row>
    <row r="116" spans="1:40" ht="279" x14ac:dyDescent="0.35">
      <c r="A116" s="367">
        <v>4</v>
      </c>
      <c r="B116" s="384" t="str">
        <f t="shared" si="4"/>
        <v/>
      </c>
      <c r="C116" s="385" t="str">
        <f ca="1">TEXT(IFERROR(INDEX('Overview - Section A'!$A$38:$A$45,MATCH(G116,'Overview - Section A'!$U$38:$U$45,0)),""),"d-mmm-yy") &amp;" to " &amp; TEXT(IFERROR(INDEX('Overview - Section A'!$E$38:$E$45,MATCH(G116,'Overview - Section A'!$U$38:$U$45,0)),""),"d-mmm-yy")</f>
        <v>1-Jan-20 to 30-Jun-20</v>
      </c>
      <c r="D116" s="462"/>
      <c r="E116" s="462"/>
      <c r="F116" s="459" t="str">
        <f t="shared" si="5"/>
        <v/>
      </c>
      <c r="G116" s="463" t="s">
        <v>420</v>
      </c>
      <c r="H116" s="463"/>
      <c r="I116" s="464" t="b">
        <f t="shared" si="6"/>
        <v>1</v>
      </c>
      <c r="J116" s="464" t="b">
        <f t="shared" si="7"/>
        <v>0</v>
      </c>
      <c r="K116" s="464" t="str">
        <f t="shared" si="8"/>
        <v>a1N36000004vM6eEAE</v>
      </c>
      <c r="L116" s="465" t="s">
        <v>1105</v>
      </c>
      <c r="M116" s="131"/>
      <c r="N116" s="68"/>
      <c r="AM116" s="5"/>
      <c r="AN116" s="5"/>
    </row>
    <row r="117" spans="1:40" ht="279" x14ac:dyDescent="0.35">
      <c r="A117" s="367">
        <v>4</v>
      </c>
      <c r="B117" s="384" t="str">
        <f t="shared" si="4"/>
        <v/>
      </c>
      <c r="C117" s="385" t="str">
        <f ca="1">TEXT(IFERROR(INDEX('Overview - Section A'!$A$38:$A$45,MATCH(G117,'Overview - Section A'!$U$38:$U$45,0)),""),"d-mmm-yy") &amp;" to " &amp; TEXT(IFERROR(INDEX('Overview - Section A'!$E$38:$E$45,MATCH(G117,'Overview - Section A'!$U$38:$U$45,0)),""),"d-mmm-yy")</f>
        <v>1-Jul-20 to 31-Dec-20</v>
      </c>
      <c r="D117" s="462"/>
      <c r="E117" s="462"/>
      <c r="F117" s="459" t="str">
        <f t="shared" si="5"/>
        <v/>
      </c>
      <c r="G117" s="463" t="s">
        <v>422</v>
      </c>
      <c r="H117" s="463"/>
      <c r="I117" s="464" t="b">
        <f t="shared" si="6"/>
        <v>1</v>
      </c>
      <c r="J117" s="464" t="b">
        <f t="shared" si="7"/>
        <v>0</v>
      </c>
      <c r="K117" s="464" t="str">
        <f t="shared" si="8"/>
        <v>a1N36000004vM6eEAE</v>
      </c>
      <c r="L117" s="465" t="s">
        <v>1106</v>
      </c>
      <c r="M117" s="131"/>
      <c r="N117" s="68"/>
      <c r="AM117" s="5"/>
      <c r="AN117" s="5"/>
    </row>
    <row r="118" spans="1:40" ht="279" x14ac:dyDescent="0.35">
      <c r="A118" s="367">
        <v>5</v>
      </c>
      <c r="B118" s="384" t="str">
        <f t="shared" si="4"/>
        <v/>
      </c>
      <c r="C118" s="385" t="str">
        <f ca="1">TEXT(IFERROR(INDEX('Overview - Section A'!$A$38:$A$45,MATCH(G118,'Overview - Section A'!$U$38:$U$45,0)),""),"d-mmm-yy") &amp;" to " &amp; TEXT(IFERROR(INDEX('Overview - Section A'!$E$38:$E$45,MATCH(G118,'Overview - Section A'!$U$38:$U$45,0)),""),"d-mmm-yy")</f>
        <v>1-Jan-18 to 30-Jun-18</v>
      </c>
      <c r="D118" s="462"/>
      <c r="E118" s="462"/>
      <c r="F118" s="459" t="str">
        <f t="shared" si="5"/>
        <v/>
      </c>
      <c r="G118" s="463" t="s">
        <v>412</v>
      </c>
      <c r="H118" s="463"/>
      <c r="I118" s="464" t="b">
        <f t="shared" si="6"/>
        <v>1</v>
      </c>
      <c r="J118" s="464" t="b">
        <f t="shared" si="7"/>
        <v>0</v>
      </c>
      <c r="K118" s="464" t="str">
        <f t="shared" si="8"/>
        <v>a1N36000004vM6fEAE</v>
      </c>
      <c r="L118" s="465" t="s">
        <v>1107</v>
      </c>
      <c r="M118" s="131"/>
      <c r="N118" s="68"/>
      <c r="AM118" s="5"/>
      <c r="AN118" s="5"/>
    </row>
    <row r="119" spans="1:40" ht="279" x14ac:dyDescent="0.35">
      <c r="A119" s="367">
        <v>5</v>
      </c>
      <c r="B119" s="384" t="str">
        <f t="shared" si="4"/>
        <v/>
      </c>
      <c r="C119" s="385" t="str">
        <f ca="1">TEXT(IFERROR(INDEX('Overview - Section A'!$A$38:$A$45,MATCH(G119,'Overview - Section A'!$U$38:$U$45,0)),""),"d-mmm-yy") &amp;" to " &amp; TEXT(IFERROR(INDEX('Overview - Section A'!$E$38:$E$45,MATCH(G119,'Overview - Section A'!$U$38:$U$45,0)),""),"d-mmm-yy")</f>
        <v>1-Jul-18 to 31-Dec-18</v>
      </c>
      <c r="D119" s="462"/>
      <c r="E119" s="462"/>
      <c r="F119" s="459" t="str">
        <f t="shared" si="5"/>
        <v/>
      </c>
      <c r="G119" s="463" t="s">
        <v>414</v>
      </c>
      <c r="H119" s="463"/>
      <c r="I119" s="464" t="b">
        <f t="shared" si="6"/>
        <v>1</v>
      </c>
      <c r="J119" s="464" t="b">
        <f t="shared" si="7"/>
        <v>0</v>
      </c>
      <c r="K119" s="464" t="str">
        <f t="shared" si="8"/>
        <v>a1N36000004vM6fEAE</v>
      </c>
      <c r="L119" s="465" t="s">
        <v>1108</v>
      </c>
      <c r="M119" s="131"/>
      <c r="N119" s="68"/>
      <c r="AM119" s="5"/>
      <c r="AN119" s="5"/>
    </row>
    <row r="120" spans="1:40" ht="279" x14ac:dyDescent="0.35">
      <c r="A120" s="367">
        <v>5</v>
      </c>
      <c r="B120" s="384" t="str">
        <f t="shared" si="4"/>
        <v/>
      </c>
      <c r="C120" s="385" t="str">
        <f ca="1">TEXT(IFERROR(INDEX('Overview - Section A'!$A$38:$A$45,MATCH(G120,'Overview - Section A'!$U$38:$U$45,0)),""),"d-mmm-yy") &amp;" to " &amp; TEXT(IFERROR(INDEX('Overview - Section A'!$E$38:$E$45,MATCH(G120,'Overview - Section A'!$U$38:$U$45,0)),""),"d-mmm-yy")</f>
        <v>1-Jan-19 to 30-Jun-19</v>
      </c>
      <c r="D120" s="462"/>
      <c r="E120" s="462"/>
      <c r="F120" s="459" t="str">
        <f t="shared" si="5"/>
        <v/>
      </c>
      <c r="G120" s="463" t="s">
        <v>416</v>
      </c>
      <c r="H120" s="463"/>
      <c r="I120" s="464" t="b">
        <f t="shared" si="6"/>
        <v>1</v>
      </c>
      <c r="J120" s="464" t="b">
        <f t="shared" si="7"/>
        <v>0</v>
      </c>
      <c r="K120" s="464" t="str">
        <f t="shared" si="8"/>
        <v>a1N36000004vM6fEAE</v>
      </c>
      <c r="L120" s="465" t="s">
        <v>1109</v>
      </c>
      <c r="M120" s="131"/>
      <c r="N120" s="68"/>
      <c r="AM120" s="5"/>
      <c r="AN120" s="5"/>
    </row>
    <row r="121" spans="1:40" ht="279" x14ac:dyDescent="0.35">
      <c r="A121" s="367">
        <v>5</v>
      </c>
      <c r="B121" s="384" t="str">
        <f t="shared" si="4"/>
        <v/>
      </c>
      <c r="C121" s="385" t="str">
        <f ca="1">TEXT(IFERROR(INDEX('Overview - Section A'!$A$38:$A$45,MATCH(G121,'Overview - Section A'!$U$38:$U$45,0)),""),"d-mmm-yy") &amp;" to " &amp; TEXT(IFERROR(INDEX('Overview - Section A'!$E$38:$E$45,MATCH(G121,'Overview - Section A'!$U$38:$U$45,0)),""),"d-mmm-yy")</f>
        <v>1-Jul-19 to 31-Dec-19</v>
      </c>
      <c r="D121" s="462"/>
      <c r="E121" s="462"/>
      <c r="F121" s="459" t="str">
        <f t="shared" si="5"/>
        <v/>
      </c>
      <c r="G121" s="463" t="s">
        <v>418</v>
      </c>
      <c r="H121" s="463"/>
      <c r="I121" s="464" t="b">
        <f t="shared" si="6"/>
        <v>1</v>
      </c>
      <c r="J121" s="464" t="b">
        <f t="shared" si="7"/>
        <v>0</v>
      </c>
      <c r="K121" s="464" t="str">
        <f t="shared" si="8"/>
        <v>a1N36000004vM6fEAE</v>
      </c>
      <c r="L121" s="465" t="s">
        <v>1110</v>
      </c>
      <c r="M121" s="131"/>
      <c r="N121" s="68"/>
      <c r="AM121" s="5"/>
      <c r="AN121" s="5"/>
    </row>
    <row r="122" spans="1:40" ht="279" x14ac:dyDescent="0.35">
      <c r="A122" s="367">
        <v>5</v>
      </c>
      <c r="B122" s="384" t="str">
        <f t="shared" si="4"/>
        <v/>
      </c>
      <c r="C122" s="385" t="str">
        <f ca="1">TEXT(IFERROR(INDEX('Overview - Section A'!$A$38:$A$45,MATCH(G122,'Overview - Section A'!$U$38:$U$45,0)),""),"d-mmm-yy") &amp;" to " &amp; TEXT(IFERROR(INDEX('Overview - Section A'!$E$38:$E$45,MATCH(G122,'Overview - Section A'!$U$38:$U$45,0)),""),"d-mmm-yy")</f>
        <v>1-Jan-20 to 30-Jun-20</v>
      </c>
      <c r="D122" s="462"/>
      <c r="E122" s="462"/>
      <c r="F122" s="459" t="str">
        <f t="shared" si="5"/>
        <v/>
      </c>
      <c r="G122" s="463" t="s">
        <v>420</v>
      </c>
      <c r="H122" s="463"/>
      <c r="I122" s="464" t="b">
        <f t="shared" si="6"/>
        <v>1</v>
      </c>
      <c r="J122" s="464" t="b">
        <f t="shared" si="7"/>
        <v>0</v>
      </c>
      <c r="K122" s="464" t="str">
        <f t="shared" si="8"/>
        <v>a1N36000004vM6fEAE</v>
      </c>
      <c r="L122" s="465" t="s">
        <v>1111</v>
      </c>
      <c r="M122" s="131"/>
      <c r="N122" s="68"/>
      <c r="AM122" s="5"/>
      <c r="AN122" s="5"/>
    </row>
    <row r="123" spans="1:40" ht="279" x14ac:dyDescent="0.35">
      <c r="A123" s="367">
        <v>5</v>
      </c>
      <c r="B123" s="384" t="str">
        <f t="shared" si="4"/>
        <v/>
      </c>
      <c r="C123" s="385" t="str">
        <f ca="1">TEXT(IFERROR(INDEX('Overview - Section A'!$A$38:$A$45,MATCH(G123,'Overview - Section A'!$U$38:$U$45,0)),""),"d-mmm-yy") &amp;" to " &amp; TEXT(IFERROR(INDEX('Overview - Section A'!$E$38:$E$45,MATCH(G123,'Overview - Section A'!$U$38:$U$45,0)),""),"d-mmm-yy")</f>
        <v>1-Jul-20 to 31-Dec-20</v>
      </c>
      <c r="D123" s="462"/>
      <c r="E123" s="462"/>
      <c r="F123" s="459" t="str">
        <f t="shared" si="5"/>
        <v/>
      </c>
      <c r="G123" s="463" t="s">
        <v>422</v>
      </c>
      <c r="H123" s="463"/>
      <c r="I123" s="464" t="b">
        <f t="shared" si="6"/>
        <v>1</v>
      </c>
      <c r="J123" s="464" t="b">
        <f t="shared" si="7"/>
        <v>0</v>
      </c>
      <c r="K123" s="464" t="str">
        <f t="shared" si="8"/>
        <v>a1N36000004vM6fEAE</v>
      </c>
      <c r="L123" s="465" t="s">
        <v>1112</v>
      </c>
      <c r="M123" s="131"/>
      <c r="N123" s="68"/>
      <c r="AM123" s="5"/>
      <c r="AN123" s="5"/>
    </row>
    <row r="124" spans="1:40" ht="279" x14ac:dyDescent="0.35">
      <c r="A124" s="367">
        <v>6</v>
      </c>
      <c r="B124" s="384" t="str">
        <f t="shared" si="4"/>
        <v/>
      </c>
      <c r="C124" s="385" t="str">
        <f ca="1">TEXT(IFERROR(INDEX('Overview - Section A'!$A$38:$A$45,MATCH(G124,'Overview - Section A'!$U$38:$U$45,0)),""),"d-mmm-yy") &amp;" to " &amp; TEXT(IFERROR(INDEX('Overview - Section A'!$E$38:$E$45,MATCH(G124,'Overview - Section A'!$U$38:$U$45,0)),""),"d-mmm-yy")</f>
        <v>1-Jan-18 to 30-Jun-18</v>
      </c>
      <c r="D124" s="462"/>
      <c r="E124" s="462"/>
      <c r="F124" s="459" t="str">
        <f t="shared" si="5"/>
        <v/>
      </c>
      <c r="G124" s="463" t="s">
        <v>412</v>
      </c>
      <c r="H124" s="463"/>
      <c r="I124" s="464" t="b">
        <f t="shared" si="6"/>
        <v>1</v>
      </c>
      <c r="J124" s="464" t="b">
        <f t="shared" si="7"/>
        <v>0</v>
      </c>
      <c r="K124" s="464" t="str">
        <f t="shared" si="8"/>
        <v>a1N36000004vM6gEAE</v>
      </c>
      <c r="L124" s="465" t="s">
        <v>1113</v>
      </c>
      <c r="M124" s="131"/>
      <c r="N124" s="68"/>
      <c r="AM124" s="5"/>
      <c r="AN124" s="5"/>
    </row>
    <row r="125" spans="1:40" ht="279" x14ac:dyDescent="0.35">
      <c r="A125" s="367">
        <v>6</v>
      </c>
      <c r="B125" s="384" t="str">
        <f t="shared" si="4"/>
        <v/>
      </c>
      <c r="C125" s="385" t="str">
        <f ca="1">TEXT(IFERROR(INDEX('Overview - Section A'!$A$38:$A$45,MATCH(G125,'Overview - Section A'!$U$38:$U$45,0)),""),"d-mmm-yy") &amp;" to " &amp; TEXT(IFERROR(INDEX('Overview - Section A'!$E$38:$E$45,MATCH(G125,'Overview - Section A'!$U$38:$U$45,0)),""),"d-mmm-yy")</f>
        <v>1-Jul-18 to 31-Dec-18</v>
      </c>
      <c r="D125" s="462"/>
      <c r="E125" s="462"/>
      <c r="F125" s="459" t="str">
        <f t="shared" si="5"/>
        <v/>
      </c>
      <c r="G125" s="463" t="s">
        <v>414</v>
      </c>
      <c r="H125" s="463"/>
      <c r="I125" s="464" t="b">
        <f t="shared" si="6"/>
        <v>1</v>
      </c>
      <c r="J125" s="464" t="b">
        <f t="shared" si="7"/>
        <v>0</v>
      </c>
      <c r="K125" s="464" t="str">
        <f t="shared" si="8"/>
        <v>a1N36000004vM6gEAE</v>
      </c>
      <c r="L125" s="465" t="s">
        <v>1114</v>
      </c>
      <c r="M125" s="131"/>
      <c r="N125" s="68"/>
      <c r="AM125" s="5"/>
      <c r="AN125" s="5"/>
    </row>
    <row r="126" spans="1:40" ht="279" x14ac:dyDescent="0.35">
      <c r="A126" s="367">
        <v>6</v>
      </c>
      <c r="B126" s="384" t="str">
        <f t="shared" si="4"/>
        <v/>
      </c>
      <c r="C126" s="385" t="str">
        <f ca="1">TEXT(IFERROR(INDEX('Overview - Section A'!$A$38:$A$45,MATCH(G126,'Overview - Section A'!$U$38:$U$45,0)),""),"d-mmm-yy") &amp;" to " &amp; TEXT(IFERROR(INDEX('Overview - Section A'!$E$38:$E$45,MATCH(G126,'Overview - Section A'!$U$38:$U$45,0)),""),"d-mmm-yy")</f>
        <v>1-Jan-19 to 30-Jun-19</v>
      </c>
      <c r="D126" s="462"/>
      <c r="E126" s="462"/>
      <c r="F126" s="459" t="str">
        <f t="shared" si="5"/>
        <v/>
      </c>
      <c r="G126" s="463" t="s">
        <v>416</v>
      </c>
      <c r="H126" s="463"/>
      <c r="I126" s="464" t="b">
        <f t="shared" si="6"/>
        <v>1</v>
      </c>
      <c r="J126" s="464" t="b">
        <f t="shared" si="7"/>
        <v>0</v>
      </c>
      <c r="K126" s="464" t="str">
        <f t="shared" si="8"/>
        <v>a1N36000004vM6gEAE</v>
      </c>
      <c r="L126" s="465" t="s">
        <v>1115</v>
      </c>
      <c r="M126" s="131"/>
      <c r="N126" s="68"/>
      <c r="AM126" s="5"/>
      <c r="AN126" s="5"/>
    </row>
    <row r="127" spans="1:40" ht="279" x14ac:dyDescent="0.35">
      <c r="A127" s="367">
        <v>6</v>
      </c>
      <c r="B127" s="384" t="str">
        <f t="shared" si="4"/>
        <v/>
      </c>
      <c r="C127" s="385" t="str">
        <f ca="1">TEXT(IFERROR(INDEX('Overview - Section A'!$A$38:$A$45,MATCH(G127,'Overview - Section A'!$U$38:$U$45,0)),""),"d-mmm-yy") &amp;" to " &amp; TEXT(IFERROR(INDEX('Overview - Section A'!$E$38:$E$45,MATCH(G127,'Overview - Section A'!$U$38:$U$45,0)),""),"d-mmm-yy")</f>
        <v>1-Jul-19 to 31-Dec-19</v>
      </c>
      <c r="D127" s="462"/>
      <c r="E127" s="462"/>
      <c r="F127" s="459" t="str">
        <f t="shared" si="5"/>
        <v/>
      </c>
      <c r="G127" s="463" t="s">
        <v>418</v>
      </c>
      <c r="H127" s="463"/>
      <c r="I127" s="464" t="b">
        <f t="shared" si="6"/>
        <v>1</v>
      </c>
      <c r="J127" s="464" t="b">
        <f t="shared" si="7"/>
        <v>0</v>
      </c>
      <c r="K127" s="464" t="str">
        <f t="shared" si="8"/>
        <v>a1N36000004vM6gEAE</v>
      </c>
      <c r="L127" s="465" t="s">
        <v>1116</v>
      </c>
      <c r="M127" s="131"/>
      <c r="N127" s="68"/>
      <c r="AM127" s="5"/>
      <c r="AN127" s="5"/>
    </row>
    <row r="128" spans="1:40" ht="279" x14ac:dyDescent="0.35">
      <c r="A128" s="367">
        <v>6</v>
      </c>
      <c r="B128" s="384" t="str">
        <f t="shared" si="4"/>
        <v/>
      </c>
      <c r="C128" s="385" t="str">
        <f ca="1">TEXT(IFERROR(INDEX('Overview - Section A'!$A$38:$A$45,MATCH(G128,'Overview - Section A'!$U$38:$U$45,0)),""),"d-mmm-yy") &amp;" to " &amp; TEXT(IFERROR(INDEX('Overview - Section A'!$E$38:$E$45,MATCH(G128,'Overview - Section A'!$U$38:$U$45,0)),""),"d-mmm-yy")</f>
        <v>1-Jan-20 to 30-Jun-20</v>
      </c>
      <c r="D128" s="462"/>
      <c r="E128" s="462"/>
      <c r="F128" s="459" t="str">
        <f t="shared" si="5"/>
        <v/>
      </c>
      <c r="G128" s="463" t="s">
        <v>420</v>
      </c>
      <c r="H128" s="463"/>
      <c r="I128" s="464" t="b">
        <f t="shared" si="6"/>
        <v>1</v>
      </c>
      <c r="J128" s="464" t="b">
        <f t="shared" si="7"/>
        <v>0</v>
      </c>
      <c r="K128" s="464" t="str">
        <f t="shared" si="8"/>
        <v>a1N36000004vM6gEAE</v>
      </c>
      <c r="L128" s="465" t="s">
        <v>1117</v>
      </c>
      <c r="M128" s="131"/>
      <c r="N128" s="68"/>
      <c r="AM128" s="5"/>
      <c r="AN128" s="5"/>
    </row>
    <row r="129" spans="1:40" ht="279" x14ac:dyDescent="0.35">
      <c r="A129" s="367">
        <v>6</v>
      </c>
      <c r="B129" s="384" t="str">
        <f t="shared" si="4"/>
        <v/>
      </c>
      <c r="C129" s="385" t="str">
        <f ca="1">TEXT(IFERROR(INDEX('Overview - Section A'!$A$38:$A$45,MATCH(G129,'Overview - Section A'!$U$38:$U$45,0)),""),"d-mmm-yy") &amp;" to " &amp; TEXT(IFERROR(INDEX('Overview - Section A'!$E$38:$E$45,MATCH(G129,'Overview - Section A'!$U$38:$U$45,0)),""),"d-mmm-yy")</f>
        <v>1-Jul-20 to 31-Dec-20</v>
      </c>
      <c r="D129" s="462"/>
      <c r="E129" s="462"/>
      <c r="F129" s="459" t="str">
        <f t="shared" si="5"/>
        <v/>
      </c>
      <c r="G129" s="463" t="s">
        <v>422</v>
      </c>
      <c r="H129" s="463"/>
      <c r="I129" s="464" t="b">
        <f t="shared" si="6"/>
        <v>1</v>
      </c>
      <c r="J129" s="464" t="b">
        <f t="shared" si="7"/>
        <v>0</v>
      </c>
      <c r="K129" s="464" t="str">
        <f t="shared" si="8"/>
        <v>a1N36000004vM6gEAE</v>
      </c>
      <c r="L129" s="465" t="s">
        <v>1118</v>
      </c>
      <c r="M129" s="131"/>
      <c r="N129" s="68"/>
      <c r="AM129" s="5"/>
      <c r="AN129" s="5"/>
    </row>
    <row r="130" spans="1:40" ht="279" x14ac:dyDescent="0.35">
      <c r="A130" s="367">
        <v>7</v>
      </c>
      <c r="B130" s="384" t="str">
        <f t="shared" si="4"/>
        <v/>
      </c>
      <c r="C130" s="385" t="str">
        <f ca="1">TEXT(IFERROR(INDEX('Overview - Section A'!$A$38:$A$45,MATCH(G130,'Overview - Section A'!$U$38:$U$45,0)),""),"d-mmm-yy") &amp;" to " &amp; TEXT(IFERROR(INDEX('Overview - Section A'!$E$38:$E$45,MATCH(G130,'Overview - Section A'!$U$38:$U$45,0)),""),"d-mmm-yy")</f>
        <v>1-Jan-18 to 30-Jun-18</v>
      </c>
      <c r="D130" s="462"/>
      <c r="E130" s="462"/>
      <c r="F130" s="459" t="str">
        <f t="shared" si="5"/>
        <v/>
      </c>
      <c r="G130" s="463" t="s">
        <v>412</v>
      </c>
      <c r="H130" s="463"/>
      <c r="I130" s="464" t="b">
        <f t="shared" si="6"/>
        <v>1</v>
      </c>
      <c r="J130" s="464" t="b">
        <f t="shared" si="7"/>
        <v>0</v>
      </c>
      <c r="K130" s="464" t="str">
        <f t="shared" si="8"/>
        <v>a1N36000004vM6hEAE</v>
      </c>
      <c r="L130" s="465" t="s">
        <v>1119</v>
      </c>
      <c r="M130" s="131"/>
      <c r="N130" s="68"/>
      <c r="AM130" s="5"/>
      <c r="AN130" s="5"/>
    </row>
    <row r="131" spans="1:40" ht="279" x14ac:dyDescent="0.35">
      <c r="A131" s="367">
        <v>7</v>
      </c>
      <c r="B131" s="384" t="str">
        <f t="shared" si="4"/>
        <v/>
      </c>
      <c r="C131" s="385" t="str">
        <f ca="1">TEXT(IFERROR(INDEX('Overview - Section A'!$A$38:$A$45,MATCH(G131,'Overview - Section A'!$U$38:$U$45,0)),""),"d-mmm-yy") &amp;" to " &amp; TEXT(IFERROR(INDEX('Overview - Section A'!$E$38:$E$45,MATCH(G131,'Overview - Section A'!$U$38:$U$45,0)),""),"d-mmm-yy")</f>
        <v>1-Jul-18 to 31-Dec-18</v>
      </c>
      <c r="D131" s="462"/>
      <c r="E131" s="462"/>
      <c r="F131" s="459" t="str">
        <f t="shared" si="5"/>
        <v/>
      </c>
      <c r="G131" s="463" t="s">
        <v>414</v>
      </c>
      <c r="H131" s="463"/>
      <c r="I131" s="464" t="b">
        <f t="shared" si="6"/>
        <v>1</v>
      </c>
      <c r="J131" s="464" t="b">
        <f t="shared" si="7"/>
        <v>0</v>
      </c>
      <c r="K131" s="464" t="str">
        <f t="shared" si="8"/>
        <v>a1N36000004vM6hEAE</v>
      </c>
      <c r="L131" s="465" t="s">
        <v>1120</v>
      </c>
      <c r="M131" s="131"/>
      <c r="N131" s="68"/>
      <c r="AM131" s="5"/>
      <c r="AN131" s="5"/>
    </row>
    <row r="132" spans="1:40" ht="279" x14ac:dyDescent="0.35">
      <c r="A132" s="367">
        <v>7</v>
      </c>
      <c r="B132" s="384" t="str">
        <f t="shared" si="4"/>
        <v/>
      </c>
      <c r="C132" s="385" t="str">
        <f ca="1">TEXT(IFERROR(INDEX('Overview - Section A'!$A$38:$A$45,MATCH(G132,'Overview - Section A'!$U$38:$U$45,0)),""),"d-mmm-yy") &amp;" to " &amp; TEXT(IFERROR(INDEX('Overview - Section A'!$E$38:$E$45,MATCH(G132,'Overview - Section A'!$U$38:$U$45,0)),""),"d-mmm-yy")</f>
        <v>1-Jan-19 to 30-Jun-19</v>
      </c>
      <c r="D132" s="462"/>
      <c r="E132" s="462"/>
      <c r="F132" s="459" t="str">
        <f t="shared" si="5"/>
        <v/>
      </c>
      <c r="G132" s="463" t="s">
        <v>416</v>
      </c>
      <c r="H132" s="463"/>
      <c r="I132" s="464" t="b">
        <f t="shared" si="6"/>
        <v>1</v>
      </c>
      <c r="J132" s="464" t="b">
        <f t="shared" si="7"/>
        <v>0</v>
      </c>
      <c r="K132" s="464" t="str">
        <f t="shared" si="8"/>
        <v>a1N36000004vM6hEAE</v>
      </c>
      <c r="L132" s="465" t="s">
        <v>1121</v>
      </c>
      <c r="M132" s="131"/>
      <c r="N132" s="68"/>
      <c r="AM132" s="5"/>
      <c r="AN132" s="5"/>
    </row>
    <row r="133" spans="1:40" ht="279" x14ac:dyDescent="0.35">
      <c r="A133" s="367">
        <v>7</v>
      </c>
      <c r="B133" s="384" t="str">
        <f t="shared" si="4"/>
        <v/>
      </c>
      <c r="C133" s="385" t="str">
        <f ca="1">TEXT(IFERROR(INDEX('Overview - Section A'!$A$38:$A$45,MATCH(G133,'Overview - Section A'!$U$38:$U$45,0)),""),"d-mmm-yy") &amp;" to " &amp; TEXT(IFERROR(INDEX('Overview - Section A'!$E$38:$E$45,MATCH(G133,'Overview - Section A'!$U$38:$U$45,0)),""),"d-mmm-yy")</f>
        <v>1-Jul-19 to 31-Dec-19</v>
      </c>
      <c r="D133" s="462"/>
      <c r="E133" s="462"/>
      <c r="F133" s="459" t="str">
        <f t="shared" si="5"/>
        <v/>
      </c>
      <c r="G133" s="463" t="s">
        <v>418</v>
      </c>
      <c r="H133" s="463"/>
      <c r="I133" s="464" t="b">
        <f t="shared" si="6"/>
        <v>1</v>
      </c>
      <c r="J133" s="464" t="b">
        <f t="shared" si="7"/>
        <v>0</v>
      </c>
      <c r="K133" s="464" t="str">
        <f t="shared" si="8"/>
        <v>a1N36000004vM6hEAE</v>
      </c>
      <c r="L133" s="465" t="s">
        <v>1122</v>
      </c>
      <c r="M133" s="131"/>
      <c r="N133" s="68"/>
      <c r="AM133" s="5"/>
      <c r="AN133" s="5"/>
    </row>
    <row r="134" spans="1:40" ht="279" x14ac:dyDescent="0.35">
      <c r="A134" s="367">
        <v>7</v>
      </c>
      <c r="B134" s="384" t="str">
        <f t="shared" si="4"/>
        <v/>
      </c>
      <c r="C134" s="385" t="str">
        <f ca="1">TEXT(IFERROR(INDEX('Overview - Section A'!$A$38:$A$45,MATCH(G134,'Overview - Section A'!$U$38:$U$45,0)),""),"d-mmm-yy") &amp;" to " &amp; TEXT(IFERROR(INDEX('Overview - Section A'!$E$38:$E$45,MATCH(G134,'Overview - Section A'!$U$38:$U$45,0)),""),"d-mmm-yy")</f>
        <v>1-Jan-20 to 30-Jun-20</v>
      </c>
      <c r="D134" s="462"/>
      <c r="E134" s="462"/>
      <c r="F134" s="459" t="str">
        <f t="shared" si="5"/>
        <v/>
      </c>
      <c r="G134" s="463" t="s">
        <v>420</v>
      </c>
      <c r="H134" s="463"/>
      <c r="I134" s="464" t="b">
        <f t="shared" si="6"/>
        <v>1</v>
      </c>
      <c r="J134" s="464" t="b">
        <f t="shared" si="7"/>
        <v>0</v>
      </c>
      <c r="K134" s="464" t="str">
        <f t="shared" si="8"/>
        <v>a1N36000004vM6hEAE</v>
      </c>
      <c r="L134" s="465" t="s">
        <v>1123</v>
      </c>
      <c r="M134" s="131"/>
      <c r="N134" s="68"/>
      <c r="AM134" s="5"/>
      <c r="AN134" s="5"/>
    </row>
    <row r="135" spans="1:40" ht="279" x14ac:dyDescent="0.35">
      <c r="A135" s="367">
        <v>7</v>
      </c>
      <c r="B135" s="384" t="str">
        <f t="shared" si="4"/>
        <v/>
      </c>
      <c r="C135" s="385" t="str">
        <f ca="1">TEXT(IFERROR(INDEX('Overview - Section A'!$A$38:$A$45,MATCH(G135,'Overview - Section A'!$U$38:$U$45,0)),""),"d-mmm-yy") &amp;" to " &amp; TEXT(IFERROR(INDEX('Overview - Section A'!$E$38:$E$45,MATCH(G135,'Overview - Section A'!$U$38:$U$45,0)),""),"d-mmm-yy")</f>
        <v>1-Jul-20 to 31-Dec-20</v>
      </c>
      <c r="D135" s="462"/>
      <c r="E135" s="462"/>
      <c r="F135" s="459" t="str">
        <f t="shared" si="5"/>
        <v/>
      </c>
      <c r="G135" s="463" t="s">
        <v>422</v>
      </c>
      <c r="H135" s="463"/>
      <c r="I135" s="464" t="b">
        <f t="shared" si="6"/>
        <v>1</v>
      </c>
      <c r="J135" s="464" t="b">
        <f t="shared" si="7"/>
        <v>0</v>
      </c>
      <c r="K135" s="464" t="str">
        <f t="shared" si="8"/>
        <v>a1N36000004vM6hEAE</v>
      </c>
      <c r="L135" s="465" t="s">
        <v>1124</v>
      </c>
      <c r="M135" s="131"/>
      <c r="N135" s="68"/>
      <c r="AM135" s="5"/>
      <c r="AN135" s="5"/>
    </row>
    <row r="136" spans="1:40" ht="279" x14ac:dyDescent="0.35">
      <c r="A136" s="367">
        <v>8</v>
      </c>
      <c r="B136" s="384" t="str">
        <f t="shared" si="4"/>
        <v/>
      </c>
      <c r="C136" s="385" t="str">
        <f ca="1">TEXT(IFERROR(INDEX('Overview - Section A'!$A$38:$A$45,MATCH(G136,'Overview - Section A'!$U$38:$U$45,0)),""),"d-mmm-yy") &amp;" to " &amp; TEXT(IFERROR(INDEX('Overview - Section A'!$E$38:$E$45,MATCH(G136,'Overview - Section A'!$U$38:$U$45,0)),""),"d-mmm-yy")</f>
        <v>1-Jan-18 to 30-Jun-18</v>
      </c>
      <c r="D136" s="462"/>
      <c r="E136" s="462"/>
      <c r="F136" s="459" t="str">
        <f t="shared" si="5"/>
        <v/>
      </c>
      <c r="G136" s="463" t="s">
        <v>412</v>
      </c>
      <c r="H136" s="463"/>
      <c r="I136" s="464" t="b">
        <f t="shared" si="6"/>
        <v>1</v>
      </c>
      <c r="J136" s="464" t="b">
        <f t="shared" si="7"/>
        <v>0</v>
      </c>
      <c r="K136" s="464" t="str">
        <f t="shared" si="8"/>
        <v>a1N36000004vM6iEAE</v>
      </c>
      <c r="L136" s="465" t="s">
        <v>1125</v>
      </c>
      <c r="M136" s="131"/>
      <c r="N136" s="68"/>
      <c r="AM136" s="5"/>
      <c r="AN136" s="5"/>
    </row>
    <row r="137" spans="1:40" ht="279" x14ac:dyDescent="0.35">
      <c r="A137" s="367">
        <v>8</v>
      </c>
      <c r="B137" s="384" t="str">
        <f t="shared" si="4"/>
        <v/>
      </c>
      <c r="C137" s="385" t="str">
        <f ca="1">TEXT(IFERROR(INDEX('Overview - Section A'!$A$38:$A$45,MATCH(G137,'Overview - Section A'!$U$38:$U$45,0)),""),"d-mmm-yy") &amp;" to " &amp; TEXT(IFERROR(INDEX('Overview - Section A'!$E$38:$E$45,MATCH(G137,'Overview - Section A'!$U$38:$U$45,0)),""),"d-mmm-yy")</f>
        <v>1-Jul-18 to 31-Dec-18</v>
      </c>
      <c r="D137" s="462"/>
      <c r="E137" s="462"/>
      <c r="F137" s="459" t="str">
        <f t="shared" si="5"/>
        <v/>
      </c>
      <c r="G137" s="463" t="s">
        <v>414</v>
      </c>
      <c r="H137" s="463"/>
      <c r="I137" s="464" t="b">
        <f t="shared" si="6"/>
        <v>1</v>
      </c>
      <c r="J137" s="464" t="b">
        <f t="shared" si="7"/>
        <v>0</v>
      </c>
      <c r="K137" s="464" t="str">
        <f t="shared" si="8"/>
        <v>a1N36000004vM6iEAE</v>
      </c>
      <c r="L137" s="465" t="s">
        <v>1126</v>
      </c>
      <c r="M137" s="131"/>
      <c r="N137" s="68"/>
      <c r="AM137" s="5"/>
      <c r="AN137" s="5"/>
    </row>
    <row r="138" spans="1:40" ht="279" x14ac:dyDescent="0.35">
      <c r="A138" s="367">
        <v>8</v>
      </c>
      <c r="B138" s="384" t="str">
        <f t="shared" si="4"/>
        <v/>
      </c>
      <c r="C138" s="385" t="str">
        <f ca="1">TEXT(IFERROR(INDEX('Overview - Section A'!$A$38:$A$45,MATCH(G138,'Overview - Section A'!$U$38:$U$45,0)),""),"d-mmm-yy") &amp;" to " &amp; TEXT(IFERROR(INDEX('Overview - Section A'!$E$38:$E$45,MATCH(G138,'Overview - Section A'!$U$38:$U$45,0)),""),"d-mmm-yy")</f>
        <v>1-Jan-19 to 30-Jun-19</v>
      </c>
      <c r="D138" s="462"/>
      <c r="E138" s="462"/>
      <c r="F138" s="459" t="str">
        <f t="shared" si="5"/>
        <v/>
      </c>
      <c r="G138" s="463" t="s">
        <v>416</v>
      </c>
      <c r="H138" s="463"/>
      <c r="I138" s="464" t="b">
        <f t="shared" si="6"/>
        <v>1</v>
      </c>
      <c r="J138" s="464" t="b">
        <f t="shared" si="7"/>
        <v>0</v>
      </c>
      <c r="K138" s="464" t="str">
        <f t="shared" si="8"/>
        <v>a1N36000004vM6iEAE</v>
      </c>
      <c r="L138" s="465" t="s">
        <v>1127</v>
      </c>
      <c r="M138" s="131"/>
      <c r="N138" s="68"/>
      <c r="AM138" s="5"/>
      <c r="AN138" s="5"/>
    </row>
    <row r="139" spans="1:40" ht="279" x14ac:dyDescent="0.35">
      <c r="A139" s="367">
        <v>8</v>
      </c>
      <c r="B139" s="384" t="str">
        <f t="shared" si="4"/>
        <v/>
      </c>
      <c r="C139" s="385" t="str">
        <f ca="1">TEXT(IFERROR(INDEX('Overview - Section A'!$A$38:$A$45,MATCH(G139,'Overview - Section A'!$U$38:$U$45,0)),""),"d-mmm-yy") &amp;" to " &amp; TEXT(IFERROR(INDEX('Overview - Section A'!$E$38:$E$45,MATCH(G139,'Overview - Section A'!$U$38:$U$45,0)),""),"d-mmm-yy")</f>
        <v>1-Jul-19 to 31-Dec-19</v>
      </c>
      <c r="D139" s="462"/>
      <c r="E139" s="462"/>
      <c r="F139" s="459" t="str">
        <f t="shared" si="5"/>
        <v/>
      </c>
      <c r="G139" s="463" t="s">
        <v>418</v>
      </c>
      <c r="H139" s="463"/>
      <c r="I139" s="464" t="b">
        <f t="shared" si="6"/>
        <v>1</v>
      </c>
      <c r="J139" s="464" t="b">
        <f t="shared" si="7"/>
        <v>0</v>
      </c>
      <c r="K139" s="464" t="str">
        <f t="shared" si="8"/>
        <v>a1N36000004vM6iEAE</v>
      </c>
      <c r="L139" s="465" t="s">
        <v>1128</v>
      </c>
      <c r="M139" s="131"/>
      <c r="N139" s="68"/>
      <c r="AM139" s="5"/>
      <c r="AN139" s="5"/>
    </row>
    <row r="140" spans="1:40" ht="279" x14ac:dyDescent="0.35">
      <c r="A140" s="367">
        <v>8</v>
      </c>
      <c r="B140" s="384" t="str">
        <f t="shared" si="4"/>
        <v/>
      </c>
      <c r="C140" s="385" t="str">
        <f ca="1">TEXT(IFERROR(INDEX('Overview - Section A'!$A$38:$A$45,MATCH(G140,'Overview - Section A'!$U$38:$U$45,0)),""),"d-mmm-yy") &amp;" to " &amp; TEXT(IFERROR(INDEX('Overview - Section A'!$E$38:$E$45,MATCH(G140,'Overview - Section A'!$U$38:$U$45,0)),""),"d-mmm-yy")</f>
        <v>1-Jan-20 to 30-Jun-20</v>
      </c>
      <c r="D140" s="462"/>
      <c r="E140" s="462"/>
      <c r="F140" s="459" t="str">
        <f t="shared" si="5"/>
        <v/>
      </c>
      <c r="G140" s="463" t="s">
        <v>420</v>
      </c>
      <c r="H140" s="463"/>
      <c r="I140" s="464" t="b">
        <f t="shared" si="6"/>
        <v>1</v>
      </c>
      <c r="J140" s="464" t="b">
        <f t="shared" si="7"/>
        <v>0</v>
      </c>
      <c r="K140" s="464" t="str">
        <f t="shared" si="8"/>
        <v>a1N36000004vM6iEAE</v>
      </c>
      <c r="L140" s="465" t="s">
        <v>1129</v>
      </c>
      <c r="M140" s="131"/>
      <c r="N140" s="68"/>
      <c r="AM140" s="5"/>
      <c r="AN140" s="5"/>
    </row>
    <row r="141" spans="1:40" ht="279" x14ac:dyDescent="0.35">
      <c r="A141" s="367">
        <v>8</v>
      </c>
      <c r="B141" s="384" t="str">
        <f t="shared" si="4"/>
        <v/>
      </c>
      <c r="C141" s="385" t="str">
        <f ca="1">TEXT(IFERROR(INDEX('Overview - Section A'!$A$38:$A$45,MATCH(G141,'Overview - Section A'!$U$38:$U$45,0)),""),"d-mmm-yy") &amp;" to " &amp; TEXT(IFERROR(INDEX('Overview - Section A'!$E$38:$E$45,MATCH(G141,'Overview - Section A'!$U$38:$U$45,0)),""),"d-mmm-yy")</f>
        <v>1-Jul-20 to 31-Dec-20</v>
      </c>
      <c r="D141" s="462"/>
      <c r="E141" s="462"/>
      <c r="F141" s="459" t="str">
        <f t="shared" si="5"/>
        <v/>
      </c>
      <c r="G141" s="463" t="s">
        <v>422</v>
      </c>
      <c r="H141" s="463"/>
      <c r="I141" s="464" t="b">
        <f t="shared" si="6"/>
        <v>1</v>
      </c>
      <c r="J141" s="464" t="b">
        <f t="shared" si="7"/>
        <v>0</v>
      </c>
      <c r="K141" s="464" t="str">
        <f t="shared" si="8"/>
        <v>a1N36000004vM6iEAE</v>
      </c>
      <c r="L141" s="465" t="s">
        <v>1130</v>
      </c>
      <c r="M141" s="131"/>
      <c r="N141" s="68"/>
      <c r="AM141" s="5"/>
      <c r="AN141" s="5"/>
    </row>
    <row r="142" spans="1:40" ht="279" x14ac:dyDescent="0.35">
      <c r="A142" s="367">
        <v>9</v>
      </c>
      <c r="B142" s="384" t="str">
        <f t="shared" si="4"/>
        <v/>
      </c>
      <c r="C142" s="385" t="str">
        <f ca="1">TEXT(IFERROR(INDEX('Overview - Section A'!$A$38:$A$45,MATCH(G142,'Overview - Section A'!$U$38:$U$45,0)),""),"d-mmm-yy") &amp;" to " &amp; TEXT(IFERROR(INDEX('Overview - Section A'!$E$38:$E$45,MATCH(G142,'Overview - Section A'!$U$38:$U$45,0)),""),"d-mmm-yy")</f>
        <v>1-Jan-18 to 30-Jun-18</v>
      </c>
      <c r="D142" s="462"/>
      <c r="E142" s="462"/>
      <c r="F142" s="459" t="str">
        <f t="shared" si="5"/>
        <v/>
      </c>
      <c r="G142" s="463" t="s">
        <v>412</v>
      </c>
      <c r="H142" s="463"/>
      <c r="I142" s="464" t="b">
        <f t="shared" si="6"/>
        <v>1</v>
      </c>
      <c r="J142" s="464" t="b">
        <f t="shared" si="7"/>
        <v>0</v>
      </c>
      <c r="K142" s="464" t="str">
        <f t="shared" si="8"/>
        <v>a1N36000004vM6jEAE</v>
      </c>
      <c r="L142" s="465" t="s">
        <v>1131</v>
      </c>
      <c r="M142" s="131"/>
      <c r="N142" s="68"/>
      <c r="AM142" s="5"/>
      <c r="AN142" s="5"/>
    </row>
    <row r="143" spans="1:40" ht="279" x14ac:dyDescent="0.35">
      <c r="A143" s="367">
        <v>9</v>
      </c>
      <c r="B143" s="384" t="str">
        <f t="shared" si="4"/>
        <v/>
      </c>
      <c r="C143" s="385" t="str">
        <f ca="1">TEXT(IFERROR(INDEX('Overview - Section A'!$A$38:$A$45,MATCH(G143,'Overview - Section A'!$U$38:$U$45,0)),""),"d-mmm-yy") &amp;" to " &amp; TEXT(IFERROR(INDEX('Overview - Section A'!$E$38:$E$45,MATCH(G143,'Overview - Section A'!$U$38:$U$45,0)),""),"d-mmm-yy")</f>
        <v>1-Jul-18 to 31-Dec-18</v>
      </c>
      <c r="D143" s="462"/>
      <c r="E143" s="462"/>
      <c r="F143" s="459" t="str">
        <f t="shared" si="5"/>
        <v/>
      </c>
      <c r="G143" s="463" t="s">
        <v>414</v>
      </c>
      <c r="H143" s="463"/>
      <c r="I143" s="464" t="b">
        <f t="shared" si="6"/>
        <v>1</v>
      </c>
      <c r="J143" s="464" t="b">
        <f t="shared" si="7"/>
        <v>0</v>
      </c>
      <c r="K143" s="464" t="str">
        <f t="shared" si="8"/>
        <v>a1N36000004vM6jEAE</v>
      </c>
      <c r="L143" s="465" t="s">
        <v>1132</v>
      </c>
      <c r="M143" s="131"/>
      <c r="N143" s="68"/>
      <c r="AM143" s="5"/>
      <c r="AN143" s="5"/>
    </row>
    <row r="144" spans="1:40" ht="279" x14ac:dyDescent="0.35">
      <c r="A144" s="367">
        <v>9</v>
      </c>
      <c r="B144" s="384" t="str">
        <f t="shared" si="4"/>
        <v/>
      </c>
      <c r="C144" s="385" t="str">
        <f ca="1">TEXT(IFERROR(INDEX('Overview - Section A'!$A$38:$A$45,MATCH(G144,'Overview - Section A'!$U$38:$U$45,0)),""),"d-mmm-yy") &amp;" to " &amp; TEXT(IFERROR(INDEX('Overview - Section A'!$E$38:$E$45,MATCH(G144,'Overview - Section A'!$U$38:$U$45,0)),""),"d-mmm-yy")</f>
        <v>1-Jan-19 to 30-Jun-19</v>
      </c>
      <c r="D144" s="462"/>
      <c r="E144" s="462"/>
      <c r="F144" s="459" t="str">
        <f t="shared" si="5"/>
        <v/>
      </c>
      <c r="G144" s="463" t="s">
        <v>416</v>
      </c>
      <c r="H144" s="463"/>
      <c r="I144" s="464" t="b">
        <f t="shared" si="6"/>
        <v>1</v>
      </c>
      <c r="J144" s="464" t="b">
        <f t="shared" si="7"/>
        <v>0</v>
      </c>
      <c r="K144" s="464" t="str">
        <f t="shared" si="8"/>
        <v>a1N36000004vM6jEAE</v>
      </c>
      <c r="L144" s="465" t="s">
        <v>1133</v>
      </c>
      <c r="M144" s="131"/>
      <c r="N144" s="68"/>
      <c r="AM144" s="5"/>
      <c r="AN144" s="5"/>
    </row>
    <row r="145" spans="1:40" ht="279" x14ac:dyDescent="0.35">
      <c r="A145" s="367">
        <v>9</v>
      </c>
      <c r="B145" s="384" t="str">
        <f t="shared" si="4"/>
        <v/>
      </c>
      <c r="C145" s="385" t="str">
        <f ca="1">TEXT(IFERROR(INDEX('Overview - Section A'!$A$38:$A$45,MATCH(G145,'Overview - Section A'!$U$38:$U$45,0)),""),"d-mmm-yy") &amp;" to " &amp; TEXT(IFERROR(INDEX('Overview - Section A'!$E$38:$E$45,MATCH(G145,'Overview - Section A'!$U$38:$U$45,0)),""),"d-mmm-yy")</f>
        <v>1-Jul-19 to 31-Dec-19</v>
      </c>
      <c r="D145" s="462"/>
      <c r="E145" s="462"/>
      <c r="F145" s="459" t="str">
        <f t="shared" si="5"/>
        <v/>
      </c>
      <c r="G145" s="463" t="s">
        <v>418</v>
      </c>
      <c r="H145" s="463"/>
      <c r="I145" s="464" t="b">
        <f t="shared" si="6"/>
        <v>1</v>
      </c>
      <c r="J145" s="464" t="b">
        <f t="shared" si="7"/>
        <v>0</v>
      </c>
      <c r="K145" s="464" t="str">
        <f t="shared" si="8"/>
        <v>a1N36000004vM6jEAE</v>
      </c>
      <c r="L145" s="465" t="s">
        <v>1134</v>
      </c>
      <c r="M145" s="131"/>
      <c r="N145" s="68"/>
      <c r="AM145" s="5"/>
      <c r="AN145" s="5"/>
    </row>
    <row r="146" spans="1:40" ht="279" x14ac:dyDescent="0.35">
      <c r="A146" s="367">
        <v>9</v>
      </c>
      <c r="B146" s="384" t="str">
        <f t="shared" si="4"/>
        <v/>
      </c>
      <c r="C146" s="385" t="str">
        <f ca="1">TEXT(IFERROR(INDEX('Overview - Section A'!$A$38:$A$45,MATCH(G146,'Overview - Section A'!$U$38:$U$45,0)),""),"d-mmm-yy") &amp;" to " &amp; TEXT(IFERROR(INDEX('Overview - Section A'!$E$38:$E$45,MATCH(G146,'Overview - Section A'!$U$38:$U$45,0)),""),"d-mmm-yy")</f>
        <v>1-Jan-20 to 30-Jun-20</v>
      </c>
      <c r="D146" s="462"/>
      <c r="E146" s="462"/>
      <c r="F146" s="459" t="str">
        <f t="shared" si="5"/>
        <v/>
      </c>
      <c r="G146" s="463" t="s">
        <v>420</v>
      </c>
      <c r="H146" s="463"/>
      <c r="I146" s="464" t="b">
        <f t="shared" si="6"/>
        <v>1</v>
      </c>
      <c r="J146" s="464" t="b">
        <f t="shared" si="7"/>
        <v>0</v>
      </c>
      <c r="K146" s="464" t="str">
        <f t="shared" si="8"/>
        <v>a1N36000004vM6jEAE</v>
      </c>
      <c r="L146" s="465" t="s">
        <v>1135</v>
      </c>
      <c r="M146" s="131"/>
      <c r="N146" s="68"/>
      <c r="AM146" s="5"/>
      <c r="AN146" s="5"/>
    </row>
    <row r="147" spans="1:40" ht="279" x14ac:dyDescent="0.35">
      <c r="A147" s="367">
        <v>9</v>
      </c>
      <c r="B147" s="384" t="str">
        <f t="shared" si="4"/>
        <v/>
      </c>
      <c r="C147" s="385" t="str">
        <f ca="1">TEXT(IFERROR(INDEX('Overview - Section A'!$A$38:$A$45,MATCH(G147,'Overview - Section A'!$U$38:$U$45,0)),""),"d-mmm-yy") &amp;" to " &amp; TEXT(IFERROR(INDEX('Overview - Section A'!$E$38:$E$45,MATCH(G147,'Overview - Section A'!$U$38:$U$45,0)),""),"d-mmm-yy")</f>
        <v>1-Jul-20 to 31-Dec-20</v>
      </c>
      <c r="D147" s="462"/>
      <c r="E147" s="462"/>
      <c r="F147" s="459" t="str">
        <f t="shared" si="5"/>
        <v/>
      </c>
      <c r="G147" s="463" t="s">
        <v>422</v>
      </c>
      <c r="H147" s="463"/>
      <c r="I147" s="464" t="b">
        <f t="shared" si="6"/>
        <v>1</v>
      </c>
      <c r="J147" s="464" t="b">
        <f t="shared" si="7"/>
        <v>0</v>
      </c>
      <c r="K147" s="464" t="str">
        <f t="shared" si="8"/>
        <v>a1N36000004vM6jEAE</v>
      </c>
      <c r="L147" s="465" t="s">
        <v>1136</v>
      </c>
      <c r="M147" s="131"/>
      <c r="N147" s="68"/>
      <c r="AM147" s="5"/>
      <c r="AN147" s="5"/>
    </row>
    <row r="148" spans="1:40" ht="279" x14ac:dyDescent="0.35">
      <c r="A148" s="367">
        <v>10</v>
      </c>
      <c r="B148" s="384" t="str">
        <f t="shared" si="4"/>
        <v/>
      </c>
      <c r="C148" s="385" t="str">
        <f ca="1">TEXT(IFERROR(INDEX('Overview - Section A'!$A$38:$A$45,MATCH(G148,'Overview - Section A'!$U$38:$U$45,0)),""),"d-mmm-yy") &amp;" to " &amp; TEXT(IFERROR(INDEX('Overview - Section A'!$E$38:$E$45,MATCH(G148,'Overview - Section A'!$U$38:$U$45,0)),""),"d-mmm-yy")</f>
        <v>1-Jan-18 to 30-Jun-18</v>
      </c>
      <c r="D148" s="462"/>
      <c r="E148" s="462"/>
      <c r="F148" s="459" t="str">
        <f t="shared" si="5"/>
        <v/>
      </c>
      <c r="G148" s="463" t="s">
        <v>412</v>
      </c>
      <c r="H148" s="463"/>
      <c r="I148" s="464" t="b">
        <f t="shared" si="6"/>
        <v>1</v>
      </c>
      <c r="J148" s="464" t="b">
        <f t="shared" si="7"/>
        <v>0</v>
      </c>
      <c r="K148" s="464" t="str">
        <f t="shared" si="8"/>
        <v>a1N36000004vM6kEAE</v>
      </c>
      <c r="L148" s="465" t="s">
        <v>1137</v>
      </c>
      <c r="M148" s="131"/>
      <c r="N148" s="68"/>
      <c r="AM148" s="5"/>
      <c r="AN148" s="5"/>
    </row>
    <row r="149" spans="1:40" ht="279" x14ac:dyDescent="0.35">
      <c r="A149" s="367">
        <v>10</v>
      </c>
      <c r="B149" s="384" t="str">
        <f t="shared" si="4"/>
        <v/>
      </c>
      <c r="C149" s="385" t="str">
        <f ca="1">TEXT(IFERROR(INDEX('Overview - Section A'!$A$38:$A$45,MATCH(G149,'Overview - Section A'!$U$38:$U$45,0)),""),"d-mmm-yy") &amp;" to " &amp; TEXT(IFERROR(INDEX('Overview - Section A'!$E$38:$E$45,MATCH(G149,'Overview - Section A'!$U$38:$U$45,0)),""),"d-mmm-yy")</f>
        <v>1-Jul-18 to 31-Dec-18</v>
      </c>
      <c r="D149" s="462"/>
      <c r="E149" s="462"/>
      <c r="F149" s="459" t="str">
        <f t="shared" si="5"/>
        <v/>
      </c>
      <c r="G149" s="463" t="s">
        <v>414</v>
      </c>
      <c r="H149" s="463"/>
      <c r="I149" s="464" t="b">
        <f t="shared" si="6"/>
        <v>1</v>
      </c>
      <c r="J149" s="464" t="b">
        <f t="shared" si="7"/>
        <v>0</v>
      </c>
      <c r="K149" s="464" t="str">
        <f t="shared" si="8"/>
        <v>a1N36000004vM6kEAE</v>
      </c>
      <c r="L149" s="465" t="s">
        <v>1138</v>
      </c>
      <c r="M149" s="131"/>
      <c r="N149" s="68"/>
      <c r="AM149" s="5"/>
      <c r="AN149" s="5"/>
    </row>
    <row r="150" spans="1:40" ht="279" x14ac:dyDescent="0.35">
      <c r="A150" s="367">
        <v>10</v>
      </c>
      <c r="B150" s="384" t="str">
        <f t="shared" si="4"/>
        <v/>
      </c>
      <c r="C150" s="385" t="str">
        <f ca="1">TEXT(IFERROR(INDEX('Overview - Section A'!$A$38:$A$45,MATCH(G150,'Overview - Section A'!$U$38:$U$45,0)),""),"d-mmm-yy") &amp;" to " &amp; TEXT(IFERROR(INDEX('Overview - Section A'!$E$38:$E$45,MATCH(G150,'Overview - Section A'!$U$38:$U$45,0)),""),"d-mmm-yy")</f>
        <v>1-Jan-19 to 30-Jun-19</v>
      </c>
      <c r="D150" s="462"/>
      <c r="E150" s="462"/>
      <c r="F150" s="459" t="str">
        <f t="shared" si="5"/>
        <v/>
      </c>
      <c r="G150" s="463" t="s">
        <v>416</v>
      </c>
      <c r="H150" s="463"/>
      <c r="I150" s="464" t="b">
        <f t="shared" si="6"/>
        <v>1</v>
      </c>
      <c r="J150" s="464" t="b">
        <f t="shared" si="7"/>
        <v>0</v>
      </c>
      <c r="K150" s="464" t="str">
        <f t="shared" si="8"/>
        <v>a1N36000004vM6kEAE</v>
      </c>
      <c r="L150" s="465" t="s">
        <v>1139</v>
      </c>
      <c r="M150" s="131"/>
      <c r="N150" s="68"/>
      <c r="AM150" s="5"/>
      <c r="AN150" s="5"/>
    </row>
    <row r="151" spans="1:40" ht="279" x14ac:dyDescent="0.35">
      <c r="A151" s="367">
        <v>10</v>
      </c>
      <c r="B151" s="384" t="str">
        <f t="shared" si="4"/>
        <v/>
      </c>
      <c r="C151" s="385" t="str">
        <f ca="1">TEXT(IFERROR(INDEX('Overview - Section A'!$A$38:$A$45,MATCH(G151,'Overview - Section A'!$U$38:$U$45,0)),""),"d-mmm-yy") &amp;" to " &amp; TEXT(IFERROR(INDEX('Overview - Section A'!$E$38:$E$45,MATCH(G151,'Overview - Section A'!$U$38:$U$45,0)),""),"d-mmm-yy")</f>
        <v>1-Jul-19 to 31-Dec-19</v>
      </c>
      <c r="D151" s="462"/>
      <c r="E151" s="462"/>
      <c r="F151" s="459" t="str">
        <f t="shared" si="5"/>
        <v/>
      </c>
      <c r="G151" s="463" t="s">
        <v>418</v>
      </c>
      <c r="H151" s="463"/>
      <c r="I151" s="464" t="b">
        <f t="shared" si="6"/>
        <v>1</v>
      </c>
      <c r="J151" s="464" t="b">
        <f t="shared" si="7"/>
        <v>0</v>
      </c>
      <c r="K151" s="464" t="str">
        <f t="shared" si="8"/>
        <v>a1N36000004vM6kEAE</v>
      </c>
      <c r="L151" s="465" t="s">
        <v>1140</v>
      </c>
      <c r="M151" s="131"/>
      <c r="N151" s="68"/>
      <c r="AM151" s="5"/>
      <c r="AN151" s="5"/>
    </row>
    <row r="152" spans="1:40" ht="279" x14ac:dyDescent="0.35">
      <c r="A152" s="367">
        <v>10</v>
      </c>
      <c r="B152" s="384" t="str">
        <f t="shared" si="4"/>
        <v/>
      </c>
      <c r="C152" s="385" t="str">
        <f ca="1">TEXT(IFERROR(INDEX('Overview - Section A'!$A$38:$A$45,MATCH(G152,'Overview - Section A'!$U$38:$U$45,0)),""),"d-mmm-yy") &amp;" to " &amp; TEXT(IFERROR(INDEX('Overview - Section A'!$E$38:$E$45,MATCH(G152,'Overview - Section A'!$U$38:$U$45,0)),""),"d-mmm-yy")</f>
        <v>1-Jan-20 to 30-Jun-20</v>
      </c>
      <c r="D152" s="462"/>
      <c r="E152" s="462"/>
      <c r="F152" s="459" t="str">
        <f t="shared" si="5"/>
        <v/>
      </c>
      <c r="G152" s="463" t="s">
        <v>420</v>
      </c>
      <c r="H152" s="463"/>
      <c r="I152" s="464" t="b">
        <f t="shared" si="6"/>
        <v>1</v>
      </c>
      <c r="J152" s="464" t="b">
        <f t="shared" si="7"/>
        <v>0</v>
      </c>
      <c r="K152" s="464" t="str">
        <f t="shared" si="8"/>
        <v>a1N36000004vM6kEAE</v>
      </c>
      <c r="L152" s="465" t="s">
        <v>1141</v>
      </c>
      <c r="M152" s="131"/>
      <c r="N152" s="68"/>
      <c r="AM152" s="5"/>
      <c r="AN152" s="5"/>
    </row>
    <row r="153" spans="1:40" ht="279" x14ac:dyDescent="0.35">
      <c r="A153" s="367">
        <v>10</v>
      </c>
      <c r="B153" s="384" t="str">
        <f t="shared" si="4"/>
        <v/>
      </c>
      <c r="C153" s="385" t="str">
        <f ca="1">TEXT(IFERROR(INDEX('Overview - Section A'!$A$38:$A$45,MATCH(G153,'Overview - Section A'!$U$38:$U$45,0)),""),"d-mmm-yy") &amp;" to " &amp; TEXT(IFERROR(INDEX('Overview - Section A'!$E$38:$E$45,MATCH(G153,'Overview - Section A'!$U$38:$U$45,0)),""),"d-mmm-yy")</f>
        <v>1-Jul-20 to 31-Dec-20</v>
      </c>
      <c r="D153" s="462"/>
      <c r="E153" s="462"/>
      <c r="F153" s="459" t="str">
        <f t="shared" si="5"/>
        <v/>
      </c>
      <c r="G153" s="463" t="s">
        <v>422</v>
      </c>
      <c r="H153" s="463"/>
      <c r="I153" s="464" t="b">
        <f t="shared" si="6"/>
        <v>1</v>
      </c>
      <c r="J153" s="464" t="b">
        <f t="shared" si="7"/>
        <v>0</v>
      </c>
      <c r="K153" s="464" t="str">
        <f t="shared" si="8"/>
        <v>a1N36000004vM6kEAE</v>
      </c>
      <c r="L153" s="465" t="s">
        <v>1142</v>
      </c>
      <c r="M153" s="131"/>
      <c r="N153" s="68"/>
      <c r="AM153" s="5"/>
      <c r="AN153" s="5"/>
    </row>
    <row r="154" spans="1:40" ht="279" x14ac:dyDescent="0.35">
      <c r="A154" s="367">
        <v>11</v>
      </c>
      <c r="B154" s="384" t="str">
        <f t="shared" si="4"/>
        <v/>
      </c>
      <c r="C154" s="385" t="str">
        <f ca="1">TEXT(IFERROR(INDEX('Overview - Section A'!$A$38:$A$45,MATCH(G154,'Overview - Section A'!$U$38:$U$45,0)),""),"d-mmm-yy") &amp;" to " &amp; TEXT(IFERROR(INDEX('Overview - Section A'!$E$38:$E$45,MATCH(G154,'Overview - Section A'!$U$38:$U$45,0)),""),"d-mmm-yy")</f>
        <v>1-Jan-18 to 30-Jun-18</v>
      </c>
      <c r="D154" s="462"/>
      <c r="E154" s="462"/>
      <c r="F154" s="459" t="str">
        <f t="shared" si="5"/>
        <v/>
      </c>
      <c r="G154" s="463" t="s">
        <v>412</v>
      </c>
      <c r="H154" s="463"/>
      <c r="I154" s="464" t="b">
        <f t="shared" si="6"/>
        <v>1</v>
      </c>
      <c r="J154" s="464" t="b">
        <f t="shared" si="7"/>
        <v>0</v>
      </c>
      <c r="K154" s="464" t="str">
        <f t="shared" si="8"/>
        <v>a1N36000004vM6lEAE</v>
      </c>
      <c r="L154" s="465" t="s">
        <v>1143</v>
      </c>
      <c r="M154" s="131"/>
      <c r="N154" s="68"/>
      <c r="AM154" s="5"/>
      <c r="AN154" s="5"/>
    </row>
    <row r="155" spans="1:40" ht="279" x14ac:dyDescent="0.35">
      <c r="A155" s="367">
        <v>11</v>
      </c>
      <c r="B155" s="384" t="str">
        <f t="shared" si="4"/>
        <v/>
      </c>
      <c r="C155" s="385" t="str">
        <f ca="1">TEXT(IFERROR(INDEX('Overview - Section A'!$A$38:$A$45,MATCH(G155,'Overview - Section A'!$U$38:$U$45,0)),""),"d-mmm-yy") &amp;" to " &amp; TEXT(IFERROR(INDEX('Overview - Section A'!$E$38:$E$45,MATCH(G155,'Overview - Section A'!$U$38:$U$45,0)),""),"d-mmm-yy")</f>
        <v>1-Jul-18 to 31-Dec-18</v>
      </c>
      <c r="D155" s="462"/>
      <c r="E155" s="462"/>
      <c r="F155" s="459" t="str">
        <f t="shared" si="5"/>
        <v/>
      </c>
      <c r="G155" s="463" t="s">
        <v>414</v>
      </c>
      <c r="H155" s="463"/>
      <c r="I155" s="464" t="b">
        <f t="shared" si="6"/>
        <v>1</v>
      </c>
      <c r="J155" s="464" t="b">
        <f t="shared" si="7"/>
        <v>0</v>
      </c>
      <c r="K155" s="464" t="str">
        <f t="shared" si="8"/>
        <v>a1N36000004vM6lEAE</v>
      </c>
      <c r="L155" s="465" t="s">
        <v>1144</v>
      </c>
      <c r="M155" s="131"/>
      <c r="N155" s="68"/>
      <c r="AM155" s="5"/>
      <c r="AN155" s="5"/>
    </row>
    <row r="156" spans="1:40" ht="279" x14ac:dyDescent="0.35">
      <c r="A156" s="367">
        <v>11</v>
      </c>
      <c r="B156" s="384" t="str">
        <f t="shared" si="4"/>
        <v/>
      </c>
      <c r="C156" s="385" t="str">
        <f ca="1">TEXT(IFERROR(INDEX('Overview - Section A'!$A$38:$A$45,MATCH(G156,'Overview - Section A'!$U$38:$U$45,0)),""),"d-mmm-yy") &amp;" to " &amp; TEXT(IFERROR(INDEX('Overview - Section A'!$E$38:$E$45,MATCH(G156,'Overview - Section A'!$U$38:$U$45,0)),""),"d-mmm-yy")</f>
        <v>1-Jan-19 to 30-Jun-19</v>
      </c>
      <c r="D156" s="462"/>
      <c r="E156" s="462"/>
      <c r="F156" s="459" t="str">
        <f t="shared" si="5"/>
        <v/>
      </c>
      <c r="G156" s="463" t="s">
        <v>416</v>
      </c>
      <c r="H156" s="463"/>
      <c r="I156" s="464" t="b">
        <f t="shared" si="6"/>
        <v>1</v>
      </c>
      <c r="J156" s="464" t="b">
        <f t="shared" si="7"/>
        <v>0</v>
      </c>
      <c r="K156" s="464" t="str">
        <f t="shared" si="8"/>
        <v>a1N36000004vM6lEAE</v>
      </c>
      <c r="L156" s="465" t="s">
        <v>1145</v>
      </c>
      <c r="M156" s="131"/>
      <c r="N156" s="68"/>
      <c r="AM156" s="5"/>
      <c r="AN156" s="5"/>
    </row>
    <row r="157" spans="1:40" ht="279" x14ac:dyDescent="0.35">
      <c r="A157" s="367">
        <v>11</v>
      </c>
      <c r="B157" s="384" t="str">
        <f t="shared" si="4"/>
        <v/>
      </c>
      <c r="C157" s="385" t="str">
        <f ca="1">TEXT(IFERROR(INDEX('Overview - Section A'!$A$38:$A$45,MATCH(G157,'Overview - Section A'!$U$38:$U$45,0)),""),"d-mmm-yy") &amp;" to " &amp; TEXT(IFERROR(INDEX('Overview - Section A'!$E$38:$E$45,MATCH(G157,'Overview - Section A'!$U$38:$U$45,0)),""),"d-mmm-yy")</f>
        <v>1-Jul-19 to 31-Dec-19</v>
      </c>
      <c r="D157" s="462"/>
      <c r="E157" s="462"/>
      <c r="F157" s="459" t="str">
        <f t="shared" si="5"/>
        <v/>
      </c>
      <c r="G157" s="463" t="s">
        <v>418</v>
      </c>
      <c r="H157" s="463"/>
      <c r="I157" s="464" t="b">
        <f t="shared" si="6"/>
        <v>1</v>
      </c>
      <c r="J157" s="464" t="b">
        <f t="shared" si="7"/>
        <v>0</v>
      </c>
      <c r="K157" s="464" t="str">
        <f t="shared" si="8"/>
        <v>a1N36000004vM6lEAE</v>
      </c>
      <c r="L157" s="465" t="s">
        <v>1146</v>
      </c>
      <c r="M157" s="131"/>
      <c r="N157" s="68"/>
      <c r="AM157" s="5"/>
      <c r="AN157" s="5"/>
    </row>
    <row r="158" spans="1:40" ht="279" x14ac:dyDescent="0.35">
      <c r="A158" s="367">
        <v>11</v>
      </c>
      <c r="B158" s="384" t="str">
        <f t="shared" ref="B158:B221" si="9">IF(A158=A157,"",IF(VLOOKUP(A158,$A$8:$D$90,4,FALSE)=0,"",VLOOKUP(A158,$A$8:$D$90,4,FALSE)))</f>
        <v/>
      </c>
      <c r="C158" s="385" t="str">
        <f ca="1">TEXT(IFERROR(INDEX('Overview - Section A'!$A$38:$A$45,MATCH(G158,'Overview - Section A'!$U$38:$U$45,0)),""),"d-mmm-yy") &amp;" to " &amp; TEXT(IFERROR(INDEX('Overview - Section A'!$E$38:$E$45,MATCH(G158,'Overview - Section A'!$U$38:$U$45,0)),""),"d-mmm-yy")</f>
        <v>1-Jan-20 to 30-Jun-20</v>
      </c>
      <c r="D158" s="462"/>
      <c r="E158" s="462"/>
      <c r="F158" s="459" t="str">
        <f t="shared" ref="F158:F221" si="10">IF(VLOOKUP(A158,$A$8:$D$90,4,FALSE)=0,"",VLOOKUP(A158,$A$8:$D$90,4,FALSE))</f>
        <v/>
      </c>
      <c r="G158" s="463" t="s">
        <v>420</v>
      </c>
      <c r="H158" s="463"/>
      <c r="I158" s="464" t="b">
        <f t="shared" ref="I158:I221" si="11">IFERROR(TRUE,FALSE)</f>
        <v>1</v>
      </c>
      <c r="J158" s="464" t="b">
        <f t="shared" ref="J158:J221" si="12">IFERROR(IF(VLOOKUP(A158,$A$8:$D$90,4,FALSE)&lt;&gt;"",TRUE,FALSE),FALSE)</f>
        <v>0</v>
      </c>
      <c r="K158" s="464" t="str">
        <f t="shared" ref="K158:K221" si="13">IFERROR(VLOOKUP(A158,$A$8:$T$90,20,FALSE),"")</f>
        <v>a1N36000004vM6lEAE</v>
      </c>
      <c r="L158" s="465" t="s">
        <v>1147</v>
      </c>
      <c r="M158" s="131"/>
      <c r="N158" s="68"/>
      <c r="AM158" s="5"/>
      <c r="AN158" s="5"/>
    </row>
    <row r="159" spans="1:40" ht="279" x14ac:dyDescent="0.35">
      <c r="A159" s="367">
        <v>11</v>
      </c>
      <c r="B159" s="384" t="str">
        <f t="shared" si="9"/>
        <v/>
      </c>
      <c r="C159" s="385" t="str">
        <f ca="1">TEXT(IFERROR(INDEX('Overview - Section A'!$A$38:$A$45,MATCH(G159,'Overview - Section A'!$U$38:$U$45,0)),""),"d-mmm-yy") &amp;" to " &amp; TEXT(IFERROR(INDEX('Overview - Section A'!$E$38:$E$45,MATCH(G159,'Overview - Section A'!$U$38:$U$45,0)),""),"d-mmm-yy")</f>
        <v>1-Jul-20 to 31-Dec-20</v>
      </c>
      <c r="D159" s="462"/>
      <c r="E159" s="462"/>
      <c r="F159" s="459" t="str">
        <f t="shared" si="10"/>
        <v/>
      </c>
      <c r="G159" s="463" t="s">
        <v>422</v>
      </c>
      <c r="H159" s="463"/>
      <c r="I159" s="464" t="b">
        <f t="shared" si="11"/>
        <v>1</v>
      </c>
      <c r="J159" s="464" t="b">
        <f t="shared" si="12"/>
        <v>0</v>
      </c>
      <c r="K159" s="464" t="str">
        <f t="shared" si="13"/>
        <v>a1N36000004vM6lEAE</v>
      </c>
      <c r="L159" s="465" t="s">
        <v>1148</v>
      </c>
      <c r="M159" s="131"/>
      <c r="N159" s="68"/>
      <c r="AM159" s="5"/>
      <c r="AN159" s="5"/>
    </row>
    <row r="160" spans="1:40" ht="279" x14ac:dyDescent="0.35">
      <c r="A160" s="367">
        <v>12</v>
      </c>
      <c r="B160" s="384" t="str">
        <f t="shared" si="9"/>
        <v/>
      </c>
      <c r="C160" s="385" t="str">
        <f ca="1">TEXT(IFERROR(INDEX('Overview - Section A'!$A$38:$A$45,MATCH(G160,'Overview - Section A'!$U$38:$U$45,0)),""),"d-mmm-yy") &amp;" to " &amp; TEXT(IFERROR(INDEX('Overview - Section A'!$E$38:$E$45,MATCH(G160,'Overview - Section A'!$U$38:$U$45,0)),""),"d-mmm-yy")</f>
        <v>1-Jan-18 to 30-Jun-18</v>
      </c>
      <c r="D160" s="462"/>
      <c r="E160" s="462"/>
      <c r="F160" s="459" t="str">
        <f t="shared" si="10"/>
        <v/>
      </c>
      <c r="G160" s="463" t="s">
        <v>412</v>
      </c>
      <c r="H160" s="463"/>
      <c r="I160" s="464" t="b">
        <f t="shared" si="11"/>
        <v>1</v>
      </c>
      <c r="J160" s="464" t="b">
        <f t="shared" si="12"/>
        <v>0</v>
      </c>
      <c r="K160" s="464" t="str">
        <f t="shared" si="13"/>
        <v>a1N36000004vM6mEAE</v>
      </c>
      <c r="L160" s="465" t="s">
        <v>1149</v>
      </c>
      <c r="M160" s="131"/>
      <c r="N160" s="68"/>
      <c r="AM160" s="5"/>
      <c r="AN160" s="5"/>
    </row>
    <row r="161" spans="1:40" ht="279" x14ac:dyDescent="0.35">
      <c r="A161" s="367">
        <v>12</v>
      </c>
      <c r="B161" s="384" t="str">
        <f t="shared" si="9"/>
        <v/>
      </c>
      <c r="C161" s="385" t="str">
        <f ca="1">TEXT(IFERROR(INDEX('Overview - Section A'!$A$38:$A$45,MATCH(G161,'Overview - Section A'!$U$38:$U$45,0)),""),"d-mmm-yy") &amp;" to " &amp; TEXT(IFERROR(INDEX('Overview - Section A'!$E$38:$E$45,MATCH(G161,'Overview - Section A'!$U$38:$U$45,0)),""),"d-mmm-yy")</f>
        <v>1-Jul-18 to 31-Dec-18</v>
      </c>
      <c r="D161" s="462"/>
      <c r="E161" s="462"/>
      <c r="F161" s="459" t="str">
        <f t="shared" si="10"/>
        <v/>
      </c>
      <c r="G161" s="463" t="s">
        <v>414</v>
      </c>
      <c r="H161" s="463"/>
      <c r="I161" s="464" t="b">
        <f t="shared" si="11"/>
        <v>1</v>
      </c>
      <c r="J161" s="464" t="b">
        <f t="shared" si="12"/>
        <v>0</v>
      </c>
      <c r="K161" s="464" t="str">
        <f t="shared" si="13"/>
        <v>a1N36000004vM6mEAE</v>
      </c>
      <c r="L161" s="465" t="s">
        <v>1150</v>
      </c>
      <c r="M161" s="131"/>
      <c r="N161" s="68"/>
      <c r="AM161" s="5"/>
      <c r="AN161" s="5"/>
    </row>
    <row r="162" spans="1:40" ht="279" x14ac:dyDescent="0.35">
      <c r="A162" s="367">
        <v>12</v>
      </c>
      <c r="B162" s="384" t="str">
        <f t="shared" si="9"/>
        <v/>
      </c>
      <c r="C162" s="385" t="str">
        <f ca="1">TEXT(IFERROR(INDEX('Overview - Section A'!$A$38:$A$45,MATCH(G162,'Overview - Section A'!$U$38:$U$45,0)),""),"d-mmm-yy") &amp;" to " &amp; TEXT(IFERROR(INDEX('Overview - Section A'!$E$38:$E$45,MATCH(G162,'Overview - Section A'!$U$38:$U$45,0)),""),"d-mmm-yy")</f>
        <v>1-Jan-19 to 30-Jun-19</v>
      </c>
      <c r="D162" s="462"/>
      <c r="E162" s="462"/>
      <c r="F162" s="459" t="str">
        <f t="shared" si="10"/>
        <v/>
      </c>
      <c r="G162" s="463" t="s">
        <v>416</v>
      </c>
      <c r="H162" s="463"/>
      <c r="I162" s="464" t="b">
        <f t="shared" si="11"/>
        <v>1</v>
      </c>
      <c r="J162" s="464" t="b">
        <f t="shared" si="12"/>
        <v>0</v>
      </c>
      <c r="K162" s="464" t="str">
        <f t="shared" si="13"/>
        <v>a1N36000004vM6mEAE</v>
      </c>
      <c r="L162" s="465" t="s">
        <v>1151</v>
      </c>
      <c r="M162" s="131"/>
      <c r="N162" s="68"/>
      <c r="AM162" s="5"/>
      <c r="AN162" s="5"/>
    </row>
    <row r="163" spans="1:40" ht="279" x14ac:dyDescent="0.35">
      <c r="A163" s="367">
        <v>12</v>
      </c>
      <c r="B163" s="384" t="str">
        <f t="shared" si="9"/>
        <v/>
      </c>
      <c r="C163" s="385" t="str">
        <f ca="1">TEXT(IFERROR(INDEX('Overview - Section A'!$A$38:$A$45,MATCH(G163,'Overview - Section A'!$U$38:$U$45,0)),""),"d-mmm-yy") &amp;" to " &amp; TEXT(IFERROR(INDEX('Overview - Section A'!$E$38:$E$45,MATCH(G163,'Overview - Section A'!$U$38:$U$45,0)),""),"d-mmm-yy")</f>
        <v>1-Jul-19 to 31-Dec-19</v>
      </c>
      <c r="D163" s="462"/>
      <c r="E163" s="462"/>
      <c r="F163" s="459" t="str">
        <f t="shared" si="10"/>
        <v/>
      </c>
      <c r="G163" s="463" t="s">
        <v>418</v>
      </c>
      <c r="H163" s="463"/>
      <c r="I163" s="464" t="b">
        <f t="shared" si="11"/>
        <v>1</v>
      </c>
      <c r="J163" s="464" t="b">
        <f t="shared" si="12"/>
        <v>0</v>
      </c>
      <c r="K163" s="464" t="str">
        <f t="shared" si="13"/>
        <v>a1N36000004vM6mEAE</v>
      </c>
      <c r="L163" s="465" t="s">
        <v>1152</v>
      </c>
      <c r="M163" s="131"/>
      <c r="N163" s="68"/>
      <c r="AM163" s="5"/>
      <c r="AN163" s="5"/>
    </row>
    <row r="164" spans="1:40" ht="279" x14ac:dyDescent="0.35">
      <c r="A164" s="367">
        <v>12</v>
      </c>
      <c r="B164" s="384" t="str">
        <f t="shared" si="9"/>
        <v/>
      </c>
      <c r="C164" s="385" t="str">
        <f ca="1">TEXT(IFERROR(INDEX('Overview - Section A'!$A$38:$A$45,MATCH(G164,'Overview - Section A'!$U$38:$U$45,0)),""),"d-mmm-yy") &amp;" to " &amp; TEXT(IFERROR(INDEX('Overview - Section A'!$E$38:$E$45,MATCH(G164,'Overview - Section A'!$U$38:$U$45,0)),""),"d-mmm-yy")</f>
        <v>1-Jan-20 to 30-Jun-20</v>
      </c>
      <c r="D164" s="462"/>
      <c r="E164" s="462"/>
      <c r="F164" s="459" t="str">
        <f t="shared" si="10"/>
        <v/>
      </c>
      <c r="G164" s="463" t="s">
        <v>420</v>
      </c>
      <c r="H164" s="463"/>
      <c r="I164" s="464" t="b">
        <f t="shared" si="11"/>
        <v>1</v>
      </c>
      <c r="J164" s="464" t="b">
        <f t="shared" si="12"/>
        <v>0</v>
      </c>
      <c r="K164" s="464" t="str">
        <f t="shared" si="13"/>
        <v>a1N36000004vM6mEAE</v>
      </c>
      <c r="L164" s="465" t="s">
        <v>1153</v>
      </c>
      <c r="M164" s="131"/>
      <c r="N164" s="68"/>
      <c r="AM164" s="5"/>
      <c r="AN164" s="5"/>
    </row>
    <row r="165" spans="1:40" ht="279" x14ac:dyDescent="0.35">
      <c r="A165" s="367">
        <v>12</v>
      </c>
      <c r="B165" s="384" t="str">
        <f t="shared" si="9"/>
        <v/>
      </c>
      <c r="C165" s="385" t="str">
        <f ca="1">TEXT(IFERROR(INDEX('Overview - Section A'!$A$38:$A$45,MATCH(G165,'Overview - Section A'!$U$38:$U$45,0)),""),"d-mmm-yy") &amp;" to " &amp; TEXT(IFERROR(INDEX('Overview - Section A'!$E$38:$E$45,MATCH(G165,'Overview - Section A'!$U$38:$U$45,0)),""),"d-mmm-yy")</f>
        <v>1-Jul-20 to 31-Dec-20</v>
      </c>
      <c r="D165" s="462"/>
      <c r="E165" s="462"/>
      <c r="F165" s="459" t="str">
        <f t="shared" si="10"/>
        <v/>
      </c>
      <c r="G165" s="463" t="s">
        <v>422</v>
      </c>
      <c r="H165" s="463"/>
      <c r="I165" s="464" t="b">
        <f t="shared" si="11"/>
        <v>1</v>
      </c>
      <c r="J165" s="464" t="b">
        <f t="shared" si="12"/>
        <v>0</v>
      </c>
      <c r="K165" s="464" t="str">
        <f t="shared" si="13"/>
        <v>a1N36000004vM6mEAE</v>
      </c>
      <c r="L165" s="465" t="s">
        <v>1154</v>
      </c>
      <c r="M165" s="131"/>
      <c r="N165" s="68"/>
      <c r="AM165" s="5"/>
      <c r="AN165" s="5"/>
    </row>
    <row r="166" spans="1:40" ht="279" x14ac:dyDescent="0.35">
      <c r="A166" s="367">
        <v>13</v>
      </c>
      <c r="B166" s="384" t="str">
        <f t="shared" si="9"/>
        <v/>
      </c>
      <c r="C166" s="385" t="str">
        <f ca="1">TEXT(IFERROR(INDEX('Overview - Section A'!$A$38:$A$45,MATCH(G166,'Overview - Section A'!$U$38:$U$45,0)),""),"d-mmm-yy") &amp;" to " &amp; TEXT(IFERROR(INDEX('Overview - Section A'!$E$38:$E$45,MATCH(G166,'Overview - Section A'!$U$38:$U$45,0)),""),"d-mmm-yy")</f>
        <v>1-Jan-18 to 30-Jun-18</v>
      </c>
      <c r="D166" s="462"/>
      <c r="E166" s="462"/>
      <c r="F166" s="459" t="str">
        <f t="shared" si="10"/>
        <v/>
      </c>
      <c r="G166" s="463" t="s">
        <v>412</v>
      </c>
      <c r="H166" s="463"/>
      <c r="I166" s="464" t="b">
        <f t="shared" si="11"/>
        <v>1</v>
      </c>
      <c r="J166" s="464" t="b">
        <f t="shared" si="12"/>
        <v>0</v>
      </c>
      <c r="K166" s="464" t="str">
        <f t="shared" si="13"/>
        <v>a1N36000004vM6nEAE</v>
      </c>
      <c r="L166" s="465" t="s">
        <v>1155</v>
      </c>
      <c r="M166" s="131"/>
      <c r="N166" s="68"/>
      <c r="AM166" s="5"/>
      <c r="AN166" s="5"/>
    </row>
    <row r="167" spans="1:40" ht="279" x14ac:dyDescent="0.35">
      <c r="A167" s="367">
        <v>13</v>
      </c>
      <c r="B167" s="384" t="str">
        <f t="shared" si="9"/>
        <v/>
      </c>
      <c r="C167" s="385" t="str">
        <f ca="1">TEXT(IFERROR(INDEX('Overview - Section A'!$A$38:$A$45,MATCH(G167,'Overview - Section A'!$U$38:$U$45,0)),""),"d-mmm-yy") &amp;" to " &amp; TEXT(IFERROR(INDEX('Overview - Section A'!$E$38:$E$45,MATCH(G167,'Overview - Section A'!$U$38:$U$45,0)),""),"d-mmm-yy")</f>
        <v>1-Jul-18 to 31-Dec-18</v>
      </c>
      <c r="D167" s="462"/>
      <c r="E167" s="462"/>
      <c r="F167" s="459" t="str">
        <f t="shared" si="10"/>
        <v/>
      </c>
      <c r="G167" s="463" t="s">
        <v>414</v>
      </c>
      <c r="H167" s="463"/>
      <c r="I167" s="464" t="b">
        <f t="shared" si="11"/>
        <v>1</v>
      </c>
      <c r="J167" s="464" t="b">
        <f t="shared" si="12"/>
        <v>0</v>
      </c>
      <c r="K167" s="464" t="str">
        <f t="shared" si="13"/>
        <v>a1N36000004vM6nEAE</v>
      </c>
      <c r="L167" s="465" t="s">
        <v>1156</v>
      </c>
      <c r="M167" s="131"/>
      <c r="N167" s="68"/>
      <c r="AM167" s="5"/>
      <c r="AN167" s="5"/>
    </row>
    <row r="168" spans="1:40" ht="279" x14ac:dyDescent="0.35">
      <c r="A168" s="367">
        <v>13</v>
      </c>
      <c r="B168" s="384" t="str">
        <f t="shared" si="9"/>
        <v/>
      </c>
      <c r="C168" s="385" t="str">
        <f ca="1">TEXT(IFERROR(INDEX('Overview - Section A'!$A$38:$A$45,MATCH(G168,'Overview - Section A'!$U$38:$U$45,0)),""),"d-mmm-yy") &amp;" to " &amp; TEXT(IFERROR(INDEX('Overview - Section A'!$E$38:$E$45,MATCH(G168,'Overview - Section A'!$U$38:$U$45,0)),""),"d-mmm-yy")</f>
        <v>1-Jan-19 to 30-Jun-19</v>
      </c>
      <c r="D168" s="462"/>
      <c r="E168" s="462"/>
      <c r="F168" s="459" t="str">
        <f t="shared" si="10"/>
        <v/>
      </c>
      <c r="G168" s="463" t="s">
        <v>416</v>
      </c>
      <c r="H168" s="463"/>
      <c r="I168" s="464" t="b">
        <f t="shared" si="11"/>
        <v>1</v>
      </c>
      <c r="J168" s="464" t="b">
        <f t="shared" si="12"/>
        <v>0</v>
      </c>
      <c r="K168" s="464" t="str">
        <f t="shared" si="13"/>
        <v>a1N36000004vM6nEAE</v>
      </c>
      <c r="L168" s="465" t="s">
        <v>1157</v>
      </c>
      <c r="M168" s="131"/>
      <c r="N168" s="68"/>
      <c r="AM168" s="5"/>
      <c r="AN168" s="5"/>
    </row>
    <row r="169" spans="1:40" ht="279" x14ac:dyDescent="0.35">
      <c r="A169" s="367">
        <v>13</v>
      </c>
      <c r="B169" s="384" t="str">
        <f t="shared" si="9"/>
        <v/>
      </c>
      <c r="C169" s="385" t="str">
        <f ca="1">TEXT(IFERROR(INDEX('Overview - Section A'!$A$38:$A$45,MATCH(G169,'Overview - Section A'!$U$38:$U$45,0)),""),"d-mmm-yy") &amp;" to " &amp; TEXT(IFERROR(INDEX('Overview - Section A'!$E$38:$E$45,MATCH(G169,'Overview - Section A'!$U$38:$U$45,0)),""),"d-mmm-yy")</f>
        <v>1-Jul-19 to 31-Dec-19</v>
      </c>
      <c r="D169" s="462"/>
      <c r="E169" s="462"/>
      <c r="F169" s="459" t="str">
        <f t="shared" si="10"/>
        <v/>
      </c>
      <c r="G169" s="463" t="s">
        <v>418</v>
      </c>
      <c r="H169" s="463"/>
      <c r="I169" s="464" t="b">
        <f t="shared" si="11"/>
        <v>1</v>
      </c>
      <c r="J169" s="464" t="b">
        <f t="shared" si="12"/>
        <v>0</v>
      </c>
      <c r="K169" s="464" t="str">
        <f t="shared" si="13"/>
        <v>a1N36000004vM6nEAE</v>
      </c>
      <c r="L169" s="465" t="s">
        <v>1158</v>
      </c>
      <c r="M169" s="131"/>
      <c r="N169" s="68"/>
      <c r="AM169" s="5"/>
      <c r="AN169" s="5"/>
    </row>
    <row r="170" spans="1:40" ht="279" x14ac:dyDescent="0.35">
      <c r="A170" s="367">
        <v>13</v>
      </c>
      <c r="B170" s="384" t="str">
        <f t="shared" si="9"/>
        <v/>
      </c>
      <c r="C170" s="385" t="str">
        <f ca="1">TEXT(IFERROR(INDEX('Overview - Section A'!$A$38:$A$45,MATCH(G170,'Overview - Section A'!$U$38:$U$45,0)),""),"d-mmm-yy") &amp;" to " &amp; TEXT(IFERROR(INDEX('Overview - Section A'!$E$38:$E$45,MATCH(G170,'Overview - Section A'!$U$38:$U$45,0)),""),"d-mmm-yy")</f>
        <v>1-Jan-20 to 30-Jun-20</v>
      </c>
      <c r="D170" s="462"/>
      <c r="E170" s="462"/>
      <c r="F170" s="459" t="str">
        <f t="shared" si="10"/>
        <v/>
      </c>
      <c r="G170" s="463" t="s">
        <v>420</v>
      </c>
      <c r="H170" s="463"/>
      <c r="I170" s="464" t="b">
        <f t="shared" si="11"/>
        <v>1</v>
      </c>
      <c r="J170" s="464" t="b">
        <f t="shared" si="12"/>
        <v>0</v>
      </c>
      <c r="K170" s="464" t="str">
        <f t="shared" si="13"/>
        <v>a1N36000004vM6nEAE</v>
      </c>
      <c r="L170" s="465" t="s">
        <v>1159</v>
      </c>
      <c r="M170" s="131"/>
      <c r="N170" s="68"/>
      <c r="AM170" s="5"/>
      <c r="AN170" s="5"/>
    </row>
    <row r="171" spans="1:40" ht="279" x14ac:dyDescent="0.35">
      <c r="A171" s="367">
        <v>13</v>
      </c>
      <c r="B171" s="384" t="str">
        <f t="shared" si="9"/>
        <v/>
      </c>
      <c r="C171" s="385" t="str">
        <f ca="1">TEXT(IFERROR(INDEX('Overview - Section A'!$A$38:$A$45,MATCH(G171,'Overview - Section A'!$U$38:$U$45,0)),""),"d-mmm-yy") &amp;" to " &amp; TEXT(IFERROR(INDEX('Overview - Section A'!$E$38:$E$45,MATCH(G171,'Overview - Section A'!$U$38:$U$45,0)),""),"d-mmm-yy")</f>
        <v>1-Jul-20 to 31-Dec-20</v>
      </c>
      <c r="D171" s="462"/>
      <c r="E171" s="462"/>
      <c r="F171" s="459" t="str">
        <f t="shared" si="10"/>
        <v/>
      </c>
      <c r="G171" s="463" t="s">
        <v>422</v>
      </c>
      <c r="H171" s="463"/>
      <c r="I171" s="464" t="b">
        <f t="shared" si="11"/>
        <v>1</v>
      </c>
      <c r="J171" s="464" t="b">
        <f t="shared" si="12"/>
        <v>0</v>
      </c>
      <c r="K171" s="464" t="str">
        <f t="shared" si="13"/>
        <v>a1N36000004vM6nEAE</v>
      </c>
      <c r="L171" s="465" t="s">
        <v>1160</v>
      </c>
      <c r="M171" s="131"/>
      <c r="N171" s="68"/>
      <c r="AM171" s="5"/>
      <c r="AN171" s="5"/>
    </row>
    <row r="172" spans="1:40" ht="279" x14ac:dyDescent="0.35">
      <c r="A172" s="367">
        <v>14</v>
      </c>
      <c r="B172" s="384" t="str">
        <f t="shared" si="9"/>
        <v/>
      </c>
      <c r="C172" s="385" t="str">
        <f ca="1">TEXT(IFERROR(INDEX('Overview - Section A'!$A$38:$A$45,MATCH(G172,'Overview - Section A'!$U$38:$U$45,0)),""),"d-mmm-yy") &amp;" to " &amp; TEXT(IFERROR(INDEX('Overview - Section A'!$E$38:$E$45,MATCH(G172,'Overview - Section A'!$U$38:$U$45,0)),""),"d-mmm-yy")</f>
        <v>1-Jan-18 to 30-Jun-18</v>
      </c>
      <c r="D172" s="462"/>
      <c r="E172" s="462"/>
      <c r="F172" s="459" t="str">
        <f t="shared" si="10"/>
        <v/>
      </c>
      <c r="G172" s="463" t="s">
        <v>412</v>
      </c>
      <c r="H172" s="463"/>
      <c r="I172" s="464" t="b">
        <f t="shared" si="11"/>
        <v>1</v>
      </c>
      <c r="J172" s="464" t="b">
        <f t="shared" si="12"/>
        <v>0</v>
      </c>
      <c r="K172" s="464" t="str">
        <f t="shared" si="13"/>
        <v>a1N36000004vM6oEAE</v>
      </c>
      <c r="L172" s="465" t="s">
        <v>1161</v>
      </c>
      <c r="M172" s="131"/>
      <c r="N172" s="68"/>
      <c r="AM172" s="5"/>
      <c r="AN172" s="5"/>
    </row>
    <row r="173" spans="1:40" ht="279" x14ac:dyDescent="0.35">
      <c r="A173" s="367">
        <v>14</v>
      </c>
      <c r="B173" s="384" t="str">
        <f t="shared" si="9"/>
        <v/>
      </c>
      <c r="C173" s="385" t="str">
        <f ca="1">TEXT(IFERROR(INDEX('Overview - Section A'!$A$38:$A$45,MATCH(G173,'Overview - Section A'!$U$38:$U$45,0)),""),"d-mmm-yy") &amp;" to " &amp; TEXT(IFERROR(INDEX('Overview - Section A'!$E$38:$E$45,MATCH(G173,'Overview - Section A'!$U$38:$U$45,0)),""),"d-mmm-yy")</f>
        <v>1-Jul-18 to 31-Dec-18</v>
      </c>
      <c r="D173" s="462"/>
      <c r="E173" s="462"/>
      <c r="F173" s="459" t="str">
        <f t="shared" si="10"/>
        <v/>
      </c>
      <c r="G173" s="463" t="s">
        <v>414</v>
      </c>
      <c r="H173" s="463"/>
      <c r="I173" s="464" t="b">
        <f t="shared" si="11"/>
        <v>1</v>
      </c>
      <c r="J173" s="464" t="b">
        <f t="shared" si="12"/>
        <v>0</v>
      </c>
      <c r="K173" s="464" t="str">
        <f t="shared" si="13"/>
        <v>a1N36000004vM6oEAE</v>
      </c>
      <c r="L173" s="465" t="s">
        <v>1162</v>
      </c>
      <c r="M173" s="131"/>
      <c r="N173" s="68"/>
      <c r="AM173" s="5"/>
      <c r="AN173" s="5"/>
    </row>
    <row r="174" spans="1:40" ht="279" x14ac:dyDescent="0.35">
      <c r="A174" s="367">
        <v>14</v>
      </c>
      <c r="B174" s="384" t="str">
        <f t="shared" si="9"/>
        <v/>
      </c>
      <c r="C174" s="385" t="str">
        <f ca="1">TEXT(IFERROR(INDEX('Overview - Section A'!$A$38:$A$45,MATCH(G174,'Overview - Section A'!$U$38:$U$45,0)),""),"d-mmm-yy") &amp;" to " &amp; TEXT(IFERROR(INDEX('Overview - Section A'!$E$38:$E$45,MATCH(G174,'Overview - Section A'!$U$38:$U$45,0)),""),"d-mmm-yy")</f>
        <v>1-Jan-19 to 30-Jun-19</v>
      </c>
      <c r="D174" s="462"/>
      <c r="E174" s="462"/>
      <c r="F174" s="459" t="str">
        <f t="shared" si="10"/>
        <v/>
      </c>
      <c r="G174" s="463" t="s">
        <v>416</v>
      </c>
      <c r="H174" s="463"/>
      <c r="I174" s="464" t="b">
        <f t="shared" si="11"/>
        <v>1</v>
      </c>
      <c r="J174" s="464" t="b">
        <f t="shared" si="12"/>
        <v>0</v>
      </c>
      <c r="K174" s="464" t="str">
        <f t="shared" si="13"/>
        <v>a1N36000004vM6oEAE</v>
      </c>
      <c r="L174" s="465" t="s">
        <v>1163</v>
      </c>
      <c r="M174" s="131"/>
      <c r="N174" s="68"/>
      <c r="AM174" s="5"/>
      <c r="AN174" s="5"/>
    </row>
    <row r="175" spans="1:40" ht="279" x14ac:dyDescent="0.35">
      <c r="A175" s="367">
        <v>14</v>
      </c>
      <c r="B175" s="384" t="str">
        <f t="shared" si="9"/>
        <v/>
      </c>
      <c r="C175" s="385" t="str">
        <f ca="1">TEXT(IFERROR(INDEX('Overview - Section A'!$A$38:$A$45,MATCH(G175,'Overview - Section A'!$U$38:$U$45,0)),""),"d-mmm-yy") &amp;" to " &amp; TEXT(IFERROR(INDEX('Overview - Section A'!$E$38:$E$45,MATCH(G175,'Overview - Section A'!$U$38:$U$45,0)),""),"d-mmm-yy")</f>
        <v>1-Jul-19 to 31-Dec-19</v>
      </c>
      <c r="D175" s="462"/>
      <c r="E175" s="462"/>
      <c r="F175" s="459" t="str">
        <f t="shared" si="10"/>
        <v/>
      </c>
      <c r="G175" s="463" t="s">
        <v>418</v>
      </c>
      <c r="H175" s="463"/>
      <c r="I175" s="464" t="b">
        <f t="shared" si="11"/>
        <v>1</v>
      </c>
      <c r="J175" s="464" t="b">
        <f t="shared" si="12"/>
        <v>0</v>
      </c>
      <c r="K175" s="464" t="str">
        <f t="shared" si="13"/>
        <v>a1N36000004vM6oEAE</v>
      </c>
      <c r="L175" s="465" t="s">
        <v>1164</v>
      </c>
      <c r="M175" s="131"/>
      <c r="N175" s="68"/>
      <c r="AM175" s="5"/>
      <c r="AN175" s="5"/>
    </row>
    <row r="176" spans="1:40" ht="279" x14ac:dyDescent="0.35">
      <c r="A176" s="367">
        <v>14</v>
      </c>
      <c r="B176" s="384" t="str">
        <f t="shared" si="9"/>
        <v/>
      </c>
      <c r="C176" s="385" t="str">
        <f ca="1">TEXT(IFERROR(INDEX('Overview - Section A'!$A$38:$A$45,MATCH(G176,'Overview - Section A'!$U$38:$U$45,0)),""),"d-mmm-yy") &amp;" to " &amp; TEXT(IFERROR(INDEX('Overview - Section A'!$E$38:$E$45,MATCH(G176,'Overview - Section A'!$U$38:$U$45,0)),""),"d-mmm-yy")</f>
        <v>1-Jan-20 to 30-Jun-20</v>
      </c>
      <c r="D176" s="462"/>
      <c r="E176" s="462"/>
      <c r="F176" s="459" t="str">
        <f t="shared" si="10"/>
        <v/>
      </c>
      <c r="G176" s="463" t="s">
        <v>420</v>
      </c>
      <c r="H176" s="463"/>
      <c r="I176" s="464" t="b">
        <f t="shared" si="11"/>
        <v>1</v>
      </c>
      <c r="J176" s="464" t="b">
        <f t="shared" si="12"/>
        <v>0</v>
      </c>
      <c r="K176" s="464" t="str">
        <f t="shared" si="13"/>
        <v>a1N36000004vM6oEAE</v>
      </c>
      <c r="L176" s="465" t="s">
        <v>1165</v>
      </c>
      <c r="M176" s="131"/>
      <c r="N176" s="68"/>
      <c r="AM176" s="5"/>
      <c r="AN176" s="5"/>
    </row>
    <row r="177" spans="1:40" ht="279" x14ac:dyDescent="0.35">
      <c r="A177" s="367">
        <v>14</v>
      </c>
      <c r="B177" s="384" t="str">
        <f t="shared" si="9"/>
        <v/>
      </c>
      <c r="C177" s="385" t="str">
        <f ca="1">TEXT(IFERROR(INDEX('Overview - Section A'!$A$38:$A$45,MATCH(G177,'Overview - Section A'!$U$38:$U$45,0)),""),"d-mmm-yy") &amp;" to " &amp; TEXT(IFERROR(INDEX('Overview - Section A'!$E$38:$E$45,MATCH(G177,'Overview - Section A'!$U$38:$U$45,0)),""),"d-mmm-yy")</f>
        <v>1-Jul-20 to 31-Dec-20</v>
      </c>
      <c r="D177" s="462"/>
      <c r="E177" s="462"/>
      <c r="F177" s="459" t="str">
        <f t="shared" si="10"/>
        <v/>
      </c>
      <c r="G177" s="463" t="s">
        <v>422</v>
      </c>
      <c r="H177" s="463"/>
      <c r="I177" s="464" t="b">
        <f t="shared" si="11"/>
        <v>1</v>
      </c>
      <c r="J177" s="464" t="b">
        <f t="shared" si="12"/>
        <v>0</v>
      </c>
      <c r="K177" s="464" t="str">
        <f t="shared" si="13"/>
        <v>a1N36000004vM6oEAE</v>
      </c>
      <c r="L177" s="465" t="s">
        <v>1166</v>
      </c>
      <c r="M177" s="131"/>
      <c r="N177" s="68"/>
      <c r="AM177" s="5"/>
      <c r="AN177" s="5"/>
    </row>
    <row r="178" spans="1:40" ht="279" x14ac:dyDescent="0.35">
      <c r="A178" s="367">
        <v>15</v>
      </c>
      <c r="B178" s="384" t="str">
        <f t="shared" si="9"/>
        <v/>
      </c>
      <c r="C178" s="385" t="str">
        <f ca="1">TEXT(IFERROR(INDEX('Overview - Section A'!$A$38:$A$45,MATCH(G178,'Overview - Section A'!$U$38:$U$45,0)),""),"d-mmm-yy") &amp;" to " &amp; TEXT(IFERROR(INDEX('Overview - Section A'!$E$38:$E$45,MATCH(G178,'Overview - Section A'!$U$38:$U$45,0)),""),"d-mmm-yy")</f>
        <v>1-Jan-18 to 30-Jun-18</v>
      </c>
      <c r="D178" s="462"/>
      <c r="E178" s="462"/>
      <c r="F178" s="459" t="str">
        <f t="shared" si="10"/>
        <v/>
      </c>
      <c r="G178" s="463" t="s">
        <v>412</v>
      </c>
      <c r="H178" s="463"/>
      <c r="I178" s="464" t="b">
        <f t="shared" si="11"/>
        <v>1</v>
      </c>
      <c r="J178" s="464" t="b">
        <f t="shared" si="12"/>
        <v>0</v>
      </c>
      <c r="K178" s="464" t="str">
        <f t="shared" si="13"/>
        <v>a1N36000004vM6pEAE</v>
      </c>
      <c r="L178" s="465" t="s">
        <v>1167</v>
      </c>
      <c r="M178" s="131"/>
      <c r="N178" s="68"/>
      <c r="AM178" s="5"/>
      <c r="AN178" s="5"/>
    </row>
    <row r="179" spans="1:40" ht="279" x14ac:dyDescent="0.35">
      <c r="A179" s="367">
        <v>15</v>
      </c>
      <c r="B179" s="384" t="str">
        <f t="shared" si="9"/>
        <v/>
      </c>
      <c r="C179" s="385" t="str">
        <f ca="1">TEXT(IFERROR(INDEX('Overview - Section A'!$A$38:$A$45,MATCH(G179,'Overview - Section A'!$U$38:$U$45,0)),""),"d-mmm-yy") &amp;" to " &amp; TEXT(IFERROR(INDEX('Overview - Section A'!$E$38:$E$45,MATCH(G179,'Overview - Section A'!$U$38:$U$45,0)),""),"d-mmm-yy")</f>
        <v>1-Jul-18 to 31-Dec-18</v>
      </c>
      <c r="D179" s="462"/>
      <c r="E179" s="462"/>
      <c r="F179" s="459" t="str">
        <f t="shared" si="10"/>
        <v/>
      </c>
      <c r="G179" s="463" t="s">
        <v>414</v>
      </c>
      <c r="H179" s="463"/>
      <c r="I179" s="464" t="b">
        <f t="shared" si="11"/>
        <v>1</v>
      </c>
      <c r="J179" s="464" t="b">
        <f t="shared" si="12"/>
        <v>0</v>
      </c>
      <c r="K179" s="464" t="str">
        <f t="shared" si="13"/>
        <v>a1N36000004vM6pEAE</v>
      </c>
      <c r="L179" s="465" t="s">
        <v>1168</v>
      </c>
      <c r="M179" s="131"/>
      <c r="N179" s="68"/>
      <c r="AM179" s="5"/>
      <c r="AN179" s="5"/>
    </row>
    <row r="180" spans="1:40" ht="279" x14ac:dyDescent="0.35">
      <c r="A180" s="367">
        <v>15</v>
      </c>
      <c r="B180" s="384" t="str">
        <f t="shared" si="9"/>
        <v/>
      </c>
      <c r="C180" s="385" t="str">
        <f ca="1">TEXT(IFERROR(INDEX('Overview - Section A'!$A$38:$A$45,MATCH(G180,'Overview - Section A'!$U$38:$U$45,0)),""),"d-mmm-yy") &amp;" to " &amp; TEXT(IFERROR(INDEX('Overview - Section A'!$E$38:$E$45,MATCH(G180,'Overview - Section A'!$U$38:$U$45,0)),""),"d-mmm-yy")</f>
        <v>1-Jan-19 to 30-Jun-19</v>
      </c>
      <c r="D180" s="462"/>
      <c r="E180" s="462"/>
      <c r="F180" s="459" t="str">
        <f t="shared" si="10"/>
        <v/>
      </c>
      <c r="G180" s="463" t="s">
        <v>416</v>
      </c>
      <c r="H180" s="463"/>
      <c r="I180" s="464" t="b">
        <f t="shared" si="11"/>
        <v>1</v>
      </c>
      <c r="J180" s="464" t="b">
        <f t="shared" si="12"/>
        <v>0</v>
      </c>
      <c r="K180" s="464" t="str">
        <f t="shared" si="13"/>
        <v>a1N36000004vM6pEAE</v>
      </c>
      <c r="L180" s="465" t="s">
        <v>1169</v>
      </c>
      <c r="M180" s="131"/>
      <c r="N180" s="68"/>
      <c r="AM180" s="5"/>
      <c r="AN180" s="5"/>
    </row>
    <row r="181" spans="1:40" ht="279" x14ac:dyDescent="0.35">
      <c r="A181" s="367">
        <v>15</v>
      </c>
      <c r="B181" s="384" t="str">
        <f t="shared" si="9"/>
        <v/>
      </c>
      <c r="C181" s="385" t="str">
        <f ca="1">TEXT(IFERROR(INDEX('Overview - Section A'!$A$38:$A$45,MATCH(G181,'Overview - Section A'!$U$38:$U$45,0)),""),"d-mmm-yy") &amp;" to " &amp; TEXT(IFERROR(INDEX('Overview - Section A'!$E$38:$E$45,MATCH(G181,'Overview - Section A'!$U$38:$U$45,0)),""),"d-mmm-yy")</f>
        <v>1-Jul-19 to 31-Dec-19</v>
      </c>
      <c r="D181" s="462"/>
      <c r="E181" s="462"/>
      <c r="F181" s="459" t="str">
        <f t="shared" si="10"/>
        <v/>
      </c>
      <c r="G181" s="463" t="s">
        <v>418</v>
      </c>
      <c r="H181" s="463"/>
      <c r="I181" s="464" t="b">
        <f t="shared" si="11"/>
        <v>1</v>
      </c>
      <c r="J181" s="464" t="b">
        <f t="shared" si="12"/>
        <v>0</v>
      </c>
      <c r="K181" s="464" t="str">
        <f t="shared" si="13"/>
        <v>a1N36000004vM6pEAE</v>
      </c>
      <c r="L181" s="465" t="s">
        <v>1170</v>
      </c>
      <c r="M181" s="131"/>
      <c r="N181" s="68"/>
      <c r="AM181" s="5"/>
      <c r="AN181" s="5"/>
    </row>
    <row r="182" spans="1:40" ht="279" x14ac:dyDescent="0.35">
      <c r="A182" s="367">
        <v>15</v>
      </c>
      <c r="B182" s="384" t="str">
        <f t="shared" si="9"/>
        <v/>
      </c>
      <c r="C182" s="385" t="str">
        <f ca="1">TEXT(IFERROR(INDEX('Overview - Section A'!$A$38:$A$45,MATCH(G182,'Overview - Section A'!$U$38:$U$45,0)),""),"d-mmm-yy") &amp;" to " &amp; TEXT(IFERROR(INDEX('Overview - Section A'!$E$38:$E$45,MATCH(G182,'Overview - Section A'!$U$38:$U$45,0)),""),"d-mmm-yy")</f>
        <v>1-Jan-20 to 30-Jun-20</v>
      </c>
      <c r="D182" s="462"/>
      <c r="E182" s="462"/>
      <c r="F182" s="459" t="str">
        <f t="shared" si="10"/>
        <v/>
      </c>
      <c r="G182" s="463" t="s">
        <v>420</v>
      </c>
      <c r="H182" s="463"/>
      <c r="I182" s="464" t="b">
        <f t="shared" si="11"/>
        <v>1</v>
      </c>
      <c r="J182" s="464" t="b">
        <f t="shared" si="12"/>
        <v>0</v>
      </c>
      <c r="K182" s="464" t="str">
        <f t="shared" si="13"/>
        <v>a1N36000004vM6pEAE</v>
      </c>
      <c r="L182" s="465" t="s">
        <v>1171</v>
      </c>
      <c r="M182" s="131"/>
      <c r="N182" s="68"/>
      <c r="AM182" s="5"/>
      <c r="AN182" s="5"/>
    </row>
    <row r="183" spans="1:40" ht="279" x14ac:dyDescent="0.35">
      <c r="A183" s="367">
        <v>15</v>
      </c>
      <c r="B183" s="384" t="str">
        <f t="shared" si="9"/>
        <v/>
      </c>
      <c r="C183" s="385" t="str">
        <f ca="1">TEXT(IFERROR(INDEX('Overview - Section A'!$A$38:$A$45,MATCH(G183,'Overview - Section A'!$U$38:$U$45,0)),""),"d-mmm-yy") &amp;" to " &amp; TEXT(IFERROR(INDEX('Overview - Section A'!$E$38:$E$45,MATCH(G183,'Overview - Section A'!$U$38:$U$45,0)),""),"d-mmm-yy")</f>
        <v>1-Jul-20 to 31-Dec-20</v>
      </c>
      <c r="D183" s="462"/>
      <c r="E183" s="462"/>
      <c r="F183" s="459" t="str">
        <f t="shared" si="10"/>
        <v/>
      </c>
      <c r="G183" s="463" t="s">
        <v>422</v>
      </c>
      <c r="H183" s="463"/>
      <c r="I183" s="464" t="b">
        <f t="shared" si="11"/>
        <v>1</v>
      </c>
      <c r="J183" s="464" t="b">
        <f t="shared" si="12"/>
        <v>0</v>
      </c>
      <c r="K183" s="464" t="str">
        <f t="shared" si="13"/>
        <v>a1N36000004vM6pEAE</v>
      </c>
      <c r="L183" s="465" t="s">
        <v>1172</v>
      </c>
      <c r="M183" s="131"/>
      <c r="N183" s="68"/>
      <c r="AM183" s="5"/>
      <c r="AN183" s="5"/>
    </row>
    <row r="184" spans="1:40" ht="279" x14ac:dyDescent="0.35">
      <c r="A184" s="367">
        <v>16</v>
      </c>
      <c r="B184" s="384" t="str">
        <f t="shared" si="9"/>
        <v/>
      </c>
      <c r="C184" s="385" t="str">
        <f ca="1">TEXT(IFERROR(INDEX('Overview - Section A'!$A$38:$A$45,MATCH(G184,'Overview - Section A'!$U$38:$U$45,0)),""),"d-mmm-yy") &amp;" to " &amp; TEXT(IFERROR(INDEX('Overview - Section A'!$E$38:$E$45,MATCH(G184,'Overview - Section A'!$U$38:$U$45,0)),""),"d-mmm-yy")</f>
        <v>1-Jan-18 to 30-Jun-18</v>
      </c>
      <c r="D184" s="462"/>
      <c r="E184" s="462"/>
      <c r="F184" s="459" t="str">
        <f t="shared" si="10"/>
        <v/>
      </c>
      <c r="G184" s="463" t="s">
        <v>412</v>
      </c>
      <c r="H184" s="463"/>
      <c r="I184" s="464" t="b">
        <f t="shared" si="11"/>
        <v>1</v>
      </c>
      <c r="J184" s="464" t="b">
        <f t="shared" si="12"/>
        <v>0</v>
      </c>
      <c r="K184" s="464" t="str">
        <f t="shared" si="13"/>
        <v>a1N36000004vM6qEAE</v>
      </c>
      <c r="L184" s="465" t="s">
        <v>1173</v>
      </c>
      <c r="M184" s="131"/>
      <c r="N184" s="68"/>
      <c r="AM184" s="5"/>
      <c r="AN184" s="5"/>
    </row>
    <row r="185" spans="1:40" ht="279" x14ac:dyDescent="0.35">
      <c r="A185" s="367">
        <v>16</v>
      </c>
      <c r="B185" s="384" t="str">
        <f t="shared" si="9"/>
        <v/>
      </c>
      <c r="C185" s="385" t="str">
        <f ca="1">TEXT(IFERROR(INDEX('Overview - Section A'!$A$38:$A$45,MATCH(G185,'Overview - Section A'!$U$38:$U$45,0)),""),"d-mmm-yy") &amp;" to " &amp; TEXT(IFERROR(INDEX('Overview - Section A'!$E$38:$E$45,MATCH(G185,'Overview - Section A'!$U$38:$U$45,0)),""),"d-mmm-yy")</f>
        <v>1-Jul-18 to 31-Dec-18</v>
      </c>
      <c r="D185" s="462"/>
      <c r="E185" s="462"/>
      <c r="F185" s="459" t="str">
        <f t="shared" si="10"/>
        <v/>
      </c>
      <c r="G185" s="463" t="s">
        <v>414</v>
      </c>
      <c r="H185" s="463"/>
      <c r="I185" s="464" t="b">
        <f t="shared" si="11"/>
        <v>1</v>
      </c>
      <c r="J185" s="464" t="b">
        <f t="shared" si="12"/>
        <v>0</v>
      </c>
      <c r="K185" s="464" t="str">
        <f t="shared" si="13"/>
        <v>a1N36000004vM6qEAE</v>
      </c>
      <c r="L185" s="465" t="s">
        <v>1174</v>
      </c>
      <c r="M185" s="131"/>
      <c r="N185" s="68"/>
      <c r="AM185" s="5"/>
      <c r="AN185" s="5"/>
    </row>
    <row r="186" spans="1:40" ht="279" x14ac:dyDescent="0.35">
      <c r="A186" s="367">
        <v>16</v>
      </c>
      <c r="B186" s="384" t="str">
        <f t="shared" si="9"/>
        <v/>
      </c>
      <c r="C186" s="385" t="str">
        <f ca="1">TEXT(IFERROR(INDEX('Overview - Section A'!$A$38:$A$45,MATCH(G186,'Overview - Section A'!$U$38:$U$45,0)),""),"d-mmm-yy") &amp;" to " &amp; TEXT(IFERROR(INDEX('Overview - Section A'!$E$38:$E$45,MATCH(G186,'Overview - Section A'!$U$38:$U$45,0)),""),"d-mmm-yy")</f>
        <v>1-Jan-19 to 30-Jun-19</v>
      </c>
      <c r="D186" s="462"/>
      <c r="E186" s="462"/>
      <c r="F186" s="459" t="str">
        <f t="shared" si="10"/>
        <v/>
      </c>
      <c r="G186" s="463" t="s">
        <v>416</v>
      </c>
      <c r="H186" s="463"/>
      <c r="I186" s="464" t="b">
        <f t="shared" si="11"/>
        <v>1</v>
      </c>
      <c r="J186" s="464" t="b">
        <f t="shared" si="12"/>
        <v>0</v>
      </c>
      <c r="K186" s="464" t="str">
        <f t="shared" si="13"/>
        <v>a1N36000004vM6qEAE</v>
      </c>
      <c r="L186" s="465" t="s">
        <v>1175</v>
      </c>
      <c r="M186" s="131"/>
      <c r="N186" s="68"/>
      <c r="AM186" s="5"/>
      <c r="AN186" s="5"/>
    </row>
    <row r="187" spans="1:40" ht="279" x14ac:dyDescent="0.35">
      <c r="A187" s="367">
        <v>16</v>
      </c>
      <c r="B187" s="384" t="str">
        <f t="shared" si="9"/>
        <v/>
      </c>
      <c r="C187" s="385" t="str">
        <f ca="1">TEXT(IFERROR(INDEX('Overview - Section A'!$A$38:$A$45,MATCH(G187,'Overview - Section A'!$U$38:$U$45,0)),""),"d-mmm-yy") &amp;" to " &amp; TEXT(IFERROR(INDEX('Overview - Section A'!$E$38:$E$45,MATCH(G187,'Overview - Section A'!$U$38:$U$45,0)),""),"d-mmm-yy")</f>
        <v>1-Jul-19 to 31-Dec-19</v>
      </c>
      <c r="D187" s="462"/>
      <c r="E187" s="462"/>
      <c r="F187" s="459" t="str">
        <f t="shared" si="10"/>
        <v/>
      </c>
      <c r="G187" s="463" t="s">
        <v>418</v>
      </c>
      <c r="H187" s="463"/>
      <c r="I187" s="464" t="b">
        <f t="shared" si="11"/>
        <v>1</v>
      </c>
      <c r="J187" s="464" t="b">
        <f t="shared" si="12"/>
        <v>0</v>
      </c>
      <c r="K187" s="464" t="str">
        <f t="shared" si="13"/>
        <v>a1N36000004vM6qEAE</v>
      </c>
      <c r="L187" s="465" t="s">
        <v>1176</v>
      </c>
      <c r="M187" s="131"/>
      <c r="N187" s="68"/>
      <c r="AM187" s="5"/>
      <c r="AN187" s="5"/>
    </row>
    <row r="188" spans="1:40" ht="279" x14ac:dyDescent="0.35">
      <c r="A188" s="367">
        <v>16</v>
      </c>
      <c r="B188" s="384" t="str">
        <f t="shared" si="9"/>
        <v/>
      </c>
      <c r="C188" s="385" t="str">
        <f ca="1">TEXT(IFERROR(INDEX('Overview - Section A'!$A$38:$A$45,MATCH(G188,'Overview - Section A'!$U$38:$U$45,0)),""),"d-mmm-yy") &amp;" to " &amp; TEXT(IFERROR(INDEX('Overview - Section A'!$E$38:$E$45,MATCH(G188,'Overview - Section A'!$U$38:$U$45,0)),""),"d-mmm-yy")</f>
        <v>1-Jan-20 to 30-Jun-20</v>
      </c>
      <c r="D188" s="462"/>
      <c r="E188" s="462"/>
      <c r="F188" s="459" t="str">
        <f t="shared" si="10"/>
        <v/>
      </c>
      <c r="G188" s="463" t="s">
        <v>420</v>
      </c>
      <c r="H188" s="463"/>
      <c r="I188" s="464" t="b">
        <f t="shared" si="11"/>
        <v>1</v>
      </c>
      <c r="J188" s="464" t="b">
        <f t="shared" si="12"/>
        <v>0</v>
      </c>
      <c r="K188" s="464" t="str">
        <f t="shared" si="13"/>
        <v>a1N36000004vM6qEAE</v>
      </c>
      <c r="L188" s="465" t="s">
        <v>1177</v>
      </c>
      <c r="M188" s="131"/>
      <c r="N188" s="68"/>
      <c r="AM188" s="5"/>
      <c r="AN188" s="5"/>
    </row>
    <row r="189" spans="1:40" ht="279" x14ac:dyDescent="0.35">
      <c r="A189" s="367">
        <v>16</v>
      </c>
      <c r="B189" s="384" t="str">
        <f t="shared" si="9"/>
        <v/>
      </c>
      <c r="C189" s="385" t="str">
        <f ca="1">TEXT(IFERROR(INDEX('Overview - Section A'!$A$38:$A$45,MATCH(G189,'Overview - Section A'!$U$38:$U$45,0)),""),"d-mmm-yy") &amp;" to " &amp; TEXT(IFERROR(INDEX('Overview - Section A'!$E$38:$E$45,MATCH(G189,'Overview - Section A'!$U$38:$U$45,0)),""),"d-mmm-yy")</f>
        <v>1-Jul-20 to 31-Dec-20</v>
      </c>
      <c r="D189" s="462"/>
      <c r="E189" s="462"/>
      <c r="F189" s="459" t="str">
        <f t="shared" si="10"/>
        <v/>
      </c>
      <c r="G189" s="463" t="s">
        <v>422</v>
      </c>
      <c r="H189" s="463"/>
      <c r="I189" s="464" t="b">
        <f t="shared" si="11"/>
        <v>1</v>
      </c>
      <c r="J189" s="464" t="b">
        <f t="shared" si="12"/>
        <v>0</v>
      </c>
      <c r="K189" s="464" t="str">
        <f t="shared" si="13"/>
        <v>a1N36000004vM6qEAE</v>
      </c>
      <c r="L189" s="465" t="s">
        <v>1178</v>
      </c>
      <c r="M189" s="131"/>
      <c r="N189" s="68"/>
      <c r="AM189" s="5"/>
      <c r="AN189" s="5"/>
    </row>
    <row r="190" spans="1:40" ht="279" x14ac:dyDescent="0.35">
      <c r="A190" s="367">
        <v>17</v>
      </c>
      <c r="B190" s="384" t="str">
        <f t="shared" si="9"/>
        <v/>
      </c>
      <c r="C190" s="385" t="str">
        <f ca="1">TEXT(IFERROR(INDEX('Overview - Section A'!$A$38:$A$45,MATCH(G190,'Overview - Section A'!$U$38:$U$45,0)),""),"d-mmm-yy") &amp;" to " &amp; TEXT(IFERROR(INDEX('Overview - Section A'!$E$38:$E$45,MATCH(G190,'Overview - Section A'!$U$38:$U$45,0)),""),"d-mmm-yy")</f>
        <v>1-Jan-18 to 30-Jun-18</v>
      </c>
      <c r="D190" s="462"/>
      <c r="E190" s="462"/>
      <c r="F190" s="459" t="str">
        <f t="shared" si="10"/>
        <v/>
      </c>
      <c r="G190" s="463" t="s">
        <v>412</v>
      </c>
      <c r="H190" s="463"/>
      <c r="I190" s="464" t="b">
        <f t="shared" si="11"/>
        <v>1</v>
      </c>
      <c r="J190" s="464" t="b">
        <f t="shared" si="12"/>
        <v>0</v>
      </c>
      <c r="K190" s="464" t="str">
        <f t="shared" si="13"/>
        <v>a1N36000004vM6rEAE</v>
      </c>
      <c r="L190" s="465" t="s">
        <v>1179</v>
      </c>
      <c r="M190" s="131"/>
      <c r="N190" s="68"/>
      <c r="AM190" s="5"/>
      <c r="AN190" s="5"/>
    </row>
    <row r="191" spans="1:40" ht="279" x14ac:dyDescent="0.35">
      <c r="A191" s="367">
        <v>17</v>
      </c>
      <c r="B191" s="384" t="str">
        <f t="shared" si="9"/>
        <v/>
      </c>
      <c r="C191" s="385" t="str">
        <f ca="1">TEXT(IFERROR(INDEX('Overview - Section A'!$A$38:$A$45,MATCH(G191,'Overview - Section A'!$U$38:$U$45,0)),""),"d-mmm-yy") &amp;" to " &amp; TEXT(IFERROR(INDEX('Overview - Section A'!$E$38:$E$45,MATCH(G191,'Overview - Section A'!$U$38:$U$45,0)),""),"d-mmm-yy")</f>
        <v>1-Jul-18 to 31-Dec-18</v>
      </c>
      <c r="D191" s="462"/>
      <c r="E191" s="462"/>
      <c r="F191" s="459" t="str">
        <f t="shared" si="10"/>
        <v/>
      </c>
      <c r="G191" s="463" t="s">
        <v>414</v>
      </c>
      <c r="H191" s="463"/>
      <c r="I191" s="464" t="b">
        <f t="shared" si="11"/>
        <v>1</v>
      </c>
      <c r="J191" s="464" t="b">
        <f t="shared" si="12"/>
        <v>0</v>
      </c>
      <c r="K191" s="464" t="str">
        <f t="shared" si="13"/>
        <v>a1N36000004vM6rEAE</v>
      </c>
      <c r="L191" s="465" t="s">
        <v>1180</v>
      </c>
      <c r="M191" s="131"/>
      <c r="N191" s="68"/>
      <c r="AM191" s="5"/>
      <c r="AN191" s="5"/>
    </row>
    <row r="192" spans="1:40" ht="279" x14ac:dyDescent="0.35">
      <c r="A192" s="367">
        <v>17</v>
      </c>
      <c r="B192" s="384" t="str">
        <f t="shared" si="9"/>
        <v/>
      </c>
      <c r="C192" s="385" t="str">
        <f ca="1">TEXT(IFERROR(INDEX('Overview - Section A'!$A$38:$A$45,MATCH(G192,'Overview - Section A'!$U$38:$U$45,0)),""),"d-mmm-yy") &amp;" to " &amp; TEXT(IFERROR(INDEX('Overview - Section A'!$E$38:$E$45,MATCH(G192,'Overview - Section A'!$U$38:$U$45,0)),""),"d-mmm-yy")</f>
        <v>1-Jan-19 to 30-Jun-19</v>
      </c>
      <c r="D192" s="462"/>
      <c r="E192" s="462"/>
      <c r="F192" s="459" t="str">
        <f t="shared" si="10"/>
        <v/>
      </c>
      <c r="G192" s="463" t="s">
        <v>416</v>
      </c>
      <c r="H192" s="463"/>
      <c r="I192" s="464" t="b">
        <f t="shared" si="11"/>
        <v>1</v>
      </c>
      <c r="J192" s="464" t="b">
        <f t="shared" si="12"/>
        <v>0</v>
      </c>
      <c r="K192" s="464" t="str">
        <f t="shared" si="13"/>
        <v>a1N36000004vM6rEAE</v>
      </c>
      <c r="L192" s="465" t="s">
        <v>1181</v>
      </c>
      <c r="M192" s="131"/>
      <c r="N192" s="68"/>
      <c r="AM192" s="5"/>
      <c r="AN192" s="5"/>
    </row>
    <row r="193" spans="1:40" ht="279" x14ac:dyDescent="0.35">
      <c r="A193" s="367">
        <v>17</v>
      </c>
      <c r="B193" s="384" t="str">
        <f t="shared" si="9"/>
        <v/>
      </c>
      <c r="C193" s="385" t="str">
        <f ca="1">TEXT(IFERROR(INDEX('Overview - Section A'!$A$38:$A$45,MATCH(G193,'Overview - Section A'!$U$38:$U$45,0)),""),"d-mmm-yy") &amp;" to " &amp; TEXT(IFERROR(INDEX('Overview - Section A'!$E$38:$E$45,MATCH(G193,'Overview - Section A'!$U$38:$U$45,0)),""),"d-mmm-yy")</f>
        <v>1-Jul-19 to 31-Dec-19</v>
      </c>
      <c r="D193" s="462"/>
      <c r="E193" s="462"/>
      <c r="F193" s="459" t="str">
        <f t="shared" si="10"/>
        <v/>
      </c>
      <c r="G193" s="463" t="s">
        <v>418</v>
      </c>
      <c r="H193" s="463"/>
      <c r="I193" s="464" t="b">
        <f t="shared" si="11"/>
        <v>1</v>
      </c>
      <c r="J193" s="464" t="b">
        <f t="shared" si="12"/>
        <v>0</v>
      </c>
      <c r="K193" s="464" t="str">
        <f t="shared" si="13"/>
        <v>a1N36000004vM6rEAE</v>
      </c>
      <c r="L193" s="465" t="s">
        <v>1182</v>
      </c>
      <c r="M193" s="131"/>
      <c r="N193" s="68"/>
      <c r="AM193" s="5"/>
      <c r="AN193" s="5"/>
    </row>
    <row r="194" spans="1:40" ht="279" x14ac:dyDescent="0.35">
      <c r="A194" s="367">
        <v>17</v>
      </c>
      <c r="B194" s="384" t="str">
        <f t="shared" si="9"/>
        <v/>
      </c>
      <c r="C194" s="385" t="str">
        <f ca="1">TEXT(IFERROR(INDEX('Overview - Section A'!$A$38:$A$45,MATCH(G194,'Overview - Section A'!$U$38:$U$45,0)),""),"d-mmm-yy") &amp;" to " &amp; TEXT(IFERROR(INDEX('Overview - Section A'!$E$38:$E$45,MATCH(G194,'Overview - Section A'!$U$38:$U$45,0)),""),"d-mmm-yy")</f>
        <v>1-Jan-20 to 30-Jun-20</v>
      </c>
      <c r="D194" s="462"/>
      <c r="E194" s="462"/>
      <c r="F194" s="459" t="str">
        <f t="shared" si="10"/>
        <v/>
      </c>
      <c r="G194" s="463" t="s">
        <v>420</v>
      </c>
      <c r="H194" s="463"/>
      <c r="I194" s="464" t="b">
        <f t="shared" si="11"/>
        <v>1</v>
      </c>
      <c r="J194" s="464" t="b">
        <f t="shared" si="12"/>
        <v>0</v>
      </c>
      <c r="K194" s="464" t="str">
        <f t="shared" si="13"/>
        <v>a1N36000004vM6rEAE</v>
      </c>
      <c r="L194" s="465" t="s">
        <v>1183</v>
      </c>
      <c r="M194" s="131"/>
      <c r="N194" s="68"/>
      <c r="AM194" s="5"/>
      <c r="AN194" s="5"/>
    </row>
    <row r="195" spans="1:40" ht="279" x14ac:dyDescent="0.35">
      <c r="A195" s="367">
        <v>17</v>
      </c>
      <c r="B195" s="384" t="str">
        <f t="shared" si="9"/>
        <v/>
      </c>
      <c r="C195" s="385" t="str">
        <f ca="1">TEXT(IFERROR(INDEX('Overview - Section A'!$A$38:$A$45,MATCH(G195,'Overview - Section A'!$U$38:$U$45,0)),""),"d-mmm-yy") &amp;" to " &amp; TEXT(IFERROR(INDEX('Overview - Section A'!$E$38:$E$45,MATCH(G195,'Overview - Section A'!$U$38:$U$45,0)),""),"d-mmm-yy")</f>
        <v>1-Jul-20 to 31-Dec-20</v>
      </c>
      <c r="D195" s="462"/>
      <c r="E195" s="462"/>
      <c r="F195" s="459" t="str">
        <f t="shared" si="10"/>
        <v/>
      </c>
      <c r="G195" s="463" t="s">
        <v>422</v>
      </c>
      <c r="H195" s="463"/>
      <c r="I195" s="464" t="b">
        <f t="shared" si="11"/>
        <v>1</v>
      </c>
      <c r="J195" s="464" t="b">
        <f t="shared" si="12"/>
        <v>0</v>
      </c>
      <c r="K195" s="464" t="str">
        <f t="shared" si="13"/>
        <v>a1N36000004vM6rEAE</v>
      </c>
      <c r="L195" s="465" t="s">
        <v>1184</v>
      </c>
      <c r="M195" s="131"/>
      <c r="N195" s="68"/>
      <c r="AM195" s="5"/>
      <c r="AN195" s="5"/>
    </row>
    <row r="196" spans="1:40" ht="279" x14ac:dyDescent="0.35">
      <c r="A196" s="367">
        <v>18</v>
      </c>
      <c r="B196" s="384" t="str">
        <f t="shared" si="9"/>
        <v/>
      </c>
      <c r="C196" s="385" t="str">
        <f ca="1">TEXT(IFERROR(INDEX('Overview - Section A'!$A$38:$A$45,MATCH(G196,'Overview - Section A'!$U$38:$U$45,0)),""),"d-mmm-yy") &amp;" to " &amp; TEXT(IFERROR(INDEX('Overview - Section A'!$E$38:$E$45,MATCH(G196,'Overview - Section A'!$U$38:$U$45,0)),""),"d-mmm-yy")</f>
        <v>1-Jan-18 to 30-Jun-18</v>
      </c>
      <c r="D196" s="462"/>
      <c r="E196" s="462"/>
      <c r="F196" s="459" t="str">
        <f t="shared" si="10"/>
        <v/>
      </c>
      <c r="G196" s="463" t="s">
        <v>412</v>
      </c>
      <c r="H196" s="463"/>
      <c r="I196" s="464" t="b">
        <f t="shared" si="11"/>
        <v>1</v>
      </c>
      <c r="J196" s="464" t="b">
        <f t="shared" si="12"/>
        <v>0</v>
      </c>
      <c r="K196" s="464" t="str">
        <f t="shared" si="13"/>
        <v>a1N36000004vM6sEAE</v>
      </c>
      <c r="L196" s="465" t="s">
        <v>1185</v>
      </c>
      <c r="M196" s="131"/>
      <c r="N196" s="68"/>
      <c r="AM196" s="5"/>
      <c r="AN196" s="5"/>
    </row>
    <row r="197" spans="1:40" ht="279" x14ac:dyDescent="0.35">
      <c r="A197" s="367">
        <v>18</v>
      </c>
      <c r="B197" s="384" t="str">
        <f t="shared" si="9"/>
        <v/>
      </c>
      <c r="C197" s="385" t="str">
        <f ca="1">TEXT(IFERROR(INDEX('Overview - Section A'!$A$38:$A$45,MATCH(G197,'Overview - Section A'!$U$38:$U$45,0)),""),"d-mmm-yy") &amp;" to " &amp; TEXT(IFERROR(INDEX('Overview - Section A'!$E$38:$E$45,MATCH(G197,'Overview - Section A'!$U$38:$U$45,0)),""),"d-mmm-yy")</f>
        <v>1-Jul-18 to 31-Dec-18</v>
      </c>
      <c r="D197" s="462"/>
      <c r="E197" s="462"/>
      <c r="F197" s="459" t="str">
        <f t="shared" si="10"/>
        <v/>
      </c>
      <c r="G197" s="463" t="s">
        <v>414</v>
      </c>
      <c r="H197" s="463"/>
      <c r="I197" s="464" t="b">
        <f t="shared" si="11"/>
        <v>1</v>
      </c>
      <c r="J197" s="464" t="b">
        <f t="shared" si="12"/>
        <v>0</v>
      </c>
      <c r="K197" s="464" t="str">
        <f t="shared" si="13"/>
        <v>a1N36000004vM6sEAE</v>
      </c>
      <c r="L197" s="465" t="s">
        <v>1186</v>
      </c>
      <c r="M197" s="131"/>
      <c r="N197" s="68"/>
      <c r="AM197" s="5"/>
      <c r="AN197" s="5"/>
    </row>
    <row r="198" spans="1:40" ht="279" x14ac:dyDescent="0.35">
      <c r="A198" s="367">
        <v>18</v>
      </c>
      <c r="B198" s="384" t="str">
        <f t="shared" si="9"/>
        <v/>
      </c>
      <c r="C198" s="385" t="str">
        <f ca="1">TEXT(IFERROR(INDEX('Overview - Section A'!$A$38:$A$45,MATCH(G198,'Overview - Section A'!$U$38:$U$45,0)),""),"d-mmm-yy") &amp;" to " &amp; TEXT(IFERROR(INDEX('Overview - Section A'!$E$38:$E$45,MATCH(G198,'Overview - Section A'!$U$38:$U$45,0)),""),"d-mmm-yy")</f>
        <v>1-Jan-19 to 30-Jun-19</v>
      </c>
      <c r="D198" s="462"/>
      <c r="E198" s="462"/>
      <c r="F198" s="459" t="str">
        <f t="shared" si="10"/>
        <v/>
      </c>
      <c r="G198" s="463" t="s">
        <v>416</v>
      </c>
      <c r="H198" s="463"/>
      <c r="I198" s="464" t="b">
        <f t="shared" si="11"/>
        <v>1</v>
      </c>
      <c r="J198" s="464" t="b">
        <f t="shared" si="12"/>
        <v>0</v>
      </c>
      <c r="K198" s="464" t="str">
        <f t="shared" si="13"/>
        <v>a1N36000004vM6sEAE</v>
      </c>
      <c r="L198" s="465" t="s">
        <v>1187</v>
      </c>
      <c r="M198" s="131"/>
      <c r="N198" s="68"/>
      <c r="AM198" s="5"/>
      <c r="AN198" s="5"/>
    </row>
    <row r="199" spans="1:40" ht="279" x14ac:dyDescent="0.35">
      <c r="A199" s="367">
        <v>18</v>
      </c>
      <c r="B199" s="384" t="str">
        <f t="shared" si="9"/>
        <v/>
      </c>
      <c r="C199" s="385" t="str">
        <f ca="1">TEXT(IFERROR(INDEX('Overview - Section A'!$A$38:$A$45,MATCH(G199,'Overview - Section A'!$U$38:$U$45,0)),""),"d-mmm-yy") &amp;" to " &amp; TEXT(IFERROR(INDEX('Overview - Section A'!$E$38:$E$45,MATCH(G199,'Overview - Section A'!$U$38:$U$45,0)),""),"d-mmm-yy")</f>
        <v>1-Jul-19 to 31-Dec-19</v>
      </c>
      <c r="D199" s="462"/>
      <c r="E199" s="462"/>
      <c r="F199" s="459" t="str">
        <f t="shared" si="10"/>
        <v/>
      </c>
      <c r="G199" s="463" t="s">
        <v>418</v>
      </c>
      <c r="H199" s="463"/>
      <c r="I199" s="464" t="b">
        <f t="shared" si="11"/>
        <v>1</v>
      </c>
      <c r="J199" s="464" t="b">
        <f t="shared" si="12"/>
        <v>0</v>
      </c>
      <c r="K199" s="464" t="str">
        <f t="shared" si="13"/>
        <v>a1N36000004vM6sEAE</v>
      </c>
      <c r="L199" s="465" t="s">
        <v>1188</v>
      </c>
      <c r="M199" s="131"/>
      <c r="N199" s="68"/>
      <c r="AM199" s="5"/>
      <c r="AN199" s="5"/>
    </row>
    <row r="200" spans="1:40" ht="279" x14ac:dyDescent="0.35">
      <c r="A200" s="367">
        <v>18</v>
      </c>
      <c r="B200" s="384" t="str">
        <f t="shared" si="9"/>
        <v/>
      </c>
      <c r="C200" s="385" t="str">
        <f ca="1">TEXT(IFERROR(INDEX('Overview - Section A'!$A$38:$A$45,MATCH(G200,'Overview - Section A'!$U$38:$U$45,0)),""),"d-mmm-yy") &amp;" to " &amp; TEXT(IFERROR(INDEX('Overview - Section A'!$E$38:$E$45,MATCH(G200,'Overview - Section A'!$U$38:$U$45,0)),""),"d-mmm-yy")</f>
        <v>1-Jan-20 to 30-Jun-20</v>
      </c>
      <c r="D200" s="462"/>
      <c r="E200" s="462"/>
      <c r="F200" s="459" t="str">
        <f t="shared" si="10"/>
        <v/>
      </c>
      <c r="G200" s="463" t="s">
        <v>420</v>
      </c>
      <c r="H200" s="463"/>
      <c r="I200" s="464" t="b">
        <f t="shared" si="11"/>
        <v>1</v>
      </c>
      <c r="J200" s="464" t="b">
        <f t="shared" si="12"/>
        <v>0</v>
      </c>
      <c r="K200" s="464" t="str">
        <f t="shared" si="13"/>
        <v>a1N36000004vM6sEAE</v>
      </c>
      <c r="L200" s="465" t="s">
        <v>1189</v>
      </c>
      <c r="M200" s="131"/>
      <c r="N200" s="68"/>
      <c r="AM200" s="5"/>
      <c r="AN200" s="5"/>
    </row>
    <row r="201" spans="1:40" ht="279" x14ac:dyDescent="0.35">
      <c r="A201" s="367">
        <v>18</v>
      </c>
      <c r="B201" s="384" t="str">
        <f t="shared" si="9"/>
        <v/>
      </c>
      <c r="C201" s="385" t="str">
        <f ca="1">TEXT(IFERROR(INDEX('Overview - Section A'!$A$38:$A$45,MATCH(G201,'Overview - Section A'!$U$38:$U$45,0)),""),"d-mmm-yy") &amp;" to " &amp; TEXT(IFERROR(INDEX('Overview - Section A'!$E$38:$E$45,MATCH(G201,'Overview - Section A'!$U$38:$U$45,0)),""),"d-mmm-yy")</f>
        <v>1-Jul-20 to 31-Dec-20</v>
      </c>
      <c r="D201" s="462"/>
      <c r="E201" s="462"/>
      <c r="F201" s="459" t="str">
        <f t="shared" si="10"/>
        <v/>
      </c>
      <c r="G201" s="463" t="s">
        <v>422</v>
      </c>
      <c r="H201" s="463"/>
      <c r="I201" s="464" t="b">
        <f t="shared" si="11"/>
        <v>1</v>
      </c>
      <c r="J201" s="464" t="b">
        <f t="shared" si="12"/>
        <v>0</v>
      </c>
      <c r="K201" s="464" t="str">
        <f t="shared" si="13"/>
        <v>a1N36000004vM6sEAE</v>
      </c>
      <c r="L201" s="465" t="s">
        <v>1190</v>
      </c>
      <c r="M201" s="131"/>
      <c r="N201" s="68"/>
      <c r="AM201" s="5"/>
      <c r="AN201" s="5"/>
    </row>
    <row r="202" spans="1:40" ht="279" x14ac:dyDescent="0.35">
      <c r="A202" s="367">
        <v>19</v>
      </c>
      <c r="B202" s="384" t="str">
        <f t="shared" si="9"/>
        <v/>
      </c>
      <c r="C202" s="385" t="str">
        <f ca="1">TEXT(IFERROR(INDEX('Overview - Section A'!$A$38:$A$45,MATCH(G202,'Overview - Section A'!$U$38:$U$45,0)),""),"d-mmm-yy") &amp;" to " &amp; TEXT(IFERROR(INDEX('Overview - Section A'!$E$38:$E$45,MATCH(G202,'Overview - Section A'!$U$38:$U$45,0)),""),"d-mmm-yy")</f>
        <v>1-Jan-18 to 30-Jun-18</v>
      </c>
      <c r="D202" s="462"/>
      <c r="E202" s="462"/>
      <c r="F202" s="459" t="str">
        <f t="shared" si="10"/>
        <v/>
      </c>
      <c r="G202" s="463" t="s">
        <v>412</v>
      </c>
      <c r="H202" s="463"/>
      <c r="I202" s="464" t="b">
        <f t="shared" si="11"/>
        <v>1</v>
      </c>
      <c r="J202" s="464" t="b">
        <f t="shared" si="12"/>
        <v>0</v>
      </c>
      <c r="K202" s="464" t="str">
        <f t="shared" si="13"/>
        <v>a1N36000004vM6tEAE</v>
      </c>
      <c r="L202" s="465" t="s">
        <v>1191</v>
      </c>
      <c r="M202" s="131"/>
      <c r="N202" s="68"/>
      <c r="AM202" s="5"/>
      <c r="AN202" s="5"/>
    </row>
    <row r="203" spans="1:40" ht="279" x14ac:dyDescent="0.35">
      <c r="A203" s="367">
        <v>19</v>
      </c>
      <c r="B203" s="384" t="str">
        <f t="shared" si="9"/>
        <v/>
      </c>
      <c r="C203" s="385" t="str">
        <f ca="1">TEXT(IFERROR(INDEX('Overview - Section A'!$A$38:$A$45,MATCH(G203,'Overview - Section A'!$U$38:$U$45,0)),""),"d-mmm-yy") &amp;" to " &amp; TEXT(IFERROR(INDEX('Overview - Section A'!$E$38:$E$45,MATCH(G203,'Overview - Section A'!$U$38:$U$45,0)),""),"d-mmm-yy")</f>
        <v>1-Jul-18 to 31-Dec-18</v>
      </c>
      <c r="D203" s="462"/>
      <c r="E203" s="462"/>
      <c r="F203" s="459" t="str">
        <f t="shared" si="10"/>
        <v/>
      </c>
      <c r="G203" s="463" t="s">
        <v>414</v>
      </c>
      <c r="H203" s="463"/>
      <c r="I203" s="464" t="b">
        <f t="shared" si="11"/>
        <v>1</v>
      </c>
      <c r="J203" s="464" t="b">
        <f t="shared" si="12"/>
        <v>0</v>
      </c>
      <c r="K203" s="464" t="str">
        <f t="shared" si="13"/>
        <v>a1N36000004vM6tEAE</v>
      </c>
      <c r="L203" s="465" t="s">
        <v>1192</v>
      </c>
      <c r="M203" s="131"/>
      <c r="N203" s="68"/>
      <c r="AM203" s="5"/>
      <c r="AN203" s="5"/>
    </row>
    <row r="204" spans="1:40" ht="279" x14ac:dyDescent="0.35">
      <c r="A204" s="367">
        <v>19</v>
      </c>
      <c r="B204" s="384" t="str">
        <f t="shared" si="9"/>
        <v/>
      </c>
      <c r="C204" s="385" t="str">
        <f ca="1">TEXT(IFERROR(INDEX('Overview - Section A'!$A$38:$A$45,MATCH(G204,'Overview - Section A'!$U$38:$U$45,0)),""),"d-mmm-yy") &amp;" to " &amp; TEXT(IFERROR(INDEX('Overview - Section A'!$E$38:$E$45,MATCH(G204,'Overview - Section A'!$U$38:$U$45,0)),""),"d-mmm-yy")</f>
        <v>1-Jan-19 to 30-Jun-19</v>
      </c>
      <c r="D204" s="462"/>
      <c r="E204" s="462"/>
      <c r="F204" s="459" t="str">
        <f t="shared" si="10"/>
        <v/>
      </c>
      <c r="G204" s="463" t="s">
        <v>416</v>
      </c>
      <c r="H204" s="463"/>
      <c r="I204" s="464" t="b">
        <f t="shared" si="11"/>
        <v>1</v>
      </c>
      <c r="J204" s="464" t="b">
        <f t="shared" si="12"/>
        <v>0</v>
      </c>
      <c r="K204" s="464" t="str">
        <f t="shared" si="13"/>
        <v>a1N36000004vM6tEAE</v>
      </c>
      <c r="L204" s="465" t="s">
        <v>1193</v>
      </c>
      <c r="M204" s="131"/>
      <c r="N204" s="68"/>
      <c r="AM204" s="5"/>
      <c r="AN204" s="5"/>
    </row>
    <row r="205" spans="1:40" ht="279" x14ac:dyDescent="0.35">
      <c r="A205" s="367">
        <v>19</v>
      </c>
      <c r="B205" s="384" t="str">
        <f t="shared" si="9"/>
        <v/>
      </c>
      <c r="C205" s="385" t="str">
        <f ca="1">TEXT(IFERROR(INDEX('Overview - Section A'!$A$38:$A$45,MATCH(G205,'Overview - Section A'!$U$38:$U$45,0)),""),"d-mmm-yy") &amp;" to " &amp; TEXT(IFERROR(INDEX('Overview - Section A'!$E$38:$E$45,MATCH(G205,'Overview - Section A'!$U$38:$U$45,0)),""),"d-mmm-yy")</f>
        <v>1-Jul-19 to 31-Dec-19</v>
      </c>
      <c r="D205" s="462"/>
      <c r="E205" s="462"/>
      <c r="F205" s="459" t="str">
        <f t="shared" si="10"/>
        <v/>
      </c>
      <c r="G205" s="463" t="s">
        <v>418</v>
      </c>
      <c r="H205" s="463"/>
      <c r="I205" s="464" t="b">
        <f t="shared" si="11"/>
        <v>1</v>
      </c>
      <c r="J205" s="464" t="b">
        <f t="shared" si="12"/>
        <v>0</v>
      </c>
      <c r="K205" s="464" t="str">
        <f t="shared" si="13"/>
        <v>a1N36000004vM6tEAE</v>
      </c>
      <c r="L205" s="465" t="s">
        <v>1194</v>
      </c>
      <c r="M205" s="131"/>
      <c r="N205" s="68"/>
      <c r="AM205" s="5"/>
      <c r="AN205" s="5"/>
    </row>
    <row r="206" spans="1:40" ht="279" x14ac:dyDescent="0.35">
      <c r="A206" s="367">
        <v>19</v>
      </c>
      <c r="B206" s="384" t="str">
        <f t="shared" si="9"/>
        <v/>
      </c>
      <c r="C206" s="385" t="str">
        <f ca="1">TEXT(IFERROR(INDEX('Overview - Section A'!$A$38:$A$45,MATCH(G206,'Overview - Section A'!$U$38:$U$45,0)),""),"d-mmm-yy") &amp;" to " &amp; TEXT(IFERROR(INDEX('Overview - Section A'!$E$38:$E$45,MATCH(G206,'Overview - Section A'!$U$38:$U$45,0)),""),"d-mmm-yy")</f>
        <v>1-Jan-20 to 30-Jun-20</v>
      </c>
      <c r="D206" s="462"/>
      <c r="E206" s="462"/>
      <c r="F206" s="459" t="str">
        <f t="shared" si="10"/>
        <v/>
      </c>
      <c r="G206" s="463" t="s">
        <v>420</v>
      </c>
      <c r="H206" s="463"/>
      <c r="I206" s="464" t="b">
        <f t="shared" si="11"/>
        <v>1</v>
      </c>
      <c r="J206" s="464" t="b">
        <f t="shared" si="12"/>
        <v>0</v>
      </c>
      <c r="K206" s="464" t="str">
        <f t="shared" si="13"/>
        <v>a1N36000004vM6tEAE</v>
      </c>
      <c r="L206" s="465" t="s">
        <v>1195</v>
      </c>
      <c r="M206" s="131"/>
      <c r="N206" s="68"/>
      <c r="AM206" s="5"/>
      <c r="AN206" s="5"/>
    </row>
    <row r="207" spans="1:40" ht="279" x14ac:dyDescent="0.35">
      <c r="A207" s="367">
        <v>19</v>
      </c>
      <c r="B207" s="384" t="str">
        <f t="shared" si="9"/>
        <v/>
      </c>
      <c r="C207" s="385" t="str">
        <f ca="1">TEXT(IFERROR(INDEX('Overview - Section A'!$A$38:$A$45,MATCH(G207,'Overview - Section A'!$U$38:$U$45,0)),""),"d-mmm-yy") &amp;" to " &amp; TEXT(IFERROR(INDEX('Overview - Section A'!$E$38:$E$45,MATCH(G207,'Overview - Section A'!$U$38:$U$45,0)),""),"d-mmm-yy")</f>
        <v>1-Jul-20 to 31-Dec-20</v>
      </c>
      <c r="D207" s="462"/>
      <c r="E207" s="462"/>
      <c r="F207" s="459" t="str">
        <f t="shared" si="10"/>
        <v/>
      </c>
      <c r="G207" s="463" t="s">
        <v>422</v>
      </c>
      <c r="H207" s="463"/>
      <c r="I207" s="464" t="b">
        <f t="shared" si="11"/>
        <v>1</v>
      </c>
      <c r="J207" s="464" t="b">
        <f t="shared" si="12"/>
        <v>0</v>
      </c>
      <c r="K207" s="464" t="str">
        <f t="shared" si="13"/>
        <v>a1N36000004vM6tEAE</v>
      </c>
      <c r="L207" s="465" t="s">
        <v>1196</v>
      </c>
      <c r="M207" s="131"/>
      <c r="N207" s="68"/>
      <c r="AM207" s="5"/>
      <c r="AN207" s="5"/>
    </row>
    <row r="208" spans="1:40" ht="279" x14ac:dyDescent="0.35">
      <c r="A208" s="367">
        <v>20</v>
      </c>
      <c r="B208" s="384" t="str">
        <f t="shared" si="9"/>
        <v/>
      </c>
      <c r="C208" s="385" t="str">
        <f ca="1">TEXT(IFERROR(INDEX('Overview - Section A'!$A$38:$A$45,MATCH(G208,'Overview - Section A'!$U$38:$U$45,0)),""),"d-mmm-yy") &amp;" to " &amp; TEXT(IFERROR(INDEX('Overview - Section A'!$E$38:$E$45,MATCH(G208,'Overview - Section A'!$U$38:$U$45,0)),""),"d-mmm-yy")</f>
        <v>1-Jan-18 to 30-Jun-18</v>
      </c>
      <c r="D208" s="462"/>
      <c r="E208" s="462"/>
      <c r="F208" s="459" t="str">
        <f t="shared" si="10"/>
        <v/>
      </c>
      <c r="G208" s="463" t="s">
        <v>412</v>
      </c>
      <c r="H208" s="463"/>
      <c r="I208" s="464" t="b">
        <f t="shared" si="11"/>
        <v>1</v>
      </c>
      <c r="J208" s="464" t="b">
        <f t="shared" si="12"/>
        <v>0</v>
      </c>
      <c r="K208" s="464" t="str">
        <f t="shared" si="13"/>
        <v>a1N36000004vM6uEAE</v>
      </c>
      <c r="L208" s="465" t="s">
        <v>1197</v>
      </c>
      <c r="M208" s="131"/>
      <c r="N208" s="68"/>
      <c r="AM208" s="5"/>
      <c r="AN208" s="5"/>
    </row>
    <row r="209" spans="1:40" ht="279" x14ac:dyDescent="0.35">
      <c r="A209" s="367">
        <v>20</v>
      </c>
      <c r="B209" s="384" t="str">
        <f t="shared" si="9"/>
        <v/>
      </c>
      <c r="C209" s="385" t="str">
        <f ca="1">TEXT(IFERROR(INDEX('Overview - Section A'!$A$38:$A$45,MATCH(G209,'Overview - Section A'!$U$38:$U$45,0)),""),"d-mmm-yy") &amp;" to " &amp; TEXT(IFERROR(INDEX('Overview - Section A'!$E$38:$E$45,MATCH(G209,'Overview - Section A'!$U$38:$U$45,0)),""),"d-mmm-yy")</f>
        <v>1-Jul-18 to 31-Dec-18</v>
      </c>
      <c r="D209" s="462"/>
      <c r="E209" s="462"/>
      <c r="F209" s="459" t="str">
        <f t="shared" si="10"/>
        <v/>
      </c>
      <c r="G209" s="463" t="s">
        <v>414</v>
      </c>
      <c r="H209" s="463"/>
      <c r="I209" s="464" t="b">
        <f t="shared" si="11"/>
        <v>1</v>
      </c>
      <c r="J209" s="464" t="b">
        <f t="shared" si="12"/>
        <v>0</v>
      </c>
      <c r="K209" s="464" t="str">
        <f t="shared" si="13"/>
        <v>a1N36000004vM6uEAE</v>
      </c>
      <c r="L209" s="465" t="s">
        <v>1198</v>
      </c>
      <c r="M209" s="131"/>
      <c r="N209" s="68"/>
      <c r="AM209" s="5"/>
      <c r="AN209" s="5"/>
    </row>
    <row r="210" spans="1:40" ht="279" x14ac:dyDescent="0.35">
      <c r="A210" s="367">
        <v>20</v>
      </c>
      <c r="B210" s="384" t="str">
        <f t="shared" si="9"/>
        <v/>
      </c>
      <c r="C210" s="385" t="str">
        <f ca="1">TEXT(IFERROR(INDEX('Overview - Section A'!$A$38:$A$45,MATCH(G210,'Overview - Section A'!$U$38:$U$45,0)),""),"d-mmm-yy") &amp;" to " &amp; TEXT(IFERROR(INDEX('Overview - Section A'!$E$38:$E$45,MATCH(G210,'Overview - Section A'!$U$38:$U$45,0)),""),"d-mmm-yy")</f>
        <v>1-Jan-19 to 30-Jun-19</v>
      </c>
      <c r="D210" s="462"/>
      <c r="E210" s="462"/>
      <c r="F210" s="459" t="str">
        <f t="shared" si="10"/>
        <v/>
      </c>
      <c r="G210" s="463" t="s">
        <v>416</v>
      </c>
      <c r="H210" s="463"/>
      <c r="I210" s="464" t="b">
        <f t="shared" si="11"/>
        <v>1</v>
      </c>
      <c r="J210" s="464" t="b">
        <f t="shared" si="12"/>
        <v>0</v>
      </c>
      <c r="K210" s="464" t="str">
        <f t="shared" si="13"/>
        <v>a1N36000004vM6uEAE</v>
      </c>
      <c r="L210" s="465" t="s">
        <v>1199</v>
      </c>
      <c r="M210" s="131"/>
      <c r="N210" s="68"/>
      <c r="AM210" s="5"/>
      <c r="AN210" s="5"/>
    </row>
    <row r="211" spans="1:40" ht="279" x14ac:dyDescent="0.35">
      <c r="A211" s="367">
        <v>20</v>
      </c>
      <c r="B211" s="384" t="str">
        <f t="shared" si="9"/>
        <v/>
      </c>
      <c r="C211" s="385" t="str">
        <f ca="1">TEXT(IFERROR(INDEX('Overview - Section A'!$A$38:$A$45,MATCH(G211,'Overview - Section A'!$U$38:$U$45,0)),""),"d-mmm-yy") &amp;" to " &amp; TEXT(IFERROR(INDEX('Overview - Section A'!$E$38:$E$45,MATCH(G211,'Overview - Section A'!$U$38:$U$45,0)),""),"d-mmm-yy")</f>
        <v>1-Jul-19 to 31-Dec-19</v>
      </c>
      <c r="D211" s="462"/>
      <c r="E211" s="462"/>
      <c r="F211" s="459" t="str">
        <f t="shared" si="10"/>
        <v/>
      </c>
      <c r="G211" s="463" t="s">
        <v>418</v>
      </c>
      <c r="H211" s="463"/>
      <c r="I211" s="464" t="b">
        <f t="shared" si="11"/>
        <v>1</v>
      </c>
      <c r="J211" s="464" t="b">
        <f t="shared" si="12"/>
        <v>0</v>
      </c>
      <c r="K211" s="464" t="str">
        <f t="shared" si="13"/>
        <v>a1N36000004vM6uEAE</v>
      </c>
      <c r="L211" s="465" t="s">
        <v>1200</v>
      </c>
      <c r="M211" s="131"/>
      <c r="N211" s="68"/>
      <c r="AM211" s="5"/>
      <c r="AN211" s="5"/>
    </row>
    <row r="212" spans="1:40" ht="279" x14ac:dyDescent="0.35">
      <c r="A212" s="367">
        <v>20</v>
      </c>
      <c r="B212" s="384" t="str">
        <f t="shared" si="9"/>
        <v/>
      </c>
      <c r="C212" s="385" t="str">
        <f ca="1">TEXT(IFERROR(INDEX('Overview - Section A'!$A$38:$A$45,MATCH(G212,'Overview - Section A'!$U$38:$U$45,0)),""),"d-mmm-yy") &amp;" to " &amp; TEXT(IFERROR(INDEX('Overview - Section A'!$E$38:$E$45,MATCH(G212,'Overview - Section A'!$U$38:$U$45,0)),""),"d-mmm-yy")</f>
        <v>1-Jan-20 to 30-Jun-20</v>
      </c>
      <c r="D212" s="462"/>
      <c r="E212" s="462"/>
      <c r="F212" s="459" t="str">
        <f t="shared" si="10"/>
        <v/>
      </c>
      <c r="G212" s="463" t="s">
        <v>420</v>
      </c>
      <c r="H212" s="463"/>
      <c r="I212" s="464" t="b">
        <f t="shared" si="11"/>
        <v>1</v>
      </c>
      <c r="J212" s="464" t="b">
        <f t="shared" si="12"/>
        <v>0</v>
      </c>
      <c r="K212" s="464" t="str">
        <f t="shared" si="13"/>
        <v>a1N36000004vM6uEAE</v>
      </c>
      <c r="L212" s="465" t="s">
        <v>1201</v>
      </c>
      <c r="M212" s="131"/>
      <c r="N212" s="68"/>
      <c r="AM212" s="5"/>
      <c r="AN212" s="5"/>
    </row>
    <row r="213" spans="1:40" ht="279" x14ac:dyDescent="0.35">
      <c r="A213" s="367">
        <v>20</v>
      </c>
      <c r="B213" s="384" t="str">
        <f t="shared" si="9"/>
        <v/>
      </c>
      <c r="C213" s="385" t="str">
        <f ca="1">TEXT(IFERROR(INDEX('Overview - Section A'!$A$38:$A$45,MATCH(G213,'Overview - Section A'!$U$38:$U$45,0)),""),"d-mmm-yy") &amp;" to " &amp; TEXT(IFERROR(INDEX('Overview - Section A'!$E$38:$E$45,MATCH(G213,'Overview - Section A'!$U$38:$U$45,0)),""),"d-mmm-yy")</f>
        <v>1-Jul-20 to 31-Dec-20</v>
      </c>
      <c r="D213" s="462"/>
      <c r="E213" s="462"/>
      <c r="F213" s="459" t="str">
        <f t="shared" si="10"/>
        <v/>
      </c>
      <c r="G213" s="463" t="s">
        <v>422</v>
      </c>
      <c r="H213" s="463"/>
      <c r="I213" s="464" t="b">
        <f t="shared" si="11"/>
        <v>1</v>
      </c>
      <c r="J213" s="464" t="b">
        <f t="shared" si="12"/>
        <v>0</v>
      </c>
      <c r="K213" s="464" t="str">
        <f t="shared" si="13"/>
        <v>a1N36000004vM6uEAE</v>
      </c>
      <c r="L213" s="465" t="s">
        <v>1202</v>
      </c>
      <c r="M213" s="131"/>
      <c r="N213" s="68"/>
      <c r="AM213" s="5"/>
      <c r="AN213" s="5"/>
    </row>
    <row r="214" spans="1:40" ht="279" x14ac:dyDescent="0.35">
      <c r="A214" s="367">
        <v>21</v>
      </c>
      <c r="B214" s="384" t="str">
        <f t="shared" si="9"/>
        <v/>
      </c>
      <c r="C214" s="385" t="str">
        <f ca="1">TEXT(IFERROR(INDEX('Overview - Section A'!$A$38:$A$45,MATCH(G214,'Overview - Section A'!$U$38:$U$45,0)),""),"d-mmm-yy") &amp;" to " &amp; TEXT(IFERROR(INDEX('Overview - Section A'!$E$38:$E$45,MATCH(G214,'Overview - Section A'!$U$38:$U$45,0)),""),"d-mmm-yy")</f>
        <v>1-Jan-18 to 30-Jun-18</v>
      </c>
      <c r="D214" s="462"/>
      <c r="E214" s="462"/>
      <c r="F214" s="459" t="str">
        <f t="shared" si="10"/>
        <v/>
      </c>
      <c r="G214" s="463" t="s">
        <v>412</v>
      </c>
      <c r="H214" s="463"/>
      <c r="I214" s="464" t="b">
        <f t="shared" si="11"/>
        <v>1</v>
      </c>
      <c r="J214" s="464" t="b">
        <f t="shared" si="12"/>
        <v>0</v>
      </c>
      <c r="K214" s="464" t="str">
        <f t="shared" si="13"/>
        <v>a1N36000004vM6vEAE</v>
      </c>
      <c r="L214" s="465" t="s">
        <v>1203</v>
      </c>
      <c r="M214" s="131"/>
      <c r="N214" s="68"/>
      <c r="AM214" s="5"/>
      <c r="AN214" s="5"/>
    </row>
    <row r="215" spans="1:40" ht="279" x14ac:dyDescent="0.35">
      <c r="A215" s="367">
        <v>21</v>
      </c>
      <c r="B215" s="384" t="str">
        <f t="shared" si="9"/>
        <v/>
      </c>
      <c r="C215" s="385" t="str">
        <f ca="1">TEXT(IFERROR(INDEX('Overview - Section A'!$A$38:$A$45,MATCH(G215,'Overview - Section A'!$U$38:$U$45,0)),""),"d-mmm-yy") &amp;" to " &amp; TEXT(IFERROR(INDEX('Overview - Section A'!$E$38:$E$45,MATCH(G215,'Overview - Section A'!$U$38:$U$45,0)),""),"d-mmm-yy")</f>
        <v>1-Jul-18 to 31-Dec-18</v>
      </c>
      <c r="D215" s="462"/>
      <c r="E215" s="462"/>
      <c r="F215" s="459" t="str">
        <f t="shared" si="10"/>
        <v/>
      </c>
      <c r="G215" s="463" t="s">
        <v>414</v>
      </c>
      <c r="H215" s="463"/>
      <c r="I215" s="464" t="b">
        <f t="shared" si="11"/>
        <v>1</v>
      </c>
      <c r="J215" s="464" t="b">
        <f t="shared" si="12"/>
        <v>0</v>
      </c>
      <c r="K215" s="464" t="str">
        <f t="shared" si="13"/>
        <v>a1N36000004vM6vEAE</v>
      </c>
      <c r="L215" s="465" t="s">
        <v>1204</v>
      </c>
      <c r="M215" s="131"/>
      <c r="N215" s="68"/>
      <c r="AM215" s="5"/>
      <c r="AN215" s="5"/>
    </row>
    <row r="216" spans="1:40" ht="279" x14ac:dyDescent="0.35">
      <c r="A216" s="367">
        <v>21</v>
      </c>
      <c r="B216" s="384" t="str">
        <f t="shared" si="9"/>
        <v/>
      </c>
      <c r="C216" s="385" t="str">
        <f ca="1">TEXT(IFERROR(INDEX('Overview - Section A'!$A$38:$A$45,MATCH(G216,'Overview - Section A'!$U$38:$U$45,0)),""),"d-mmm-yy") &amp;" to " &amp; TEXT(IFERROR(INDEX('Overview - Section A'!$E$38:$E$45,MATCH(G216,'Overview - Section A'!$U$38:$U$45,0)),""),"d-mmm-yy")</f>
        <v>1-Jan-19 to 30-Jun-19</v>
      </c>
      <c r="D216" s="462"/>
      <c r="E216" s="462"/>
      <c r="F216" s="459" t="str">
        <f t="shared" si="10"/>
        <v/>
      </c>
      <c r="G216" s="463" t="s">
        <v>416</v>
      </c>
      <c r="H216" s="463"/>
      <c r="I216" s="464" t="b">
        <f t="shared" si="11"/>
        <v>1</v>
      </c>
      <c r="J216" s="464" t="b">
        <f t="shared" si="12"/>
        <v>0</v>
      </c>
      <c r="K216" s="464" t="str">
        <f t="shared" si="13"/>
        <v>a1N36000004vM6vEAE</v>
      </c>
      <c r="L216" s="465" t="s">
        <v>1205</v>
      </c>
      <c r="M216" s="131"/>
      <c r="N216" s="68"/>
      <c r="AM216" s="5"/>
      <c r="AN216" s="5"/>
    </row>
    <row r="217" spans="1:40" ht="279" x14ac:dyDescent="0.35">
      <c r="A217" s="367">
        <v>21</v>
      </c>
      <c r="B217" s="384" t="str">
        <f t="shared" si="9"/>
        <v/>
      </c>
      <c r="C217" s="385" t="str">
        <f ca="1">TEXT(IFERROR(INDEX('Overview - Section A'!$A$38:$A$45,MATCH(G217,'Overview - Section A'!$U$38:$U$45,0)),""),"d-mmm-yy") &amp;" to " &amp; TEXT(IFERROR(INDEX('Overview - Section A'!$E$38:$E$45,MATCH(G217,'Overview - Section A'!$U$38:$U$45,0)),""),"d-mmm-yy")</f>
        <v>1-Jul-19 to 31-Dec-19</v>
      </c>
      <c r="D217" s="462"/>
      <c r="E217" s="462"/>
      <c r="F217" s="459" t="str">
        <f t="shared" si="10"/>
        <v/>
      </c>
      <c r="G217" s="463" t="s">
        <v>418</v>
      </c>
      <c r="H217" s="463"/>
      <c r="I217" s="464" t="b">
        <f t="shared" si="11"/>
        <v>1</v>
      </c>
      <c r="J217" s="464" t="b">
        <f t="shared" si="12"/>
        <v>0</v>
      </c>
      <c r="K217" s="464" t="str">
        <f t="shared" si="13"/>
        <v>a1N36000004vM6vEAE</v>
      </c>
      <c r="L217" s="465" t="s">
        <v>1206</v>
      </c>
      <c r="M217" s="131"/>
      <c r="N217" s="68"/>
      <c r="AM217" s="5"/>
      <c r="AN217" s="5"/>
    </row>
    <row r="218" spans="1:40" ht="279" x14ac:dyDescent="0.35">
      <c r="A218" s="367">
        <v>21</v>
      </c>
      <c r="B218" s="384" t="str">
        <f t="shared" si="9"/>
        <v/>
      </c>
      <c r="C218" s="385" t="str">
        <f ca="1">TEXT(IFERROR(INDEX('Overview - Section A'!$A$38:$A$45,MATCH(G218,'Overview - Section A'!$U$38:$U$45,0)),""),"d-mmm-yy") &amp;" to " &amp; TEXT(IFERROR(INDEX('Overview - Section A'!$E$38:$E$45,MATCH(G218,'Overview - Section A'!$U$38:$U$45,0)),""),"d-mmm-yy")</f>
        <v>1-Jan-20 to 30-Jun-20</v>
      </c>
      <c r="D218" s="462"/>
      <c r="E218" s="462"/>
      <c r="F218" s="459" t="str">
        <f t="shared" si="10"/>
        <v/>
      </c>
      <c r="G218" s="463" t="s">
        <v>420</v>
      </c>
      <c r="H218" s="463"/>
      <c r="I218" s="464" t="b">
        <f t="shared" si="11"/>
        <v>1</v>
      </c>
      <c r="J218" s="464" t="b">
        <f t="shared" si="12"/>
        <v>0</v>
      </c>
      <c r="K218" s="464" t="str">
        <f t="shared" si="13"/>
        <v>a1N36000004vM6vEAE</v>
      </c>
      <c r="L218" s="465" t="s">
        <v>1207</v>
      </c>
      <c r="M218" s="131"/>
      <c r="N218" s="68"/>
      <c r="AM218" s="5"/>
      <c r="AN218" s="5"/>
    </row>
    <row r="219" spans="1:40" ht="279" x14ac:dyDescent="0.35">
      <c r="A219" s="367">
        <v>21</v>
      </c>
      <c r="B219" s="384" t="str">
        <f t="shared" si="9"/>
        <v/>
      </c>
      <c r="C219" s="385" t="str">
        <f ca="1">TEXT(IFERROR(INDEX('Overview - Section A'!$A$38:$A$45,MATCH(G219,'Overview - Section A'!$U$38:$U$45,0)),""),"d-mmm-yy") &amp;" to " &amp; TEXT(IFERROR(INDEX('Overview - Section A'!$E$38:$E$45,MATCH(G219,'Overview - Section A'!$U$38:$U$45,0)),""),"d-mmm-yy")</f>
        <v>1-Jul-20 to 31-Dec-20</v>
      </c>
      <c r="D219" s="462"/>
      <c r="E219" s="462"/>
      <c r="F219" s="459" t="str">
        <f t="shared" si="10"/>
        <v/>
      </c>
      <c r="G219" s="463" t="s">
        <v>422</v>
      </c>
      <c r="H219" s="463"/>
      <c r="I219" s="464" t="b">
        <f t="shared" si="11"/>
        <v>1</v>
      </c>
      <c r="J219" s="464" t="b">
        <f t="shared" si="12"/>
        <v>0</v>
      </c>
      <c r="K219" s="464" t="str">
        <f t="shared" si="13"/>
        <v>a1N36000004vM6vEAE</v>
      </c>
      <c r="L219" s="465" t="s">
        <v>1208</v>
      </c>
      <c r="M219" s="131"/>
      <c r="N219" s="68"/>
      <c r="AM219" s="5"/>
      <c r="AN219" s="5"/>
    </row>
    <row r="220" spans="1:40" ht="279" x14ac:dyDescent="0.35">
      <c r="A220" s="367">
        <v>22</v>
      </c>
      <c r="B220" s="384" t="str">
        <f t="shared" si="9"/>
        <v/>
      </c>
      <c r="C220" s="385" t="str">
        <f ca="1">TEXT(IFERROR(INDEX('Overview - Section A'!$A$38:$A$45,MATCH(G220,'Overview - Section A'!$U$38:$U$45,0)),""),"d-mmm-yy") &amp;" to " &amp; TEXT(IFERROR(INDEX('Overview - Section A'!$E$38:$E$45,MATCH(G220,'Overview - Section A'!$U$38:$U$45,0)),""),"d-mmm-yy")</f>
        <v>1-Jan-18 to 30-Jun-18</v>
      </c>
      <c r="D220" s="462"/>
      <c r="E220" s="462"/>
      <c r="F220" s="459" t="str">
        <f t="shared" si="10"/>
        <v/>
      </c>
      <c r="G220" s="463" t="s">
        <v>412</v>
      </c>
      <c r="H220" s="463"/>
      <c r="I220" s="464" t="b">
        <f t="shared" si="11"/>
        <v>1</v>
      </c>
      <c r="J220" s="464" t="b">
        <f t="shared" si="12"/>
        <v>0</v>
      </c>
      <c r="K220" s="464" t="str">
        <f t="shared" si="13"/>
        <v>a1N36000004vM6wEAE</v>
      </c>
      <c r="L220" s="465" t="s">
        <v>1209</v>
      </c>
      <c r="M220" s="131"/>
      <c r="N220" s="68"/>
      <c r="AM220" s="5"/>
      <c r="AN220" s="5"/>
    </row>
    <row r="221" spans="1:40" ht="279" x14ac:dyDescent="0.35">
      <c r="A221" s="367">
        <v>22</v>
      </c>
      <c r="B221" s="384" t="str">
        <f t="shared" si="9"/>
        <v/>
      </c>
      <c r="C221" s="385" t="str">
        <f ca="1">TEXT(IFERROR(INDEX('Overview - Section A'!$A$38:$A$45,MATCH(G221,'Overview - Section A'!$U$38:$U$45,0)),""),"d-mmm-yy") &amp;" to " &amp; TEXT(IFERROR(INDEX('Overview - Section A'!$E$38:$E$45,MATCH(G221,'Overview - Section A'!$U$38:$U$45,0)),""),"d-mmm-yy")</f>
        <v>1-Jul-18 to 31-Dec-18</v>
      </c>
      <c r="D221" s="462"/>
      <c r="E221" s="462"/>
      <c r="F221" s="459" t="str">
        <f t="shared" si="10"/>
        <v/>
      </c>
      <c r="G221" s="463" t="s">
        <v>414</v>
      </c>
      <c r="H221" s="463"/>
      <c r="I221" s="464" t="b">
        <f t="shared" si="11"/>
        <v>1</v>
      </c>
      <c r="J221" s="464" t="b">
        <f t="shared" si="12"/>
        <v>0</v>
      </c>
      <c r="K221" s="464" t="str">
        <f t="shared" si="13"/>
        <v>a1N36000004vM6wEAE</v>
      </c>
      <c r="L221" s="465" t="s">
        <v>1210</v>
      </c>
      <c r="M221" s="131"/>
      <c r="N221" s="68"/>
      <c r="AM221" s="5"/>
      <c r="AN221" s="5"/>
    </row>
    <row r="222" spans="1:40" ht="279" x14ac:dyDescent="0.35">
      <c r="A222" s="367">
        <v>22</v>
      </c>
      <c r="B222" s="384" t="str">
        <f t="shared" ref="B222:B285" si="14">IF(A222=A221,"",IF(VLOOKUP(A222,$A$8:$D$90,4,FALSE)=0,"",VLOOKUP(A222,$A$8:$D$90,4,FALSE)))</f>
        <v/>
      </c>
      <c r="C222" s="385" t="str">
        <f ca="1">TEXT(IFERROR(INDEX('Overview - Section A'!$A$38:$A$45,MATCH(G222,'Overview - Section A'!$U$38:$U$45,0)),""),"d-mmm-yy") &amp;" to " &amp; TEXT(IFERROR(INDEX('Overview - Section A'!$E$38:$E$45,MATCH(G222,'Overview - Section A'!$U$38:$U$45,0)),""),"d-mmm-yy")</f>
        <v>1-Jan-19 to 30-Jun-19</v>
      </c>
      <c r="D222" s="462"/>
      <c r="E222" s="462"/>
      <c r="F222" s="459" t="str">
        <f t="shared" ref="F222:F285" si="15">IF(VLOOKUP(A222,$A$8:$D$90,4,FALSE)=0,"",VLOOKUP(A222,$A$8:$D$90,4,FALSE))</f>
        <v/>
      </c>
      <c r="G222" s="463" t="s">
        <v>416</v>
      </c>
      <c r="H222" s="463"/>
      <c r="I222" s="464" t="b">
        <f t="shared" ref="I222:I285" si="16">IFERROR(TRUE,FALSE)</f>
        <v>1</v>
      </c>
      <c r="J222" s="464" t="b">
        <f t="shared" ref="J222:J285" si="17">IFERROR(IF(VLOOKUP(A222,$A$8:$D$90,4,FALSE)&lt;&gt;"",TRUE,FALSE),FALSE)</f>
        <v>0</v>
      </c>
      <c r="K222" s="464" t="str">
        <f t="shared" ref="K222:K285" si="18">IFERROR(VLOOKUP(A222,$A$8:$T$90,20,FALSE),"")</f>
        <v>a1N36000004vM6wEAE</v>
      </c>
      <c r="L222" s="465" t="s">
        <v>1211</v>
      </c>
      <c r="M222" s="131"/>
      <c r="N222" s="68"/>
      <c r="AM222" s="5"/>
      <c r="AN222" s="5"/>
    </row>
    <row r="223" spans="1:40" ht="279" x14ac:dyDescent="0.35">
      <c r="A223" s="367">
        <v>22</v>
      </c>
      <c r="B223" s="384" t="str">
        <f t="shared" si="14"/>
        <v/>
      </c>
      <c r="C223" s="385" t="str">
        <f ca="1">TEXT(IFERROR(INDEX('Overview - Section A'!$A$38:$A$45,MATCH(G223,'Overview - Section A'!$U$38:$U$45,0)),""),"d-mmm-yy") &amp;" to " &amp; TEXT(IFERROR(INDEX('Overview - Section A'!$E$38:$E$45,MATCH(G223,'Overview - Section A'!$U$38:$U$45,0)),""),"d-mmm-yy")</f>
        <v>1-Jul-19 to 31-Dec-19</v>
      </c>
      <c r="D223" s="462"/>
      <c r="E223" s="462"/>
      <c r="F223" s="459" t="str">
        <f t="shared" si="15"/>
        <v/>
      </c>
      <c r="G223" s="463" t="s">
        <v>418</v>
      </c>
      <c r="H223" s="463"/>
      <c r="I223" s="464" t="b">
        <f t="shared" si="16"/>
        <v>1</v>
      </c>
      <c r="J223" s="464" t="b">
        <f t="shared" si="17"/>
        <v>0</v>
      </c>
      <c r="K223" s="464" t="str">
        <f t="shared" si="18"/>
        <v>a1N36000004vM6wEAE</v>
      </c>
      <c r="L223" s="465" t="s">
        <v>1212</v>
      </c>
      <c r="M223" s="131"/>
      <c r="N223" s="68"/>
      <c r="AM223" s="5"/>
      <c r="AN223" s="5"/>
    </row>
    <row r="224" spans="1:40" ht="279" x14ac:dyDescent="0.35">
      <c r="A224" s="367">
        <v>22</v>
      </c>
      <c r="B224" s="384" t="str">
        <f t="shared" si="14"/>
        <v/>
      </c>
      <c r="C224" s="385" t="str">
        <f ca="1">TEXT(IFERROR(INDEX('Overview - Section A'!$A$38:$A$45,MATCH(G224,'Overview - Section A'!$U$38:$U$45,0)),""),"d-mmm-yy") &amp;" to " &amp; TEXT(IFERROR(INDEX('Overview - Section A'!$E$38:$E$45,MATCH(G224,'Overview - Section A'!$U$38:$U$45,0)),""),"d-mmm-yy")</f>
        <v>1-Jan-20 to 30-Jun-20</v>
      </c>
      <c r="D224" s="462"/>
      <c r="E224" s="462"/>
      <c r="F224" s="459" t="str">
        <f t="shared" si="15"/>
        <v/>
      </c>
      <c r="G224" s="463" t="s">
        <v>420</v>
      </c>
      <c r="H224" s="463"/>
      <c r="I224" s="464" t="b">
        <f t="shared" si="16"/>
        <v>1</v>
      </c>
      <c r="J224" s="464" t="b">
        <f t="shared" si="17"/>
        <v>0</v>
      </c>
      <c r="K224" s="464" t="str">
        <f t="shared" si="18"/>
        <v>a1N36000004vM6wEAE</v>
      </c>
      <c r="L224" s="465" t="s">
        <v>1213</v>
      </c>
      <c r="M224" s="131"/>
      <c r="N224" s="68"/>
      <c r="AM224" s="5"/>
      <c r="AN224" s="5"/>
    </row>
    <row r="225" spans="1:40" ht="279" x14ac:dyDescent="0.35">
      <c r="A225" s="367">
        <v>22</v>
      </c>
      <c r="B225" s="384" t="str">
        <f t="shared" si="14"/>
        <v/>
      </c>
      <c r="C225" s="385" t="str">
        <f ca="1">TEXT(IFERROR(INDEX('Overview - Section A'!$A$38:$A$45,MATCH(G225,'Overview - Section A'!$U$38:$U$45,0)),""),"d-mmm-yy") &amp;" to " &amp; TEXT(IFERROR(INDEX('Overview - Section A'!$E$38:$E$45,MATCH(G225,'Overview - Section A'!$U$38:$U$45,0)),""),"d-mmm-yy")</f>
        <v>1-Jul-20 to 31-Dec-20</v>
      </c>
      <c r="D225" s="462"/>
      <c r="E225" s="462"/>
      <c r="F225" s="459" t="str">
        <f t="shared" si="15"/>
        <v/>
      </c>
      <c r="G225" s="463" t="s">
        <v>422</v>
      </c>
      <c r="H225" s="463"/>
      <c r="I225" s="464" t="b">
        <f t="shared" si="16"/>
        <v>1</v>
      </c>
      <c r="J225" s="464" t="b">
        <f t="shared" si="17"/>
        <v>0</v>
      </c>
      <c r="K225" s="464" t="str">
        <f t="shared" si="18"/>
        <v>a1N36000004vM6wEAE</v>
      </c>
      <c r="L225" s="465" t="s">
        <v>1214</v>
      </c>
      <c r="M225" s="131"/>
      <c r="N225" s="68"/>
      <c r="AM225" s="5"/>
      <c r="AN225" s="5"/>
    </row>
    <row r="226" spans="1:40" ht="279" x14ac:dyDescent="0.35">
      <c r="A226" s="367">
        <v>23</v>
      </c>
      <c r="B226" s="384" t="str">
        <f t="shared" si="14"/>
        <v/>
      </c>
      <c r="C226" s="385" t="str">
        <f ca="1">TEXT(IFERROR(INDEX('Overview - Section A'!$A$38:$A$45,MATCH(G226,'Overview - Section A'!$U$38:$U$45,0)),""),"d-mmm-yy") &amp;" to " &amp; TEXT(IFERROR(INDEX('Overview - Section A'!$E$38:$E$45,MATCH(G226,'Overview - Section A'!$U$38:$U$45,0)),""),"d-mmm-yy")</f>
        <v>1-Jan-18 to 30-Jun-18</v>
      </c>
      <c r="D226" s="462"/>
      <c r="E226" s="462"/>
      <c r="F226" s="459" t="str">
        <f t="shared" si="15"/>
        <v/>
      </c>
      <c r="G226" s="463" t="s">
        <v>412</v>
      </c>
      <c r="H226" s="463"/>
      <c r="I226" s="464" t="b">
        <f t="shared" si="16"/>
        <v>1</v>
      </c>
      <c r="J226" s="464" t="b">
        <f t="shared" si="17"/>
        <v>0</v>
      </c>
      <c r="K226" s="464" t="str">
        <f t="shared" si="18"/>
        <v>a1N36000004vM6xEAE</v>
      </c>
      <c r="L226" s="465" t="s">
        <v>1215</v>
      </c>
      <c r="M226" s="131"/>
      <c r="N226" s="68"/>
      <c r="AM226" s="5"/>
      <c r="AN226" s="5"/>
    </row>
    <row r="227" spans="1:40" ht="279" x14ac:dyDescent="0.35">
      <c r="A227" s="367">
        <v>23</v>
      </c>
      <c r="B227" s="384" t="str">
        <f t="shared" si="14"/>
        <v/>
      </c>
      <c r="C227" s="385" t="str">
        <f ca="1">TEXT(IFERROR(INDEX('Overview - Section A'!$A$38:$A$45,MATCH(G227,'Overview - Section A'!$U$38:$U$45,0)),""),"d-mmm-yy") &amp;" to " &amp; TEXT(IFERROR(INDEX('Overview - Section A'!$E$38:$E$45,MATCH(G227,'Overview - Section A'!$U$38:$U$45,0)),""),"d-mmm-yy")</f>
        <v>1-Jul-18 to 31-Dec-18</v>
      </c>
      <c r="D227" s="462"/>
      <c r="E227" s="462"/>
      <c r="F227" s="459" t="str">
        <f t="shared" si="15"/>
        <v/>
      </c>
      <c r="G227" s="463" t="s">
        <v>414</v>
      </c>
      <c r="H227" s="463"/>
      <c r="I227" s="464" t="b">
        <f t="shared" si="16"/>
        <v>1</v>
      </c>
      <c r="J227" s="464" t="b">
        <f t="shared" si="17"/>
        <v>0</v>
      </c>
      <c r="K227" s="464" t="str">
        <f t="shared" si="18"/>
        <v>a1N36000004vM6xEAE</v>
      </c>
      <c r="L227" s="465" t="s">
        <v>1216</v>
      </c>
      <c r="M227" s="131"/>
      <c r="N227" s="68"/>
      <c r="AM227" s="5"/>
      <c r="AN227" s="5"/>
    </row>
    <row r="228" spans="1:40" ht="279" x14ac:dyDescent="0.35">
      <c r="A228" s="367">
        <v>23</v>
      </c>
      <c r="B228" s="384" t="str">
        <f t="shared" si="14"/>
        <v/>
      </c>
      <c r="C228" s="385" t="str">
        <f ca="1">TEXT(IFERROR(INDEX('Overview - Section A'!$A$38:$A$45,MATCH(G228,'Overview - Section A'!$U$38:$U$45,0)),""),"d-mmm-yy") &amp;" to " &amp; TEXT(IFERROR(INDEX('Overview - Section A'!$E$38:$E$45,MATCH(G228,'Overview - Section A'!$U$38:$U$45,0)),""),"d-mmm-yy")</f>
        <v>1-Jan-19 to 30-Jun-19</v>
      </c>
      <c r="D228" s="462"/>
      <c r="E228" s="462"/>
      <c r="F228" s="459" t="str">
        <f t="shared" si="15"/>
        <v/>
      </c>
      <c r="G228" s="463" t="s">
        <v>416</v>
      </c>
      <c r="H228" s="463"/>
      <c r="I228" s="464" t="b">
        <f t="shared" si="16"/>
        <v>1</v>
      </c>
      <c r="J228" s="464" t="b">
        <f t="shared" si="17"/>
        <v>0</v>
      </c>
      <c r="K228" s="464" t="str">
        <f t="shared" si="18"/>
        <v>a1N36000004vM6xEAE</v>
      </c>
      <c r="L228" s="465" t="s">
        <v>1217</v>
      </c>
      <c r="M228" s="131"/>
      <c r="N228" s="68"/>
      <c r="AM228" s="5"/>
      <c r="AN228" s="5"/>
    </row>
    <row r="229" spans="1:40" ht="279" x14ac:dyDescent="0.35">
      <c r="A229" s="367">
        <v>23</v>
      </c>
      <c r="B229" s="384" t="str">
        <f t="shared" si="14"/>
        <v/>
      </c>
      <c r="C229" s="385" t="str">
        <f ca="1">TEXT(IFERROR(INDEX('Overview - Section A'!$A$38:$A$45,MATCH(G229,'Overview - Section A'!$U$38:$U$45,0)),""),"d-mmm-yy") &amp;" to " &amp; TEXT(IFERROR(INDEX('Overview - Section A'!$E$38:$E$45,MATCH(G229,'Overview - Section A'!$U$38:$U$45,0)),""),"d-mmm-yy")</f>
        <v>1-Jul-19 to 31-Dec-19</v>
      </c>
      <c r="D229" s="462"/>
      <c r="E229" s="462"/>
      <c r="F229" s="459" t="str">
        <f t="shared" si="15"/>
        <v/>
      </c>
      <c r="G229" s="463" t="s">
        <v>418</v>
      </c>
      <c r="H229" s="463"/>
      <c r="I229" s="464" t="b">
        <f t="shared" si="16"/>
        <v>1</v>
      </c>
      <c r="J229" s="464" t="b">
        <f t="shared" si="17"/>
        <v>0</v>
      </c>
      <c r="K229" s="464" t="str">
        <f t="shared" si="18"/>
        <v>a1N36000004vM6xEAE</v>
      </c>
      <c r="L229" s="465" t="s">
        <v>1218</v>
      </c>
      <c r="M229" s="131"/>
      <c r="N229" s="68"/>
      <c r="AM229" s="5"/>
      <c r="AN229" s="5"/>
    </row>
    <row r="230" spans="1:40" ht="279" x14ac:dyDescent="0.35">
      <c r="A230" s="367">
        <v>23</v>
      </c>
      <c r="B230" s="384" t="str">
        <f t="shared" si="14"/>
        <v/>
      </c>
      <c r="C230" s="385" t="str">
        <f ca="1">TEXT(IFERROR(INDEX('Overview - Section A'!$A$38:$A$45,MATCH(G230,'Overview - Section A'!$U$38:$U$45,0)),""),"d-mmm-yy") &amp;" to " &amp; TEXT(IFERROR(INDEX('Overview - Section A'!$E$38:$E$45,MATCH(G230,'Overview - Section A'!$U$38:$U$45,0)),""),"d-mmm-yy")</f>
        <v>1-Jan-20 to 30-Jun-20</v>
      </c>
      <c r="D230" s="462"/>
      <c r="E230" s="462"/>
      <c r="F230" s="459" t="str">
        <f t="shared" si="15"/>
        <v/>
      </c>
      <c r="G230" s="463" t="s">
        <v>420</v>
      </c>
      <c r="H230" s="463"/>
      <c r="I230" s="464" t="b">
        <f t="shared" si="16"/>
        <v>1</v>
      </c>
      <c r="J230" s="464" t="b">
        <f t="shared" si="17"/>
        <v>0</v>
      </c>
      <c r="K230" s="464" t="str">
        <f t="shared" si="18"/>
        <v>a1N36000004vM6xEAE</v>
      </c>
      <c r="L230" s="465" t="s">
        <v>1219</v>
      </c>
      <c r="M230" s="131"/>
      <c r="N230" s="68"/>
      <c r="AM230" s="5"/>
      <c r="AN230" s="5"/>
    </row>
    <row r="231" spans="1:40" ht="279" x14ac:dyDescent="0.35">
      <c r="A231" s="367">
        <v>23</v>
      </c>
      <c r="B231" s="384" t="str">
        <f t="shared" si="14"/>
        <v/>
      </c>
      <c r="C231" s="385" t="str">
        <f ca="1">TEXT(IFERROR(INDEX('Overview - Section A'!$A$38:$A$45,MATCH(G231,'Overview - Section A'!$U$38:$U$45,0)),""),"d-mmm-yy") &amp;" to " &amp; TEXT(IFERROR(INDEX('Overview - Section A'!$E$38:$E$45,MATCH(G231,'Overview - Section A'!$U$38:$U$45,0)),""),"d-mmm-yy")</f>
        <v>1-Jul-20 to 31-Dec-20</v>
      </c>
      <c r="D231" s="462"/>
      <c r="E231" s="462"/>
      <c r="F231" s="459" t="str">
        <f t="shared" si="15"/>
        <v/>
      </c>
      <c r="G231" s="463" t="s">
        <v>422</v>
      </c>
      <c r="H231" s="463"/>
      <c r="I231" s="464" t="b">
        <f t="shared" si="16"/>
        <v>1</v>
      </c>
      <c r="J231" s="464" t="b">
        <f t="shared" si="17"/>
        <v>0</v>
      </c>
      <c r="K231" s="464" t="str">
        <f t="shared" si="18"/>
        <v>a1N36000004vM6xEAE</v>
      </c>
      <c r="L231" s="465" t="s">
        <v>1220</v>
      </c>
      <c r="M231" s="131"/>
      <c r="N231" s="68"/>
      <c r="AM231" s="5"/>
      <c r="AN231" s="5"/>
    </row>
    <row r="232" spans="1:40" ht="279" x14ac:dyDescent="0.35">
      <c r="A232" s="367">
        <v>24</v>
      </c>
      <c r="B232" s="384" t="str">
        <f t="shared" si="14"/>
        <v/>
      </c>
      <c r="C232" s="385" t="str">
        <f ca="1">TEXT(IFERROR(INDEX('Overview - Section A'!$A$38:$A$45,MATCH(G232,'Overview - Section A'!$U$38:$U$45,0)),""),"d-mmm-yy") &amp;" to " &amp; TEXT(IFERROR(INDEX('Overview - Section A'!$E$38:$E$45,MATCH(G232,'Overview - Section A'!$U$38:$U$45,0)),""),"d-mmm-yy")</f>
        <v>1-Jan-18 to 30-Jun-18</v>
      </c>
      <c r="D232" s="462"/>
      <c r="E232" s="462"/>
      <c r="F232" s="459" t="str">
        <f t="shared" si="15"/>
        <v/>
      </c>
      <c r="G232" s="463" t="s">
        <v>412</v>
      </c>
      <c r="H232" s="463"/>
      <c r="I232" s="464" t="b">
        <f t="shared" si="16"/>
        <v>1</v>
      </c>
      <c r="J232" s="464" t="b">
        <f t="shared" si="17"/>
        <v>0</v>
      </c>
      <c r="K232" s="464" t="str">
        <f t="shared" si="18"/>
        <v>a1N36000004vM6yEAE</v>
      </c>
      <c r="L232" s="465" t="s">
        <v>1221</v>
      </c>
      <c r="M232" s="131"/>
      <c r="N232" s="68"/>
      <c r="AM232" s="5"/>
      <c r="AN232" s="5"/>
    </row>
    <row r="233" spans="1:40" ht="279" x14ac:dyDescent="0.35">
      <c r="A233" s="367">
        <v>24</v>
      </c>
      <c r="B233" s="384" t="str">
        <f t="shared" si="14"/>
        <v/>
      </c>
      <c r="C233" s="385" t="str">
        <f ca="1">TEXT(IFERROR(INDEX('Overview - Section A'!$A$38:$A$45,MATCH(G233,'Overview - Section A'!$U$38:$U$45,0)),""),"d-mmm-yy") &amp;" to " &amp; TEXT(IFERROR(INDEX('Overview - Section A'!$E$38:$E$45,MATCH(G233,'Overview - Section A'!$U$38:$U$45,0)),""),"d-mmm-yy")</f>
        <v>1-Jul-18 to 31-Dec-18</v>
      </c>
      <c r="D233" s="462"/>
      <c r="E233" s="462"/>
      <c r="F233" s="459" t="str">
        <f t="shared" si="15"/>
        <v/>
      </c>
      <c r="G233" s="463" t="s">
        <v>414</v>
      </c>
      <c r="H233" s="463"/>
      <c r="I233" s="464" t="b">
        <f t="shared" si="16"/>
        <v>1</v>
      </c>
      <c r="J233" s="464" t="b">
        <f t="shared" si="17"/>
        <v>0</v>
      </c>
      <c r="K233" s="464" t="str">
        <f t="shared" si="18"/>
        <v>a1N36000004vM6yEAE</v>
      </c>
      <c r="L233" s="465" t="s">
        <v>1222</v>
      </c>
      <c r="M233" s="131"/>
      <c r="N233" s="68"/>
      <c r="AM233" s="5"/>
      <c r="AN233" s="5"/>
    </row>
    <row r="234" spans="1:40" ht="279" x14ac:dyDescent="0.35">
      <c r="A234" s="367">
        <v>24</v>
      </c>
      <c r="B234" s="384" t="str">
        <f t="shared" si="14"/>
        <v/>
      </c>
      <c r="C234" s="385" t="str">
        <f ca="1">TEXT(IFERROR(INDEX('Overview - Section A'!$A$38:$A$45,MATCH(G234,'Overview - Section A'!$U$38:$U$45,0)),""),"d-mmm-yy") &amp;" to " &amp; TEXT(IFERROR(INDEX('Overview - Section A'!$E$38:$E$45,MATCH(G234,'Overview - Section A'!$U$38:$U$45,0)),""),"d-mmm-yy")</f>
        <v>1-Jan-19 to 30-Jun-19</v>
      </c>
      <c r="D234" s="462"/>
      <c r="E234" s="462"/>
      <c r="F234" s="459" t="str">
        <f t="shared" si="15"/>
        <v/>
      </c>
      <c r="G234" s="463" t="s">
        <v>416</v>
      </c>
      <c r="H234" s="463"/>
      <c r="I234" s="464" t="b">
        <f t="shared" si="16"/>
        <v>1</v>
      </c>
      <c r="J234" s="464" t="b">
        <f t="shared" si="17"/>
        <v>0</v>
      </c>
      <c r="K234" s="464" t="str">
        <f t="shared" si="18"/>
        <v>a1N36000004vM6yEAE</v>
      </c>
      <c r="L234" s="465" t="s">
        <v>1223</v>
      </c>
      <c r="M234" s="131"/>
      <c r="N234" s="68"/>
      <c r="AM234" s="5"/>
      <c r="AN234" s="5"/>
    </row>
    <row r="235" spans="1:40" ht="279" x14ac:dyDescent="0.35">
      <c r="A235" s="367">
        <v>24</v>
      </c>
      <c r="B235" s="384" t="str">
        <f t="shared" si="14"/>
        <v/>
      </c>
      <c r="C235" s="385" t="str">
        <f ca="1">TEXT(IFERROR(INDEX('Overview - Section A'!$A$38:$A$45,MATCH(G235,'Overview - Section A'!$U$38:$U$45,0)),""),"d-mmm-yy") &amp;" to " &amp; TEXT(IFERROR(INDEX('Overview - Section A'!$E$38:$E$45,MATCH(G235,'Overview - Section A'!$U$38:$U$45,0)),""),"d-mmm-yy")</f>
        <v>1-Jul-19 to 31-Dec-19</v>
      </c>
      <c r="D235" s="462"/>
      <c r="E235" s="462"/>
      <c r="F235" s="459" t="str">
        <f t="shared" si="15"/>
        <v/>
      </c>
      <c r="G235" s="463" t="s">
        <v>418</v>
      </c>
      <c r="H235" s="463"/>
      <c r="I235" s="464" t="b">
        <f t="shared" si="16"/>
        <v>1</v>
      </c>
      <c r="J235" s="464" t="b">
        <f t="shared" si="17"/>
        <v>0</v>
      </c>
      <c r="K235" s="464" t="str">
        <f t="shared" si="18"/>
        <v>a1N36000004vM6yEAE</v>
      </c>
      <c r="L235" s="465" t="s">
        <v>1224</v>
      </c>
      <c r="M235" s="131"/>
      <c r="N235" s="68"/>
      <c r="AM235" s="5"/>
      <c r="AN235" s="5"/>
    </row>
    <row r="236" spans="1:40" ht="279" x14ac:dyDescent="0.35">
      <c r="A236" s="367">
        <v>24</v>
      </c>
      <c r="B236" s="384" t="str">
        <f t="shared" si="14"/>
        <v/>
      </c>
      <c r="C236" s="385" t="str">
        <f ca="1">TEXT(IFERROR(INDEX('Overview - Section A'!$A$38:$A$45,MATCH(G236,'Overview - Section A'!$U$38:$U$45,0)),""),"d-mmm-yy") &amp;" to " &amp; TEXT(IFERROR(INDEX('Overview - Section A'!$E$38:$E$45,MATCH(G236,'Overview - Section A'!$U$38:$U$45,0)),""),"d-mmm-yy")</f>
        <v>1-Jan-20 to 30-Jun-20</v>
      </c>
      <c r="D236" s="462"/>
      <c r="E236" s="462"/>
      <c r="F236" s="459" t="str">
        <f t="shared" si="15"/>
        <v/>
      </c>
      <c r="G236" s="463" t="s">
        <v>420</v>
      </c>
      <c r="H236" s="463"/>
      <c r="I236" s="464" t="b">
        <f t="shared" si="16"/>
        <v>1</v>
      </c>
      <c r="J236" s="464" t="b">
        <f t="shared" si="17"/>
        <v>0</v>
      </c>
      <c r="K236" s="464" t="str">
        <f t="shared" si="18"/>
        <v>a1N36000004vM6yEAE</v>
      </c>
      <c r="L236" s="465" t="s">
        <v>1225</v>
      </c>
      <c r="M236" s="131"/>
      <c r="N236" s="68"/>
      <c r="AM236" s="5"/>
      <c r="AN236" s="5"/>
    </row>
    <row r="237" spans="1:40" ht="279" x14ac:dyDescent="0.35">
      <c r="A237" s="367">
        <v>24</v>
      </c>
      <c r="B237" s="384" t="str">
        <f t="shared" si="14"/>
        <v/>
      </c>
      <c r="C237" s="385" t="str">
        <f ca="1">TEXT(IFERROR(INDEX('Overview - Section A'!$A$38:$A$45,MATCH(G237,'Overview - Section A'!$U$38:$U$45,0)),""),"d-mmm-yy") &amp;" to " &amp; TEXT(IFERROR(INDEX('Overview - Section A'!$E$38:$E$45,MATCH(G237,'Overview - Section A'!$U$38:$U$45,0)),""),"d-mmm-yy")</f>
        <v>1-Jul-20 to 31-Dec-20</v>
      </c>
      <c r="D237" s="462"/>
      <c r="E237" s="462"/>
      <c r="F237" s="459" t="str">
        <f t="shared" si="15"/>
        <v/>
      </c>
      <c r="G237" s="463" t="s">
        <v>422</v>
      </c>
      <c r="H237" s="463"/>
      <c r="I237" s="464" t="b">
        <f t="shared" si="16"/>
        <v>1</v>
      </c>
      <c r="J237" s="464" t="b">
        <f t="shared" si="17"/>
        <v>0</v>
      </c>
      <c r="K237" s="464" t="str">
        <f t="shared" si="18"/>
        <v>a1N36000004vM6yEAE</v>
      </c>
      <c r="L237" s="465" t="s">
        <v>1226</v>
      </c>
      <c r="M237" s="131"/>
      <c r="N237" s="68"/>
      <c r="AM237" s="5"/>
      <c r="AN237" s="5"/>
    </row>
    <row r="238" spans="1:40" ht="279" x14ac:dyDescent="0.35">
      <c r="A238" s="367">
        <v>25</v>
      </c>
      <c r="B238" s="384" t="str">
        <f t="shared" si="14"/>
        <v/>
      </c>
      <c r="C238" s="385" t="str">
        <f ca="1">TEXT(IFERROR(INDEX('Overview - Section A'!$A$38:$A$45,MATCH(G238,'Overview - Section A'!$U$38:$U$45,0)),""),"d-mmm-yy") &amp;" to " &amp; TEXT(IFERROR(INDEX('Overview - Section A'!$E$38:$E$45,MATCH(G238,'Overview - Section A'!$U$38:$U$45,0)),""),"d-mmm-yy")</f>
        <v>1-Jan-18 to 30-Jun-18</v>
      </c>
      <c r="D238" s="462"/>
      <c r="E238" s="462"/>
      <c r="F238" s="459" t="str">
        <f t="shared" si="15"/>
        <v/>
      </c>
      <c r="G238" s="463" t="s">
        <v>412</v>
      </c>
      <c r="H238" s="463"/>
      <c r="I238" s="464" t="b">
        <f t="shared" si="16"/>
        <v>1</v>
      </c>
      <c r="J238" s="464" t="b">
        <f t="shared" si="17"/>
        <v>0</v>
      </c>
      <c r="K238" s="464" t="str">
        <f t="shared" si="18"/>
        <v>a1N36000004vM6zEAE</v>
      </c>
      <c r="L238" s="465" t="s">
        <v>1227</v>
      </c>
      <c r="M238" s="131"/>
      <c r="N238" s="68"/>
      <c r="AM238" s="5"/>
      <c r="AN238" s="5"/>
    </row>
    <row r="239" spans="1:40" ht="279" x14ac:dyDescent="0.35">
      <c r="A239" s="367">
        <v>25</v>
      </c>
      <c r="B239" s="384" t="str">
        <f t="shared" si="14"/>
        <v/>
      </c>
      <c r="C239" s="385" t="str">
        <f ca="1">TEXT(IFERROR(INDEX('Overview - Section A'!$A$38:$A$45,MATCH(G239,'Overview - Section A'!$U$38:$U$45,0)),""),"d-mmm-yy") &amp;" to " &amp; TEXT(IFERROR(INDEX('Overview - Section A'!$E$38:$E$45,MATCH(G239,'Overview - Section A'!$U$38:$U$45,0)),""),"d-mmm-yy")</f>
        <v>1-Jul-18 to 31-Dec-18</v>
      </c>
      <c r="D239" s="462"/>
      <c r="E239" s="462"/>
      <c r="F239" s="459" t="str">
        <f t="shared" si="15"/>
        <v/>
      </c>
      <c r="G239" s="463" t="s">
        <v>414</v>
      </c>
      <c r="H239" s="463"/>
      <c r="I239" s="464" t="b">
        <f t="shared" si="16"/>
        <v>1</v>
      </c>
      <c r="J239" s="464" t="b">
        <f t="shared" si="17"/>
        <v>0</v>
      </c>
      <c r="K239" s="464" t="str">
        <f t="shared" si="18"/>
        <v>a1N36000004vM6zEAE</v>
      </c>
      <c r="L239" s="465" t="s">
        <v>1228</v>
      </c>
      <c r="M239" s="131"/>
      <c r="N239" s="68"/>
      <c r="AM239" s="5"/>
      <c r="AN239" s="5"/>
    </row>
    <row r="240" spans="1:40" ht="279" x14ac:dyDescent="0.35">
      <c r="A240" s="367">
        <v>25</v>
      </c>
      <c r="B240" s="384" t="str">
        <f t="shared" si="14"/>
        <v/>
      </c>
      <c r="C240" s="385" t="str">
        <f ca="1">TEXT(IFERROR(INDEX('Overview - Section A'!$A$38:$A$45,MATCH(G240,'Overview - Section A'!$U$38:$U$45,0)),""),"d-mmm-yy") &amp;" to " &amp; TEXT(IFERROR(INDEX('Overview - Section A'!$E$38:$E$45,MATCH(G240,'Overview - Section A'!$U$38:$U$45,0)),""),"d-mmm-yy")</f>
        <v>1-Jan-19 to 30-Jun-19</v>
      </c>
      <c r="D240" s="462"/>
      <c r="E240" s="462"/>
      <c r="F240" s="459" t="str">
        <f t="shared" si="15"/>
        <v/>
      </c>
      <c r="G240" s="463" t="s">
        <v>416</v>
      </c>
      <c r="H240" s="463"/>
      <c r="I240" s="464" t="b">
        <f t="shared" si="16"/>
        <v>1</v>
      </c>
      <c r="J240" s="464" t="b">
        <f t="shared" si="17"/>
        <v>0</v>
      </c>
      <c r="K240" s="464" t="str">
        <f t="shared" si="18"/>
        <v>a1N36000004vM6zEAE</v>
      </c>
      <c r="L240" s="465" t="s">
        <v>1229</v>
      </c>
      <c r="M240" s="131"/>
      <c r="N240" s="68"/>
      <c r="AM240" s="5"/>
      <c r="AN240" s="5"/>
    </row>
    <row r="241" spans="1:40" ht="279" x14ac:dyDescent="0.35">
      <c r="A241" s="367">
        <v>25</v>
      </c>
      <c r="B241" s="384" t="str">
        <f t="shared" si="14"/>
        <v/>
      </c>
      <c r="C241" s="385" t="str">
        <f ca="1">TEXT(IFERROR(INDEX('Overview - Section A'!$A$38:$A$45,MATCH(G241,'Overview - Section A'!$U$38:$U$45,0)),""),"d-mmm-yy") &amp;" to " &amp; TEXT(IFERROR(INDEX('Overview - Section A'!$E$38:$E$45,MATCH(G241,'Overview - Section A'!$U$38:$U$45,0)),""),"d-mmm-yy")</f>
        <v>1-Jul-19 to 31-Dec-19</v>
      </c>
      <c r="D241" s="462"/>
      <c r="E241" s="462"/>
      <c r="F241" s="459" t="str">
        <f t="shared" si="15"/>
        <v/>
      </c>
      <c r="G241" s="463" t="s">
        <v>418</v>
      </c>
      <c r="H241" s="463"/>
      <c r="I241" s="464" t="b">
        <f t="shared" si="16"/>
        <v>1</v>
      </c>
      <c r="J241" s="464" t="b">
        <f t="shared" si="17"/>
        <v>0</v>
      </c>
      <c r="K241" s="464" t="str">
        <f t="shared" si="18"/>
        <v>a1N36000004vM6zEAE</v>
      </c>
      <c r="L241" s="465" t="s">
        <v>1230</v>
      </c>
      <c r="M241" s="131"/>
      <c r="N241" s="68"/>
      <c r="AM241" s="5"/>
      <c r="AN241" s="5"/>
    </row>
    <row r="242" spans="1:40" ht="279" x14ac:dyDescent="0.35">
      <c r="A242" s="367">
        <v>25</v>
      </c>
      <c r="B242" s="384" t="str">
        <f t="shared" si="14"/>
        <v/>
      </c>
      <c r="C242" s="385" t="str">
        <f ca="1">TEXT(IFERROR(INDEX('Overview - Section A'!$A$38:$A$45,MATCH(G242,'Overview - Section A'!$U$38:$U$45,0)),""),"d-mmm-yy") &amp;" to " &amp; TEXT(IFERROR(INDEX('Overview - Section A'!$E$38:$E$45,MATCH(G242,'Overview - Section A'!$U$38:$U$45,0)),""),"d-mmm-yy")</f>
        <v>1-Jan-20 to 30-Jun-20</v>
      </c>
      <c r="D242" s="462"/>
      <c r="E242" s="462"/>
      <c r="F242" s="459" t="str">
        <f t="shared" si="15"/>
        <v/>
      </c>
      <c r="G242" s="463" t="s">
        <v>420</v>
      </c>
      <c r="H242" s="463"/>
      <c r="I242" s="464" t="b">
        <f t="shared" si="16"/>
        <v>1</v>
      </c>
      <c r="J242" s="464" t="b">
        <f t="shared" si="17"/>
        <v>0</v>
      </c>
      <c r="K242" s="464" t="str">
        <f t="shared" si="18"/>
        <v>a1N36000004vM6zEAE</v>
      </c>
      <c r="L242" s="465" t="s">
        <v>1231</v>
      </c>
      <c r="M242" s="131"/>
      <c r="N242" s="68"/>
      <c r="AM242" s="5"/>
      <c r="AN242" s="5"/>
    </row>
    <row r="243" spans="1:40" ht="279" x14ac:dyDescent="0.35">
      <c r="A243" s="367">
        <v>25</v>
      </c>
      <c r="B243" s="384" t="str">
        <f t="shared" si="14"/>
        <v/>
      </c>
      <c r="C243" s="385" t="str">
        <f ca="1">TEXT(IFERROR(INDEX('Overview - Section A'!$A$38:$A$45,MATCH(G243,'Overview - Section A'!$U$38:$U$45,0)),""),"d-mmm-yy") &amp;" to " &amp; TEXT(IFERROR(INDEX('Overview - Section A'!$E$38:$E$45,MATCH(G243,'Overview - Section A'!$U$38:$U$45,0)),""),"d-mmm-yy")</f>
        <v>1-Jul-20 to 31-Dec-20</v>
      </c>
      <c r="D243" s="462"/>
      <c r="E243" s="462"/>
      <c r="F243" s="459" t="str">
        <f t="shared" si="15"/>
        <v/>
      </c>
      <c r="G243" s="463" t="s">
        <v>422</v>
      </c>
      <c r="H243" s="463"/>
      <c r="I243" s="464" t="b">
        <f t="shared" si="16"/>
        <v>1</v>
      </c>
      <c r="J243" s="464" t="b">
        <f t="shared" si="17"/>
        <v>0</v>
      </c>
      <c r="K243" s="464" t="str">
        <f t="shared" si="18"/>
        <v>a1N36000004vM6zEAE</v>
      </c>
      <c r="L243" s="465" t="s">
        <v>1232</v>
      </c>
      <c r="M243" s="131"/>
      <c r="N243" s="68"/>
      <c r="AM243" s="5"/>
      <c r="AN243" s="5"/>
    </row>
    <row r="244" spans="1:40" ht="279" x14ac:dyDescent="0.35">
      <c r="A244" s="367">
        <v>26</v>
      </c>
      <c r="B244" s="384" t="str">
        <f t="shared" si="14"/>
        <v/>
      </c>
      <c r="C244" s="385" t="str">
        <f ca="1">TEXT(IFERROR(INDEX('Overview - Section A'!$A$38:$A$45,MATCH(G244,'Overview - Section A'!$U$38:$U$45,0)),""),"d-mmm-yy") &amp;" to " &amp; TEXT(IFERROR(INDEX('Overview - Section A'!$E$38:$E$45,MATCH(G244,'Overview - Section A'!$U$38:$U$45,0)),""),"d-mmm-yy")</f>
        <v>1-Jan-18 to 30-Jun-18</v>
      </c>
      <c r="D244" s="462"/>
      <c r="E244" s="462"/>
      <c r="F244" s="459" t="str">
        <f t="shared" si="15"/>
        <v/>
      </c>
      <c r="G244" s="463" t="s">
        <v>412</v>
      </c>
      <c r="H244" s="463"/>
      <c r="I244" s="464" t="b">
        <f t="shared" si="16"/>
        <v>1</v>
      </c>
      <c r="J244" s="464" t="b">
        <f t="shared" si="17"/>
        <v>0</v>
      </c>
      <c r="K244" s="464" t="str">
        <f t="shared" si="18"/>
        <v>a1N36000004vM70EAE</v>
      </c>
      <c r="L244" s="465" t="s">
        <v>1233</v>
      </c>
      <c r="M244" s="131"/>
      <c r="N244" s="68"/>
      <c r="AM244" s="5"/>
      <c r="AN244" s="5"/>
    </row>
    <row r="245" spans="1:40" ht="279" x14ac:dyDescent="0.35">
      <c r="A245" s="367">
        <v>26</v>
      </c>
      <c r="B245" s="384" t="str">
        <f t="shared" si="14"/>
        <v/>
      </c>
      <c r="C245" s="385" t="str">
        <f ca="1">TEXT(IFERROR(INDEX('Overview - Section A'!$A$38:$A$45,MATCH(G245,'Overview - Section A'!$U$38:$U$45,0)),""),"d-mmm-yy") &amp;" to " &amp; TEXT(IFERROR(INDEX('Overview - Section A'!$E$38:$E$45,MATCH(G245,'Overview - Section A'!$U$38:$U$45,0)),""),"d-mmm-yy")</f>
        <v>1-Jul-18 to 31-Dec-18</v>
      </c>
      <c r="D245" s="462"/>
      <c r="E245" s="462"/>
      <c r="F245" s="459" t="str">
        <f t="shared" si="15"/>
        <v/>
      </c>
      <c r="G245" s="463" t="s">
        <v>414</v>
      </c>
      <c r="H245" s="463"/>
      <c r="I245" s="464" t="b">
        <f t="shared" si="16"/>
        <v>1</v>
      </c>
      <c r="J245" s="464" t="b">
        <f t="shared" si="17"/>
        <v>0</v>
      </c>
      <c r="K245" s="464" t="str">
        <f t="shared" si="18"/>
        <v>a1N36000004vM70EAE</v>
      </c>
      <c r="L245" s="465" t="s">
        <v>1234</v>
      </c>
      <c r="M245" s="131"/>
      <c r="N245" s="68"/>
      <c r="AM245" s="5"/>
      <c r="AN245" s="5"/>
    </row>
    <row r="246" spans="1:40" ht="279" x14ac:dyDescent="0.35">
      <c r="A246" s="367">
        <v>26</v>
      </c>
      <c r="B246" s="384" t="str">
        <f t="shared" si="14"/>
        <v/>
      </c>
      <c r="C246" s="385" t="str">
        <f ca="1">TEXT(IFERROR(INDEX('Overview - Section A'!$A$38:$A$45,MATCH(G246,'Overview - Section A'!$U$38:$U$45,0)),""),"d-mmm-yy") &amp;" to " &amp; TEXT(IFERROR(INDEX('Overview - Section A'!$E$38:$E$45,MATCH(G246,'Overview - Section A'!$U$38:$U$45,0)),""),"d-mmm-yy")</f>
        <v>1-Jan-19 to 30-Jun-19</v>
      </c>
      <c r="D246" s="462"/>
      <c r="E246" s="462"/>
      <c r="F246" s="459" t="str">
        <f t="shared" si="15"/>
        <v/>
      </c>
      <c r="G246" s="463" t="s">
        <v>416</v>
      </c>
      <c r="H246" s="463"/>
      <c r="I246" s="464" t="b">
        <f t="shared" si="16"/>
        <v>1</v>
      </c>
      <c r="J246" s="464" t="b">
        <f t="shared" si="17"/>
        <v>0</v>
      </c>
      <c r="K246" s="464" t="str">
        <f t="shared" si="18"/>
        <v>a1N36000004vM70EAE</v>
      </c>
      <c r="L246" s="465" t="s">
        <v>1235</v>
      </c>
      <c r="M246" s="131"/>
      <c r="N246" s="68"/>
      <c r="AM246" s="5"/>
      <c r="AN246" s="5"/>
    </row>
    <row r="247" spans="1:40" ht="279" x14ac:dyDescent="0.35">
      <c r="A247" s="367">
        <v>26</v>
      </c>
      <c r="B247" s="384" t="str">
        <f t="shared" si="14"/>
        <v/>
      </c>
      <c r="C247" s="385" t="str">
        <f ca="1">TEXT(IFERROR(INDEX('Overview - Section A'!$A$38:$A$45,MATCH(G247,'Overview - Section A'!$U$38:$U$45,0)),""),"d-mmm-yy") &amp;" to " &amp; TEXT(IFERROR(INDEX('Overview - Section A'!$E$38:$E$45,MATCH(G247,'Overview - Section A'!$U$38:$U$45,0)),""),"d-mmm-yy")</f>
        <v>1-Jul-19 to 31-Dec-19</v>
      </c>
      <c r="D247" s="462"/>
      <c r="E247" s="462"/>
      <c r="F247" s="459" t="str">
        <f t="shared" si="15"/>
        <v/>
      </c>
      <c r="G247" s="463" t="s">
        <v>418</v>
      </c>
      <c r="H247" s="463"/>
      <c r="I247" s="464" t="b">
        <f t="shared" si="16"/>
        <v>1</v>
      </c>
      <c r="J247" s="464" t="b">
        <f t="shared" si="17"/>
        <v>0</v>
      </c>
      <c r="K247" s="464" t="str">
        <f t="shared" si="18"/>
        <v>a1N36000004vM70EAE</v>
      </c>
      <c r="L247" s="465" t="s">
        <v>1236</v>
      </c>
      <c r="M247" s="131"/>
      <c r="N247" s="68"/>
      <c r="AM247" s="5"/>
      <c r="AN247" s="5"/>
    </row>
    <row r="248" spans="1:40" ht="279" x14ac:dyDescent="0.35">
      <c r="A248" s="367">
        <v>26</v>
      </c>
      <c r="B248" s="384" t="str">
        <f t="shared" si="14"/>
        <v/>
      </c>
      <c r="C248" s="385" t="str">
        <f ca="1">TEXT(IFERROR(INDEX('Overview - Section A'!$A$38:$A$45,MATCH(G248,'Overview - Section A'!$U$38:$U$45,0)),""),"d-mmm-yy") &amp;" to " &amp; TEXT(IFERROR(INDEX('Overview - Section A'!$E$38:$E$45,MATCH(G248,'Overview - Section A'!$U$38:$U$45,0)),""),"d-mmm-yy")</f>
        <v>1-Jan-20 to 30-Jun-20</v>
      </c>
      <c r="D248" s="462"/>
      <c r="E248" s="462"/>
      <c r="F248" s="459" t="str">
        <f t="shared" si="15"/>
        <v/>
      </c>
      <c r="G248" s="463" t="s">
        <v>420</v>
      </c>
      <c r="H248" s="463"/>
      <c r="I248" s="464" t="b">
        <f t="shared" si="16"/>
        <v>1</v>
      </c>
      <c r="J248" s="464" t="b">
        <f t="shared" si="17"/>
        <v>0</v>
      </c>
      <c r="K248" s="464" t="str">
        <f t="shared" si="18"/>
        <v>a1N36000004vM70EAE</v>
      </c>
      <c r="L248" s="465" t="s">
        <v>1237</v>
      </c>
      <c r="M248" s="131"/>
      <c r="N248" s="68"/>
      <c r="AM248" s="5"/>
      <c r="AN248" s="5"/>
    </row>
    <row r="249" spans="1:40" ht="279" x14ac:dyDescent="0.35">
      <c r="A249" s="367">
        <v>26</v>
      </c>
      <c r="B249" s="384" t="str">
        <f t="shared" si="14"/>
        <v/>
      </c>
      <c r="C249" s="385" t="str">
        <f ca="1">TEXT(IFERROR(INDEX('Overview - Section A'!$A$38:$A$45,MATCH(G249,'Overview - Section A'!$U$38:$U$45,0)),""),"d-mmm-yy") &amp;" to " &amp; TEXT(IFERROR(INDEX('Overview - Section A'!$E$38:$E$45,MATCH(G249,'Overview - Section A'!$U$38:$U$45,0)),""),"d-mmm-yy")</f>
        <v>1-Jul-20 to 31-Dec-20</v>
      </c>
      <c r="D249" s="462"/>
      <c r="E249" s="462"/>
      <c r="F249" s="459" t="str">
        <f t="shared" si="15"/>
        <v/>
      </c>
      <c r="G249" s="463" t="s">
        <v>422</v>
      </c>
      <c r="H249" s="463"/>
      <c r="I249" s="464" t="b">
        <f t="shared" si="16"/>
        <v>1</v>
      </c>
      <c r="J249" s="464" t="b">
        <f t="shared" si="17"/>
        <v>0</v>
      </c>
      <c r="K249" s="464" t="str">
        <f t="shared" si="18"/>
        <v>a1N36000004vM70EAE</v>
      </c>
      <c r="L249" s="465" t="s">
        <v>1238</v>
      </c>
      <c r="M249" s="131"/>
      <c r="N249" s="68"/>
      <c r="AM249" s="5"/>
      <c r="AN249" s="5"/>
    </row>
    <row r="250" spans="1:40" ht="279" x14ac:dyDescent="0.35">
      <c r="A250" s="367">
        <v>27</v>
      </c>
      <c r="B250" s="384" t="str">
        <f t="shared" si="14"/>
        <v/>
      </c>
      <c r="C250" s="385" t="str">
        <f ca="1">TEXT(IFERROR(INDEX('Overview - Section A'!$A$38:$A$45,MATCH(G250,'Overview - Section A'!$U$38:$U$45,0)),""),"d-mmm-yy") &amp;" to " &amp; TEXT(IFERROR(INDEX('Overview - Section A'!$E$38:$E$45,MATCH(G250,'Overview - Section A'!$U$38:$U$45,0)),""),"d-mmm-yy")</f>
        <v>1-Jan-18 to 30-Jun-18</v>
      </c>
      <c r="D250" s="462"/>
      <c r="E250" s="462"/>
      <c r="F250" s="459" t="str">
        <f t="shared" si="15"/>
        <v/>
      </c>
      <c r="G250" s="463" t="s">
        <v>412</v>
      </c>
      <c r="H250" s="463"/>
      <c r="I250" s="464" t="b">
        <f t="shared" si="16"/>
        <v>1</v>
      </c>
      <c r="J250" s="464" t="b">
        <f t="shared" si="17"/>
        <v>0</v>
      </c>
      <c r="K250" s="464" t="str">
        <f t="shared" si="18"/>
        <v>a1N36000004vM71EAE</v>
      </c>
      <c r="L250" s="465" t="s">
        <v>1239</v>
      </c>
      <c r="M250" s="131"/>
      <c r="N250" s="68"/>
      <c r="AM250" s="5"/>
      <c r="AN250" s="5"/>
    </row>
    <row r="251" spans="1:40" ht="279" x14ac:dyDescent="0.35">
      <c r="A251" s="367">
        <v>27</v>
      </c>
      <c r="B251" s="384" t="str">
        <f t="shared" si="14"/>
        <v/>
      </c>
      <c r="C251" s="385" t="str">
        <f ca="1">TEXT(IFERROR(INDEX('Overview - Section A'!$A$38:$A$45,MATCH(G251,'Overview - Section A'!$U$38:$U$45,0)),""),"d-mmm-yy") &amp;" to " &amp; TEXT(IFERROR(INDEX('Overview - Section A'!$E$38:$E$45,MATCH(G251,'Overview - Section A'!$U$38:$U$45,0)),""),"d-mmm-yy")</f>
        <v>1-Jul-18 to 31-Dec-18</v>
      </c>
      <c r="D251" s="462"/>
      <c r="E251" s="462"/>
      <c r="F251" s="459" t="str">
        <f t="shared" si="15"/>
        <v/>
      </c>
      <c r="G251" s="463" t="s">
        <v>414</v>
      </c>
      <c r="H251" s="463"/>
      <c r="I251" s="464" t="b">
        <f t="shared" si="16"/>
        <v>1</v>
      </c>
      <c r="J251" s="464" t="b">
        <f t="shared" si="17"/>
        <v>0</v>
      </c>
      <c r="K251" s="464" t="str">
        <f t="shared" si="18"/>
        <v>a1N36000004vM71EAE</v>
      </c>
      <c r="L251" s="465" t="s">
        <v>1240</v>
      </c>
      <c r="M251" s="131"/>
      <c r="N251" s="68"/>
      <c r="AM251" s="5"/>
      <c r="AN251" s="5"/>
    </row>
    <row r="252" spans="1:40" ht="279" x14ac:dyDescent="0.35">
      <c r="A252" s="367">
        <v>27</v>
      </c>
      <c r="B252" s="384" t="str">
        <f t="shared" si="14"/>
        <v/>
      </c>
      <c r="C252" s="385" t="str">
        <f ca="1">TEXT(IFERROR(INDEX('Overview - Section A'!$A$38:$A$45,MATCH(G252,'Overview - Section A'!$U$38:$U$45,0)),""),"d-mmm-yy") &amp;" to " &amp; TEXT(IFERROR(INDEX('Overview - Section A'!$E$38:$E$45,MATCH(G252,'Overview - Section A'!$U$38:$U$45,0)),""),"d-mmm-yy")</f>
        <v>1-Jan-19 to 30-Jun-19</v>
      </c>
      <c r="D252" s="462"/>
      <c r="E252" s="462"/>
      <c r="F252" s="459" t="str">
        <f t="shared" si="15"/>
        <v/>
      </c>
      <c r="G252" s="463" t="s">
        <v>416</v>
      </c>
      <c r="H252" s="463"/>
      <c r="I252" s="464" t="b">
        <f t="shared" si="16"/>
        <v>1</v>
      </c>
      <c r="J252" s="464" t="b">
        <f t="shared" si="17"/>
        <v>0</v>
      </c>
      <c r="K252" s="464" t="str">
        <f t="shared" si="18"/>
        <v>a1N36000004vM71EAE</v>
      </c>
      <c r="L252" s="465" t="s">
        <v>1241</v>
      </c>
      <c r="M252" s="131"/>
      <c r="N252" s="68"/>
      <c r="AM252" s="5"/>
      <c r="AN252" s="5"/>
    </row>
    <row r="253" spans="1:40" ht="279" x14ac:dyDescent="0.35">
      <c r="A253" s="367">
        <v>27</v>
      </c>
      <c r="B253" s="384" t="str">
        <f t="shared" si="14"/>
        <v/>
      </c>
      <c r="C253" s="385" t="str">
        <f ca="1">TEXT(IFERROR(INDEX('Overview - Section A'!$A$38:$A$45,MATCH(G253,'Overview - Section A'!$U$38:$U$45,0)),""),"d-mmm-yy") &amp;" to " &amp; TEXT(IFERROR(INDEX('Overview - Section A'!$E$38:$E$45,MATCH(G253,'Overview - Section A'!$U$38:$U$45,0)),""),"d-mmm-yy")</f>
        <v>1-Jul-19 to 31-Dec-19</v>
      </c>
      <c r="D253" s="462"/>
      <c r="E253" s="462"/>
      <c r="F253" s="459" t="str">
        <f t="shared" si="15"/>
        <v/>
      </c>
      <c r="G253" s="463" t="s">
        <v>418</v>
      </c>
      <c r="H253" s="463"/>
      <c r="I253" s="464" t="b">
        <f t="shared" si="16"/>
        <v>1</v>
      </c>
      <c r="J253" s="464" t="b">
        <f t="shared" si="17"/>
        <v>0</v>
      </c>
      <c r="K253" s="464" t="str">
        <f t="shared" si="18"/>
        <v>a1N36000004vM71EAE</v>
      </c>
      <c r="L253" s="465" t="s">
        <v>1242</v>
      </c>
      <c r="M253" s="131"/>
      <c r="N253" s="68"/>
      <c r="AM253" s="5"/>
      <c r="AN253" s="5"/>
    </row>
    <row r="254" spans="1:40" ht="279" x14ac:dyDescent="0.35">
      <c r="A254" s="367">
        <v>27</v>
      </c>
      <c r="B254" s="384" t="str">
        <f t="shared" si="14"/>
        <v/>
      </c>
      <c r="C254" s="385" t="str">
        <f ca="1">TEXT(IFERROR(INDEX('Overview - Section A'!$A$38:$A$45,MATCH(G254,'Overview - Section A'!$U$38:$U$45,0)),""),"d-mmm-yy") &amp;" to " &amp; TEXT(IFERROR(INDEX('Overview - Section A'!$E$38:$E$45,MATCH(G254,'Overview - Section A'!$U$38:$U$45,0)),""),"d-mmm-yy")</f>
        <v>1-Jan-20 to 30-Jun-20</v>
      </c>
      <c r="D254" s="462"/>
      <c r="E254" s="462"/>
      <c r="F254" s="459" t="str">
        <f t="shared" si="15"/>
        <v/>
      </c>
      <c r="G254" s="463" t="s">
        <v>420</v>
      </c>
      <c r="H254" s="463"/>
      <c r="I254" s="464" t="b">
        <f t="shared" si="16"/>
        <v>1</v>
      </c>
      <c r="J254" s="464" t="b">
        <f t="shared" si="17"/>
        <v>0</v>
      </c>
      <c r="K254" s="464" t="str">
        <f t="shared" si="18"/>
        <v>a1N36000004vM71EAE</v>
      </c>
      <c r="L254" s="465" t="s">
        <v>1243</v>
      </c>
      <c r="M254" s="131"/>
      <c r="N254" s="68"/>
      <c r="AM254" s="5"/>
      <c r="AN254" s="5"/>
    </row>
    <row r="255" spans="1:40" ht="279" x14ac:dyDescent="0.35">
      <c r="A255" s="367">
        <v>27</v>
      </c>
      <c r="B255" s="384" t="str">
        <f t="shared" si="14"/>
        <v/>
      </c>
      <c r="C255" s="385" t="str">
        <f ca="1">TEXT(IFERROR(INDEX('Overview - Section A'!$A$38:$A$45,MATCH(G255,'Overview - Section A'!$U$38:$U$45,0)),""),"d-mmm-yy") &amp;" to " &amp; TEXT(IFERROR(INDEX('Overview - Section A'!$E$38:$E$45,MATCH(G255,'Overview - Section A'!$U$38:$U$45,0)),""),"d-mmm-yy")</f>
        <v>1-Jul-20 to 31-Dec-20</v>
      </c>
      <c r="D255" s="462"/>
      <c r="E255" s="462"/>
      <c r="F255" s="459" t="str">
        <f t="shared" si="15"/>
        <v/>
      </c>
      <c r="G255" s="463" t="s">
        <v>422</v>
      </c>
      <c r="H255" s="463"/>
      <c r="I255" s="464" t="b">
        <f t="shared" si="16"/>
        <v>1</v>
      </c>
      <c r="J255" s="464" t="b">
        <f t="shared" si="17"/>
        <v>0</v>
      </c>
      <c r="K255" s="464" t="str">
        <f t="shared" si="18"/>
        <v>a1N36000004vM71EAE</v>
      </c>
      <c r="L255" s="465" t="s">
        <v>1244</v>
      </c>
      <c r="M255" s="131"/>
      <c r="N255" s="68"/>
      <c r="AM255" s="5"/>
      <c r="AN255" s="5"/>
    </row>
    <row r="256" spans="1:40" ht="279" x14ac:dyDescent="0.35">
      <c r="A256" s="367">
        <v>28</v>
      </c>
      <c r="B256" s="384" t="str">
        <f t="shared" si="14"/>
        <v/>
      </c>
      <c r="C256" s="385" t="str">
        <f ca="1">TEXT(IFERROR(INDEX('Overview - Section A'!$A$38:$A$45,MATCH(G256,'Overview - Section A'!$U$38:$U$45,0)),""),"d-mmm-yy") &amp;" to " &amp; TEXT(IFERROR(INDEX('Overview - Section A'!$E$38:$E$45,MATCH(G256,'Overview - Section A'!$U$38:$U$45,0)),""),"d-mmm-yy")</f>
        <v>1-Jan-18 to 30-Jun-18</v>
      </c>
      <c r="D256" s="462"/>
      <c r="E256" s="462"/>
      <c r="F256" s="459" t="str">
        <f t="shared" si="15"/>
        <v/>
      </c>
      <c r="G256" s="463" t="s">
        <v>412</v>
      </c>
      <c r="H256" s="463"/>
      <c r="I256" s="464" t="b">
        <f t="shared" si="16"/>
        <v>1</v>
      </c>
      <c r="J256" s="464" t="b">
        <f t="shared" si="17"/>
        <v>0</v>
      </c>
      <c r="K256" s="464" t="str">
        <f t="shared" si="18"/>
        <v>a1N36000004vM72EAE</v>
      </c>
      <c r="L256" s="465" t="s">
        <v>1245</v>
      </c>
      <c r="M256" s="131"/>
      <c r="N256" s="68"/>
      <c r="AM256" s="5"/>
      <c r="AN256" s="5"/>
    </row>
    <row r="257" spans="1:40" ht="279" x14ac:dyDescent="0.35">
      <c r="A257" s="367">
        <v>28</v>
      </c>
      <c r="B257" s="384" t="str">
        <f t="shared" si="14"/>
        <v/>
      </c>
      <c r="C257" s="385" t="str">
        <f ca="1">TEXT(IFERROR(INDEX('Overview - Section A'!$A$38:$A$45,MATCH(G257,'Overview - Section A'!$U$38:$U$45,0)),""),"d-mmm-yy") &amp;" to " &amp; TEXT(IFERROR(INDEX('Overview - Section A'!$E$38:$E$45,MATCH(G257,'Overview - Section A'!$U$38:$U$45,0)),""),"d-mmm-yy")</f>
        <v>1-Jul-18 to 31-Dec-18</v>
      </c>
      <c r="D257" s="462"/>
      <c r="E257" s="462"/>
      <c r="F257" s="459" t="str">
        <f t="shared" si="15"/>
        <v/>
      </c>
      <c r="G257" s="463" t="s">
        <v>414</v>
      </c>
      <c r="H257" s="463"/>
      <c r="I257" s="464" t="b">
        <f t="shared" si="16"/>
        <v>1</v>
      </c>
      <c r="J257" s="464" t="b">
        <f t="shared" si="17"/>
        <v>0</v>
      </c>
      <c r="K257" s="464" t="str">
        <f t="shared" si="18"/>
        <v>a1N36000004vM72EAE</v>
      </c>
      <c r="L257" s="465" t="s">
        <v>1246</v>
      </c>
      <c r="M257" s="131"/>
      <c r="N257" s="68"/>
      <c r="AM257" s="5"/>
      <c r="AN257" s="5"/>
    </row>
    <row r="258" spans="1:40" ht="279" x14ac:dyDescent="0.35">
      <c r="A258" s="367">
        <v>28</v>
      </c>
      <c r="B258" s="384" t="str">
        <f t="shared" si="14"/>
        <v/>
      </c>
      <c r="C258" s="385" t="str">
        <f ca="1">TEXT(IFERROR(INDEX('Overview - Section A'!$A$38:$A$45,MATCH(G258,'Overview - Section A'!$U$38:$U$45,0)),""),"d-mmm-yy") &amp;" to " &amp; TEXT(IFERROR(INDEX('Overview - Section A'!$E$38:$E$45,MATCH(G258,'Overview - Section A'!$U$38:$U$45,0)),""),"d-mmm-yy")</f>
        <v>1-Jan-19 to 30-Jun-19</v>
      </c>
      <c r="D258" s="462"/>
      <c r="E258" s="462"/>
      <c r="F258" s="459" t="str">
        <f t="shared" si="15"/>
        <v/>
      </c>
      <c r="G258" s="463" t="s">
        <v>416</v>
      </c>
      <c r="H258" s="463"/>
      <c r="I258" s="464" t="b">
        <f t="shared" si="16"/>
        <v>1</v>
      </c>
      <c r="J258" s="464" t="b">
        <f t="shared" si="17"/>
        <v>0</v>
      </c>
      <c r="K258" s="464" t="str">
        <f t="shared" si="18"/>
        <v>a1N36000004vM72EAE</v>
      </c>
      <c r="L258" s="465" t="s">
        <v>1247</v>
      </c>
      <c r="M258" s="131"/>
      <c r="N258" s="68"/>
      <c r="AM258" s="5"/>
      <c r="AN258" s="5"/>
    </row>
    <row r="259" spans="1:40" ht="279" x14ac:dyDescent="0.35">
      <c r="A259" s="367">
        <v>28</v>
      </c>
      <c r="B259" s="384" t="str">
        <f t="shared" si="14"/>
        <v/>
      </c>
      <c r="C259" s="385" t="str">
        <f ca="1">TEXT(IFERROR(INDEX('Overview - Section A'!$A$38:$A$45,MATCH(G259,'Overview - Section A'!$U$38:$U$45,0)),""),"d-mmm-yy") &amp;" to " &amp; TEXT(IFERROR(INDEX('Overview - Section A'!$E$38:$E$45,MATCH(G259,'Overview - Section A'!$U$38:$U$45,0)),""),"d-mmm-yy")</f>
        <v>1-Jul-19 to 31-Dec-19</v>
      </c>
      <c r="D259" s="462"/>
      <c r="E259" s="462"/>
      <c r="F259" s="459" t="str">
        <f t="shared" si="15"/>
        <v/>
      </c>
      <c r="G259" s="463" t="s">
        <v>418</v>
      </c>
      <c r="H259" s="463"/>
      <c r="I259" s="464" t="b">
        <f t="shared" si="16"/>
        <v>1</v>
      </c>
      <c r="J259" s="464" t="b">
        <f t="shared" si="17"/>
        <v>0</v>
      </c>
      <c r="K259" s="464" t="str">
        <f t="shared" si="18"/>
        <v>a1N36000004vM72EAE</v>
      </c>
      <c r="L259" s="465" t="s">
        <v>1248</v>
      </c>
      <c r="M259" s="131"/>
      <c r="N259" s="68"/>
      <c r="AM259" s="5"/>
      <c r="AN259" s="5"/>
    </row>
    <row r="260" spans="1:40" ht="279" x14ac:dyDescent="0.35">
      <c r="A260" s="367">
        <v>28</v>
      </c>
      <c r="B260" s="384" t="str">
        <f t="shared" si="14"/>
        <v/>
      </c>
      <c r="C260" s="385" t="str">
        <f ca="1">TEXT(IFERROR(INDEX('Overview - Section A'!$A$38:$A$45,MATCH(G260,'Overview - Section A'!$U$38:$U$45,0)),""),"d-mmm-yy") &amp;" to " &amp; TEXT(IFERROR(INDEX('Overview - Section A'!$E$38:$E$45,MATCH(G260,'Overview - Section A'!$U$38:$U$45,0)),""),"d-mmm-yy")</f>
        <v>1-Jan-20 to 30-Jun-20</v>
      </c>
      <c r="D260" s="462"/>
      <c r="E260" s="462"/>
      <c r="F260" s="459" t="str">
        <f t="shared" si="15"/>
        <v/>
      </c>
      <c r="G260" s="463" t="s">
        <v>420</v>
      </c>
      <c r="H260" s="463"/>
      <c r="I260" s="464" t="b">
        <f t="shared" si="16"/>
        <v>1</v>
      </c>
      <c r="J260" s="464" t="b">
        <f t="shared" si="17"/>
        <v>0</v>
      </c>
      <c r="K260" s="464" t="str">
        <f t="shared" si="18"/>
        <v>a1N36000004vM72EAE</v>
      </c>
      <c r="L260" s="465" t="s">
        <v>1249</v>
      </c>
      <c r="M260" s="131"/>
      <c r="N260" s="68"/>
      <c r="AM260" s="5"/>
      <c r="AN260" s="5"/>
    </row>
    <row r="261" spans="1:40" ht="279" x14ac:dyDescent="0.35">
      <c r="A261" s="367">
        <v>28</v>
      </c>
      <c r="B261" s="384" t="str">
        <f t="shared" si="14"/>
        <v/>
      </c>
      <c r="C261" s="385" t="str">
        <f ca="1">TEXT(IFERROR(INDEX('Overview - Section A'!$A$38:$A$45,MATCH(G261,'Overview - Section A'!$U$38:$U$45,0)),""),"d-mmm-yy") &amp;" to " &amp; TEXT(IFERROR(INDEX('Overview - Section A'!$E$38:$E$45,MATCH(G261,'Overview - Section A'!$U$38:$U$45,0)),""),"d-mmm-yy")</f>
        <v>1-Jul-20 to 31-Dec-20</v>
      </c>
      <c r="D261" s="462"/>
      <c r="E261" s="462"/>
      <c r="F261" s="459" t="str">
        <f t="shared" si="15"/>
        <v/>
      </c>
      <c r="G261" s="463" t="s">
        <v>422</v>
      </c>
      <c r="H261" s="463"/>
      <c r="I261" s="464" t="b">
        <f t="shared" si="16"/>
        <v>1</v>
      </c>
      <c r="J261" s="464" t="b">
        <f t="shared" si="17"/>
        <v>0</v>
      </c>
      <c r="K261" s="464" t="str">
        <f t="shared" si="18"/>
        <v>a1N36000004vM72EAE</v>
      </c>
      <c r="L261" s="465" t="s">
        <v>1250</v>
      </c>
      <c r="M261" s="131"/>
      <c r="N261" s="68"/>
      <c r="AM261" s="5"/>
      <c r="AN261" s="5"/>
    </row>
    <row r="262" spans="1:40" ht="279" x14ac:dyDescent="0.35">
      <c r="A262" s="367">
        <v>29</v>
      </c>
      <c r="B262" s="384" t="str">
        <f t="shared" si="14"/>
        <v/>
      </c>
      <c r="C262" s="385" t="str">
        <f ca="1">TEXT(IFERROR(INDEX('Overview - Section A'!$A$38:$A$45,MATCH(G262,'Overview - Section A'!$U$38:$U$45,0)),""),"d-mmm-yy") &amp;" to " &amp; TEXT(IFERROR(INDEX('Overview - Section A'!$E$38:$E$45,MATCH(G262,'Overview - Section A'!$U$38:$U$45,0)),""),"d-mmm-yy")</f>
        <v>1-Jan-18 to 30-Jun-18</v>
      </c>
      <c r="D262" s="462"/>
      <c r="E262" s="462"/>
      <c r="F262" s="459" t="str">
        <f t="shared" si="15"/>
        <v/>
      </c>
      <c r="G262" s="463" t="s">
        <v>412</v>
      </c>
      <c r="H262" s="463"/>
      <c r="I262" s="464" t="b">
        <f t="shared" si="16"/>
        <v>1</v>
      </c>
      <c r="J262" s="464" t="b">
        <f t="shared" si="17"/>
        <v>0</v>
      </c>
      <c r="K262" s="464" t="str">
        <f t="shared" si="18"/>
        <v>a1N36000004vM73EAE</v>
      </c>
      <c r="L262" s="465" t="s">
        <v>1251</v>
      </c>
      <c r="M262" s="131"/>
      <c r="N262" s="68"/>
      <c r="AM262" s="5"/>
      <c r="AN262" s="5"/>
    </row>
    <row r="263" spans="1:40" ht="279" x14ac:dyDescent="0.35">
      <c r="A263" s="367">
        <v>29</v>
      </c>
      <c r="B263" s="384" t="str">
        <f t="shared" si="14"/>
        <v/>
      </c>
      <c r="C263" s="385" t="str">
        <f ca="1">TEXT(IFERROR(INDEX('Overview - Section A'!$A$38:$A$45,MATCH(G263,'Overview - Section A'!$U$38:$U$45,0)),""),"d-mmm-yy") &amp;" to " &amp; TEXT(IFERROR(INDEX('Overview - Section A'!$E$38:$E$45,MATCH(G263,'Overview - Section A'!$U$38:$U$45,0)),""),"d-mmm-yy")</f>
        <v>1-Jul-18 to 31-Dec-18</v>
      </c>
      <c r="D263" s="462"/>
      <c r="E263" s="462"/>
      <c r="F263" s="459" t="str">
        <f t="shared" si="15"/>
        <v/>
      </c>
      <c r="G263" s="463" t="s">
        <v>414</v>
      </c>
      <c r="H263" s="463"/>
      <c r="I263" s="464" t="b">
        <f t="shared" si="16"/>
        <v>1</v>
      </c>
      <c r="J263" s="464" t="b">
        <f t="shared" si="17"/>
        <v>0</v>
      </c>
      <c r="K263" s="464" t="str">
        <f t="shared" si="18"/>
        <v>a1N36000004vM73EAE</v>
      </c>
      <c r="L263" s="465" t="s">
        <v>1252</v>
      </c>
      <c r="M263" s="131"/>
      <c r="N263" s="68"/>
      <c r="AM263" s="5"/>
      <c r="AN263" s="5"/>
    </row>
    <row r="264" spans="1:40" ht="279" x14ac:dyDescent="0.35">
      <c r="A264" s="367">
        <v>29</v>
      </c>
      <c r="B264" s="384" t="str">
        <f t="shared" si="14"/>
        <v/>
      </c>
      <c r="C264" s="385" t="str">
        <f ca="1">TEXT(IFERROR(INDEX('Overview - Section A'!$A$38:$A$45,MATCH(G264,'Overview - Section A'!$U$38:$U$45,0)),""),"d-mmm-yy") &amp;" to " &amp; TEXT(IFERROR(INDEX('Overview - Section A'!$E$38:$E$45,MATCH(G264,'Overview - Section A'!$U$38:$U$45,0)),""),"d-mmm-yy")</f>
        <v>1-Jan-19 to 30-Jun-19</v>
      </c>
      <c r="D264" s="462"/>
      <c r="E264" s="462"/>
      <c r="F264" s="459" t="str">
        <f t="shared" si="15"/>
        <v/>
      </c>
      <c r="G264" s="463" t="s">
        <v>416</v>
      </c>
      <c r="H264" s="463"/>
      <c r="I264" s="464" t="b">
        <f t="shared" si="16"/>
        <v>1</v>
      </c>
      <c r="J264" s="464" t="b">
        <f t="shared" si="17"/>
        <v>0</v>
      </c>
      <c r="K264" s="464" t="str">
        <f t="shared" si="18"/>
        <v>a1N36000004vM73EAE</v>
      </c>
      <c r="L264" s="465" t="s">
        <v>1253</v>
      </c>
      <c r="M264" s="131"/>
      <c r="N264" s="68"/>
      <c r="AM264" s="5"/>
      <c r="AN264" s="5"/>
    </row>
    <row r="265" spans="1:40" ht="279" x14ac:dyDescent="0.35">
      <c r="A265" s="367">
        <v>29</v>
      </c>
      <c r="B265" s="384" t="str">
        <f t="shared" si="14"/>
        <v/>
      </c>
      <c r="C265" s="385" t="str">
        <f ca="1">TEXT(IFERROR(INDEX('Overview - Section A'!$A$38:$A$45,MATCH(G265,'Overview - Section A'!$U$38:$U$45,0)),""),"d-mmm-yy") &amp;" to " &amp; TEXT(IFERROR(INDEX('Overview - Section A'!$E$38:$E$45,MATCH(G265,'Overview - Section A'!$U$38:$U$45,0)),""),"d-mmm-yy")</f>
        <v>1-Jul-19 to 31-Dec-19</v>
      </c>
      <c r="D265" s="462"/>
      <c r="E265" s="462"/>
      <c r="F265" s="459" t="str">
        <f t="shared" si="15"/>
        <v/>
      </c>
      <c r="G265" s="463" t="s">
        <v>418</v>
      </c>
      <c r="H265" s="463"/>
      <c r="I265" s="464" t="b">
        <f t="shared" si="16"/>
        <v>1</v>
      </c>
      <c r="J265" s="464" t="b">
        <f t="shared" si="17"/>
        <v>0</v>
      </c>
      <c r="K265" s="464" t="str">
        <f t="shared" si="18"/>
        <v>a1N36000004vM73EAE</v>
      </c>
      <c r="L265" s="465" t="s">
        <v>1254</v>
      </c>
      <c r="M265" s="131"/>
      <c r="N265" s="68"/>
      <c r="AM265" s="5"/>
      <c r="AN265" s="5"/>
    </row>
    <row r="266" spans="1:40" ht="279" x14ac:dyDescent="0.35">
      <c r="A266" s="367">
        <v>29</v>
      </c>
      <c r="B266" s="384" t="str">
        <f t="shared" si="14"/>
        <v/>
      </c>
      <c r="C266" s="385" t="str">
        <f ca="1">TEXT(IFERROR(INDEX('Overview - Section A'!$A$38:$A$45,MATCH(G266,'Overview - Section A'!$U$38:$U$45,0)),""),"d-mmm-yy") &amp;" to " &amp; TEXT(IFERROR(INDEX('Overview - Section A'!$E$38:$E$45,MATCH(G266,'Overview - Section A'!$U$38:$U$45,0)),""),"d-mmm-yy")</f>
        <v>1-Jan-20 to 30-Jun-20</v>
      </c>
      <c r="D266" s="462"/>
      <c r="E266" s="462"/>
      <c r="F266" s="459" t="str">
        <f t="shared" si="15"/>
        <v/>
      </c>
      <c r="G266" s="463" t="s">
        <v>420</v>
      </c>
      <c r="H266" s="463"/>
      <c r="I266" s="464" t="b">
        <f t="shared" si="16"/>
        <v>1</v>
      </c>
      <c r="J266" s="464" t="b">
        <f t="shared" si="17"/>
        <v>0</v>
      </c>
      <c r="K266" s="464" t="str">
        <f t="shared" si="18"/>
        <v>a1N36000004vM73EAE</v>
      </c>
      <c r="L266" s="465" t="s">
        <v>1255</v>
      </c>
      <c r="M266" s="131"/>
      <c r="N266" s="68"/>
      <c r="AM266" s="5"/>
      <c r="AN266" s="5"/>
    </row>
    <row r="267" spans="1:40" ht="279" x14ac:dyDescent="0.35">
      <c r="A267" s="367">
        <v>29</v>
      </c>
      <c r="B267" s="384" t="str">
        <f t="shared" si="14"/>
        <v/>
      </c>
      <c r="C267" s="385" t="str">
        <f ca="1">TEXT(IFERROR(INDEX('Overview - Section A'!$A$38:$A$45,MATCH(G267,'Overview - Section A'!$U$38:$U$45,0)),""),"d-mmm-yy") &amp;" to " &amp; TEXT(IFERROR(INDEX('Overview - Section A'!$E$38:$E$45,MATCH(G267,'Overview - Section A'!$U$38:$U$45,0)),""),"d-mmm-yy")</f>
        <v>1-Jul-20 to 31-Dec-20</v>
      </c>
      <c r="D267" s="462"/>
      <c r="E267" s="462"/>
      <c r="F267" s="459" t="str">
        <f t="shared" si="15"/>
        <v/>
      </c>
      <c r="G267" s="463" t="s">
        <v>422</v>
      </c>
      <c r="H267" s="463"/>
      <c r="I267" s="464" t="b">
        <f t="shared" si="16"/>
        <v>1</v>
      </c>
      <c r="J267" s="464" t="b">
        <f t="shared" si="17"/>
        <v>0</v>
      </c>
      <c r="K267" s="464" t="str">
        <f t="shared" si="18"/>
        <v>a1N36000004vM73EAE</v>
      </c>
      <c r="L267" s="465" t="s">
        <v>1256</v>
      </c>
      <c r="M267" s="131"/>
      <c r="N267" s="68"/>
      <c r="AM267" s="5"/>
      <c r="AN267" s="5"/>
    </row>
    <row r="268" spans="1:40" ht="279" x14ac:dyDescent="0.35">
      <c r="A268" s="367">
        <v>30</v>
      </c>
      <c r="B268" s="384" t="str">
        <f t="shared" si="14"/>
        <v/>
      </c>
      <c r="C268" s="385" t="str">
        <f ca="1">TEXT(IFERROR(INDEX('Overview - Section A'!$A$38:$A$45,MATCH(G268,'Overview - Section A'!$U$38:$U$45,0)),""),"d-mmm-yy") &amp;" to " &amp; TEXT(IFERROR(INDEX('Overview - Section A'!$E$38:$E$45,MATCH(G268,'Overview - Section A'!$U$38:$U$45,0)),""),"d-mmm-yy")</f>
        <v>1-Jan-18 to 30-Jun-18</v>
      </c>
      <c r="D268" s="462"/>
      <c r="E268" s="462"/>
      <c r="F268" s="459" t="str">
        <f t="shared" si="15"/>
        <v/>
      </c>
      <c r="G268" s="463" t="s">
        <v>412</v>
      </c>
      <c r="H268" s="463"/>
      <c r="I268" s="464" t="b">
        <f t="shared" si="16"/>
        <v>1</v>
      </c>
      <c r="J268" s="464" t="b">
        <f t="shared" si="17"/>
        <v>0</v>
      </c>
      <c r="K268" s="464" t="str">
        <f t="shared" si="18"/>
        <v>a1N36000004vM74EAE</v>
      </c>
      <c r="L268" s="465" t="s">
        <v>1257</v>
      </c>
      <c r="M268" s="131"/>
      <c r="N268" s="68"/>
      <c r="AM268" s="5"/>
      <c r="AN268" s="5"/>
    </row>
    <row r="269" spans="1:40" ht="279" x14ac:dyDescent="0.35">
      <c r="A269" s="367">
        <v>30</v>
      </c>
      <c r="B269" s="384" t="str">
        <f t="shared" si="14"/>
        <v/>
      </c>
      <c r="C269" s="385" t="str">
        <f ca="1">TEXT(IFERROR(INDEX('Overview - Section A'!$A$38:$A$45,MATCH(G269,'Overview - Section A'!$U$38:$U$45,0)),""),"d-mmm-yy") &amp;" to " &amp; TEXT(IFERROR(INDEX('Overview - Section A'!$E$38:$E$45,MATCH(G269,'Overview - Section A'!$U$38:$U$45,0)),""),"d-mmm-yy")</f>
        <v>1-Jul-18 to 31-Dec-18</v>
      </c>
      <c r="D269" s="462"/>
      <c r="E269" s="462"/>
      <c r="F269" s="459" t="str">
        <f t="shared" si="15"/>
        <v/>
      </c>
      <c r="G269" s="463" t="s">
        <v>414</v>
      </c>
      <c r="H269" s="463"/>
      <c r="I269" s="464" t="b">
        <f t="shared" si="16"/>
        <v>1</v>
      </c>
      <c r="J269" s="464" t="b">
        <f t="shared" si="17"/>
        <v>0</v>
      </c>
      <c r="K269" s="464" t="str">
        <f t="shared" si="18"/>
        <v>a1N36000004vM74EAE</v>
      </c>
      <c r="L269" s="465" t="s">
        <v>1258</v>
      </c>
      <c r="M269" s="131"/>
      <c r="N269" s="68"/>
      <c r="AM269" s="5"/>
      <c r="AN269" s="5"/>
    </row>
    <row r="270" spans="1:40" ht="279" x14ac:dyDescent="0.35">
      <c r="A270" s="367">
        <v>30</v>
      </c>
      <c r="B270" s="384" t="str">
        <f t="shared" si="14"/>
        <v/>
      </c>
      <c r="C270" s="385" t="str">
        <f ca="1">TEXT(IFERROR(INDEX('Overview - Section A'!$A$38:$A$45,MATCH(G270,'Overview - Section A'!$U$38:$U$45,0)),""),"d-mmm-yy") &amp;" to " &amp; TEXT(IFERROR(INDEX('Overview - Section A'!$E$38:$E$45,MATCH(G270,'Overview - Section A'!$U$38:$U$45,0)),""),"d-mmm-yy")</f>
        <v>1-Jan-19 to 30-Jun-19</v>
      </c>
      <c r="D270" s="462"/>
      <c r="E270" s="462"/>
      <c r="F270" s="459" t="str">
        <f t="shared" si="15"/>
        <v/>
      </c>
      <c r="G270" s="463" t="s">
        <v>416</v>
      </c>
      <c r="H270" s="463"/>
      <c r="I270" s="464" t="b">
        <f t="shared" si="16"/>
        <v>1</v>
      </c>
      <c r="J270" s="464" t="b">
        <f t="shared" si="17"/>
        <v>0</v>
      </c>
      <c r="K270" s="464" t="str">
        <f t="shared" si="18"/>
        <v>a1N36000004vM74EAE</v>
      </c>
      <c r="L270" s="465" t="s">
        <v>1259</v>
      </c>
      <c r="M270" s="131"/>
      <c r="N270" s="68"/>
      <c r="AM270" s="5"/>
      <c r="AN270" s="5"/>
    </row>
    <row r="271" spans="1:40" ht="279" x14ac:dyDescent="0.35">
      <c r="A271" s="367">
        <v>30</v>
      </c>
      <c r="B271" s="384" t="str">
        <f t="shared" si="14"/>
        <v/>
      </c>
      <c r="C271" s="385" t="str">
        <f ca="1">TEXT(IFERROR(INDEX('Overview - Section A'!$A$38:$A$45,MATCH(G271,'Overview - Section A'!$U$38:$U$45,0)),""),"d-mmm-yy") &amp;" to " &amp; TEXT(IFERROR(INDEX('Overview - Section A'!$E$38:$E$45,MATCH(G271,'Overview - Section A'!$U$38:$U$45,0)),""),"d-mmm-yy")</f>
        <v>1-Jul-19 to 31-Dec-19</v>
      </c>
      <c r="D271" s="462"/>
      <c r="E271" s="462"/>
      <c r="F271" s="459" t="str">
        <f t="shared" si="15"/>
        <v/>
      </c>
      <c r="G271" s="463" t="s">
        <v>418</v>
      </c>
      <c r="H271" s="463"/>
      <c r="I271" s="464" t="b">
        <f t="shared" si="16"/>
        <v>1</v>
      </c>
      <c r="J271" s="464" t="b">
        <f t="shared" si="17"/>
        <v>0</v>
      </c>
      <c r="K271" s="464" t="str">
        <f t="shared" si="18"/>
        <v>a1N36000004vM74EAE</v>
      </c>
      <c r="L271" s="465" t="s">
        <v>1260</v>
      </c>
      <c r="M271" s="131"/>
      <c r="N271" s="68"/>
      <c r="AM271" s="5"/>
      <c r="AN271" s="5"/>
    </row>
    <row r="272" spans="1:40" ht="279" x14ac:dyDescent="0.35">
      <c r="A272" s="367">
        <v>30</v>
      </c>
      <c r="B272" s="384" t="str">
        <f t="shared" si="14"/>
        <v/>
      </c>
      <c r="C272" s="385" t="str">
        <f ca="1">TEXT(IFERROR(INDEX('Overview - Section A'!$A$38:$A$45,MATCH(G272,'Overview - Section A'!$U$38:$U$45,0)),""),"d-mmm-yy") &amp;" to " &amp; TEXT(IFERROR(INDEX('Overview - Section A'!$E$38:$E$45,MATCH(G272,'Overview - Section A'!$U$38:$U$45,0)),""),"d-mmm-yy")</f>
        <v>1-Jan-20 to 30-Jun-20</v>
      </c>
      <c r="D272" s="462"/>
      <c r="E272" s="462"/>
      <c r="F272" s="459" t="str">
        <f t="shared" si="15"/>
        <v/>
      </c>
      <c r="G272" s="463" t="s">
        <v>420</v>
      </c>
      <c r="H272" s="463"/>
      <c r="I272" s="464" t="b">
        <f t="shared" si="16"/>
        <v>1</v>
      </c>
      <c r="J272" s="464" t="b">
        <f t="shared" si="17"/>
        <v>0</v>
      </c>
      <c r="K272" s="464" t="str">
        <f t="shared" si="18"/>
        <v>a1N36000004vM74EAE</v>
      </c>
      <c r="L272" s="465" t="s">
        <v>1261</v>
      </c>
      <c r="M272" s="131"/>
      <c r="N272" s="68"/>
      <c r="AM272" s="5"/>
      <c r="AN272" s="5"/>
    </row>
    <row r="273" spans="1:40" ht="279" x14ac:dyDescent="0.35">
      <c r="A273" s="367">
        <v>30</v>
      </c>
      <c r="B273" s="384" t="str">
        <f t="shared" si="14"/>
        <v/>
      </c>
      <c r="C273" s="385" t="str">
        <f ca="1">TEXT(IFERROR(INDEX('Overview - Section A'!$A$38:$A$45,MATCH(G273,'Overview - Section A'!$U$38:$U$45,0)),""),"d-mmm-yy") &amp;" to " &amp; TEXT(IFERROR(INDEX('Overview - Section A'!$E$38:$E$45,MATCH(G273,'Overview - Section A'!$U$38:$U$45,0)),""),"d-mmm-yy")</f>
        <v>1-Jul-20 to 31-Dec-20</v>
      </c>
      <c r="D273" s="462"/>
      <c r="E273" s="462"/>
      <c r="F273" s="459" t="str">
        <f t="shared" si="15"/>
        <v/>
      </c>
      <c r="G273" s="463" t="s">
        <v>422</v>
      </c>
      <c r="H273" s="463"/>
      <c r="I273" s="464" t="b">
        <f t="shared" si="16"/>
        <v>1</v>
      </c>
      <c r="J273" s="464" t="b">
        <f t="shared" si="17"/>
        <v>0</v>
      </c>
      <c r="K273" s="464" t="str">
        <f t="shared" si="18"/>
        <v>a1N36000004vM74EAE</v>
      </c>
      <c r="L273" s="465" t="s">
        <v>1262</v>
      </c>
      <c r="M273" s="131"/>
      <c r="N273" s="68"/>
      <c r="AM273" s="5"/>
      <c r="AN273" s="5"/>
    </row>
    <row r="274" spans="1:40" ht="279" x14ac:dyDescent="0.35">
      <c r="A274" s="367">
        <v>31</v>
      </c>
      <c r="B274" s="384" t="str">
        <f t="shared" si="14"/>
        <v/>
      </c>
      <c r="C274" s="385" t="str">
        <f ca="1">TEXT(IFERROR(INDEX('Overview - Section A'!$A$38:$A$45,MATCH(G274,'Overview - Section A'!$U$38:$U$45,0)),""),"d-mmm-yy") &amp;" to " &amp; TEXT(IFERROR(INDEX('Overview - Section A'!$E$38:$E$45,MATCH(G274,'Overview - Section A'!$U$38:$U$45,0)),""),"d-mmm-yy")</f>
        <v>1-Jan-18 to 30-Jun-18</v>
      </c>
      <c r="D274" s="462"/>
      <c r="E274" s="462"/>
      <c r="F274" s="459" t="str">
        <f t="shared" si="15"/>
        <v/>
      </c>
      <c r="G274" s="463" t="s">
        <v>412</v>
      </c>
      <c r="H274" s="463"/>
      <c r="I274" s="464" t="b">
        <f t="shared" si="16"/>
        <v>1</v>
      </c>
      <c r="J274" s="464" t="b">
        <f t="shared" si="17"/>
        <v>0</v>
      </c>
      <c r="K274" s="464" t="str">
        <f t="shared" si="18"/>
        <v>a1N36000004vM75EAE</v>
      </c>
      <c r="L274" s="465" t="s">
        <v>1263</v>
      </c>
      <c r="M274" s="131"/>
      <c r="N274" s="68"/>
      <c r="AM274" s="5"/>
      <c r="AN274" s="5"/>
    </row>
    <row r="275" spans="1:40" ht="279" x14ac:dyDescent="0.35">
      <c r="A275" s="367">
        <v>31</v>
      </c>
      <c r="B275" s="384" t="str">
        <f t="shared" si="14"/>
        <v/>
      </c>
      <c r="C275" s="385" t="str">
        <f ca="1">TEXT(IFERROR(INDEX('Overview - Section A'!$A$38:$A$45,MATCH(G275,'Overview - Section A'!$U$38:$U$45,0)),""),"d-mmm-yy") &amp;" to " &amp; TEXT(IFERROR(INDEX('Overview - Section A'!$E$38:$E$45,MATCH(G275,'Overview - Section A'!$U$38:$U$45,0)),""),"d-mmm-yy")</f>
        <v>1-Jul-18 to 31-Dec-18</v>
      </c>
      <c r="D275" s="462"/>
      <c r="E275" s="462"/>
      <c r="F275" s="459" t="str">
        <f t="shared" si="15"/>
        <v/>
      </c>
      <c r="G275" s="463" t="s">
        <v>414</v>
      </c>
      <c r="H275" s="463"/>
      <c r="I275" s="464" t="b">
        <f t="shared" si="16"/>
        <v>1</v>
      </c>
      <c r="J275" s="464" t="b">
        <f t="shared" si="17"/>
        <v>0</v>
      </c>
      <c r="K275" s="464" t="str">
        <f t="shared" si="18"/>
        <v>a1N36000004vM75EAE</v>
      </c>
      <c r="L275" s="465" t="s">
        <v>1264</v>
      </c>
      <c r="M275" s="131"/>
      <c r="N275" s="68"/>
      <c r="AM275" s="5"/>
      <c r="AN275" s="5"/>
    </row>
    <row r="276" spans="1:40" ht="279" x14ac:dyDescent="0.35">
      <c r="A276" s="367">
        <v>31</v>
      </c>
      <c r="B276" s="384" t="str">
        <f t="shared" si="14"/>
        <v/>
      </c>
      <c r="C276" s="385" t="str">
        <f ca="1">TEXT(IFERROR(INDEX('Overview - Section A'!$A$38:$A$45,MATCH(G276,'Overview - Section A'!$U$38:$U$45,0)),""),"d-mmm-yy") &amp;" to " &amp; TEXT(IFERROR(INDEX('Overview - Section A'!$E$38:$E$45,MATCH(G276,'Overview - Section A'!$U$38:$U$45,0)),""),"d-mmm-yy")</f>
        <v>1-Jan-19 to 30-Jun-19</v>
      </c>
      <c r="D276" s="462"/>
      <c r="E276" s="462"/>
      <c r="F276" s="459" t="str">
        <f t="shared" si="15"/>
        <v/>
      </c>
      <c r="G276" s="463" t="s">
        <v>416</v>
      </c>
      <c r="H276" s="463"/>
      <c r="I276" s="464" t="b">
        <f t="shared" si="16"/>
        <v>1</v>
      </c>
      <c r="J276" s="464" t="b">
        <f t="shared" si="17"/>
        <v>0</v>
      </c>
      <c r="K276" s="464" t="str">
        <f t="shared" si="18"/>
        <v>a1N36000004vM75EAE</v>
      </c>
      <c r="L276" s="465" t="s">
        <v>1265</v>
      </c>
      <c r="M276" s="131"/>
      <c r="N276" s="68"/>
      <c r="AM276" s="5"/>
      <c r="AN276" s="5"/>
    </row>
    <row r="277" spans="1:40" ht="279" x14ac:dyDescent="0.35">
      <c r="A277" s="367">
        <v>31</v>
      </c>
      <c r="B277" s="384" t="str">
        <f t="shared" si="14"/>
        <v/>
      </c>
      <c r="C277" s="385" t="str">
        <f ca="1">TEXT(IFERROR(INDEX('Overview - Section A'!$A$38:$A$45,MATCH(G277,'Overview - Section A'!$U$38:$U$45,0)),""),"d-mmm-yy") &amp;" to " &amp; TEXT(IFERROR(INDEX('Overview - Section A'!$E$38:$E$45,MATCH(G277,'Overview - Section A'!$U$38:$U$45,0)),""),"d-mmm-yy")</f>
        <v>1-Jul-19 to 31-Dec-19</v>
      </c>
      <c r="D277" s="462"/>
      <c r="E277" s="462"/>
      <c r="F277" s="459" t="str">
        <f t="shared" si="15"/>
        <v/>
      </c>
      <c r="G277" s="463" t="s">
        <v>418</v>
      </c>
      <c r="H277" s="463"/>
      <c r="I277" s="464" t="b">
        <f t="shared" si="16"/>
        <v>1</v>
      </c>
      <c r="J277" s="464" t="b">
        <f t="shared" si="17"/>
        <v>0</v>
      </c>
      <c r="K277" s="464" t="str">
        <f t="shared" si="18"/>
        <v>a1N36000004vM75EAE</v>
      </c>
      <c r="L277" s="465" t="s">
        <v>1266</v>
      </c>
      <c r="M277" s="131"/>
      <c r="N277" s="68"/>
      <c r="AM277" s="5"/>
      <c r="AN277" s="5"/>
    </row>
    <row r="278" spans="1:40" ht="279" x14ac:dyDescent="0.35">
      <c r="A278" s="367">
        <v>31</v>
      </c>
      <c r="B278" s="384" t="str">
        <f t="shared" si="14"/>
        <v/>
      </c>
      <c r="C278" s="385" t="str">
        <f ca="1">TEXT(IFERROR(INDEX('Overview - Section A'!$A$38:$A$45,MATCH(G278,'Overview - Section A'!$U$38:$U$45,0)),""),"d-mmm-yy") &amp;" to " &amp; TEXT(IFERROR(INDEX('Overview - Section A'!$E$38:$E$45,MATCH(G278,'Overview - Section A'!$U$38:$U$45,0)),""),"d-mmm-yy")</f>
        <v>1-Jan-20 to 30-Jun-20</v>
      </c>
      <c r="D278" s="462"/>
      <c r="E278" s="462"/>
      <c r="F278" s="459" t="str">
        <f t="shared" si="15"/>
        <v/>
      </c>
      <c r="G278" s="463" t="s">
        <v>420</v>
      </c>
      <c r="H278" s="463"/>
      <c r="I278" s="464" t="b">
        <f t="shared" si="16"/>
        <v>1</v>
      </c>
      <c r="J278" s="464" t="b">
        <f t="shared" si="17"/>
        <v>0</v>
      </c>
      <c r="K278" s="464" t="str">
        <f t="shared" si="18"/>
        <v>a1N36000004vM75EAE</v>
      </c>
      <c r="L278" s="465" t="s">
        <v>1267</v>
      </c>
      <c r="M278" s="131"/>
      <c r="N278" s="68"/>
      <c r="AM278" s="5"/>
      <c r="AN278" s="5"/>
    </row>
    <row r="279" spans="1:40" ht="279" x14ac:dyDescent="0.35">
      <c r="A279" s="367">
        <v>31</v>
      </c>
      <c r="B279" s="384" t="str">
        <f t="shared" si="14"/>
        <v/>
      </c>
      <c r="C279" s="385" t="str">
        <f ca="1">TEXT(IFERROR(INDEX('Overview - Section A'!$A$38:$A$45,MATCH(G279,'Overview - Section A'!$U$38:$U$45,0)),""),"d-mmm-yy") &amp;" to " &amp; TEXT(IFERROR(INDEX('Overview - Section A'!$E$38:$E$45,MATCH(G279,'Overview - Section A'!$U$38:$U$45,0)),""),"d-mmm-yy")</f>
        <v>1-Jul-20 to 31-Dec-20</v>
      </c>
      <c r="D279" s="462"/>
      <c r="E279" s="462"/>
      <c r="F279" s="459" t="str">
        <f t="shared" si="15"/>
        <v/>
      </c>
      <c r="G279" s="463" t="s">
        <v>422</v>
      </c>
      <c r="H279" s="463"/>
      <c r="I279" s="464" t="b">
        <f t="shared" si="16"/>
        <v>1</v>
      </c>
      <c r="J279" s="464" t="b">
        <f t="shared" si="17"/>
        <v>0</v>
      </c>
      <c r="K279" s="464" t="str">
        <f t="shared" si="18"/>
        <v>a1N36000004vM75EAE</v>
      </c>
      <c r="L279" s="465" t="s">
        <v>1268</v>
      </c>
      <c r="M279" s="131"/>
      <c r="N279" s="68"/>
      <c r="AM279" s="5"/>
      <c r="AN279" s="5"/>
    </row>
    <row r="280" spans="1:40" ht="279" x14ac:dyDescent="0.35">
      <c r="A280" s="367">
        <v>32</v>
      </c>
      <c r="B280" s="384" t="str">
        <f t="shared" si="14"/>
        <v/>
      </c>
      <c r="C280" s="385" t="str">
        <f ca="1">TEXT(IFERROR(INDEX('Overview - Section A'!$A$38:$A$45,MATCH(G280,'Overview - Section A'!$U$38:$U$45,0)),""),"d-mmm-yy") &amp;" to " &amp; TEXT(IFERROR(INDEX('Overview - Section A'!$E$38:$E$45,MATCH(G280,'Overview - Section A'!$U$38:$U$45,0)),""),"d-mmm-yy")</f>
        <v>1-Jan-18 to 30-Jun-18</v>
      </c>
      <c r="D280" s="462"/>
      <c r="E280" s="462"/>
      <c r="F280" s="459" t="str">
        <f t="shared" si="15"/>
        <v/>
      </c>
      <c r="G280" s="463" t="s">
        <v>412</v>
      </c>
      <c r="H280" s="463"/>
      <c r="I280" s="464" t="b">
        <f t="shared" si="16"/>
        <v>1</v>
      </c>
      <c r="J280" s="464" t="b">
        <f t="shared" si="17"/>
        <v>0</v>
      </c>
      <c r="K280" s="464" t="str">
        <f t="shared" si="18"/>
        <v>a1N36000004vM76EAE</v>
      </c>
      <c r="L280" s="465" t="s">
        <v>1269</v>
      </c>
      <c r="M280" s="131"/>
      <c r="N280" s="68"/>
      <c r="AM280" s="5"/>
      <c r="AN280" s="5"/>
    </row>
    <row r="281" spans="1:40" ht="279" x14ac:dyDescent="0.35">
      <c r="A281" s="367">
        <v>32</v>
      </c>
      <c r="B281" s="384" t="str">
        <f t="shared" si="14"/>
        <v/>
      </c>
      <c r="C281" s="385" t="str">
        <f ca="1">TEXT(IFERROR(INDEX('Overview - Section A'!$A$38:$A$45,MATCH(G281,'Overview - Section A'!$U$38:$U$45,0)),""),"d-mmm-yy") &amp;" to " &amp; TEXT(IFERROR(INDEX('Overview - Section A'!$E$38:$E$45,MATCH(G281,'Overview - Section A'!$U$38:$U$45,0)),""),"d-mmm-yy")</f>
        <v>1-Jul-18 to 31-Dec-18</v>
      </c>
      <c r="D281" s="462"/>
      <c r="E281" s="462"/>
      <c r="F281" s="459" t="str">
        <f t="shared" si="15"/>
        <v/>
      </c>
      <c r="G281" s="463" t="s">
        <v>414</v>
      </c>
      <c r="H281" s="463"/>
      <c r="I281" s="464" t="b">
        <f t="shared" si="16"/>
        <v>1</v>
      </c>
      <c r="J281" s="464" t="b">
        <f t="shared" si="17"/>
        <v>0</v>
      </c>
      <c r="K281" s="464" t="str">
        <f t="shared" si="18"/>
        <v>a1N36000004vM76EAE</v>
      </c>
      <c r="L281" s="465" t="s">
        <v>1270</v>
      </c>
      <c r="M281" s="131"/>
      <c r="N281" s="68"/>
      <c r="AM281" s="5"/>
      <c r="AN281" s="5"/>
    </row>
    <row r="282" spans="1:40" ht="279" x14ac:dyDescent="0.35">
      <c r="A282" s="367">
        <v>32</v>
      </c>
      <c r="B282" s="384" t="str">
        <f t="shared" si="14"/>
        <v/>
      </c>
      <c r="C282" s="385" t="str">
        <f ca="1">TEXT(IFERROR(INDEX('Overview - Section A'!$A$38:$A$45,MATCH(G282,'Overview - Section A'!$U$38:$U$45,0)),""),"d-mmm-yy") &amp;" to " &amp; TEXT(IFERROR(INDEX('Overview - Section A'!$E$38:$E$45,MATCH(G282,'Overview - Section A'!$U$38:$U$45,0)),""),"d-mmm-yy")</f>
        <v>1-Jan-19 to 30-Jun-19</v>
      </c>
      <c r="D282" s="462"/>
      <c r="E282" s="462"/>
      <c r="F282" s="459" t="str">
        <f t="shared" si="15"/>
        <v/>
      </c>
      <c r="G282" s="463" t="s">
        <v>416</v>
      </c>
      <c r="H282" s="463"/>
      <c r="I282" s="464" t="b">
        <f t="shared" si="16"/>
        <v>1</v>
      </c>
      <c r="J282" s="464" t="b">
        <f t="shared" si="17"/>
        <v>0</v>
      </c>
      <c r="K282" s="464" t="str">
        <f t="shared" si="18"/>
        <v>a1N36000004vM76EAE</v>
      </c>
      <c r="L282" s="465" t="s">
        <v>1271</v>
      </c>
      <c r="M282" s="131"/>
      <c r="N282" s="68"/>
      <c r="AM282" s="5"/>
      <c r="AN282" s="5"/>
    </row>
    <row r="283" spans="1:40" ht="279" x14ac:dyDescent="0.35">
      <c r="A283" s="367">
        <v>32</v>
      </c>
      <c r="B283" s="384" t="str">
        <f t="shared" si="14"/>
        <v/>
      </c>
      <c r="C283" s="385" t="str">
        <f ca="1">TEXT(IFERROR(INDEX('Overview - Section A'!$A$38:$A$45,MATCH(G283,'Overview - Section A'!$U$38:$U$45,0)),""),"d-mmm-yy") &amp;" to " &amp; TEXT(IFERROR(INDEX('Overview - Section A'!$E$38:$E$45,MATCH(G283,'Overview - Section A'!$U$38:$U$45,0)),""),"d-mmm-yy")</f>
        <v>1-Jul-19 to 31-Dec-19</v>
      </c>
      <c r="D283" s="462"/>
      <c r="E283" s="462"/>
      <c r="F283" s="459" t="str">
        <f t="shared" si="15"/>
        <v/>
      </c>
      <c r="G283" s="463" t="s">
        <v>418</v>
      </c>
      <c r="H283" s="463"/>
      <c r="I283" s="464" t="b">
        <f t="shared" si="16"/>
        <v>1</v>
      </c>
      <c r="J283" s="464" t="b">
        <f t="shared" si="17"/>
        <v>0</v>
      </c>
      <c r="K283" s="464" t="str">
        <f t="shared" si="18"/>
        <v>a1N36000004vM76EAE</v>
      </c>
      <c r="L283" s="465" t="s">
        <v>1272</v>
      </c>
      <c r="M283" s="131"/>
      <c r="N283" s="68"/>
      <c r="AM283" s="5"/>
      <c r="AN283" s="5"/>
    </row>
    <row r="284" spans="1:40" ht="279" x14ac:dyDescent="0.35">
      <c r="A284" s="367">
        <v>32</v>
      </c>
      <c r="B284" s="384" t="str">
        <f t="shared" si="14"/>
        <v/>
      </c>
      <c r="C284" s="385" t="str">
        <f ca="1">TEXT(IFERROR(INDEX('Overview - Section A'!$A$38:$A$45,MATCH(G284,'Overview - Section A'!$U$38:$U$45,0)),""),"d-mmm-yy") &amp;" to " &amp; TEXT(IFERROR(INDEX('Overview - Section A'!$E$38:$E$45,MATCH(G284,'Overview - Section A'!$U$38:$U$45,0)),""),"d-mmm-yy")</f>
        <v>1-Jan-20 to 30-Jun-20</v>
      </c>
      <c r="D284" s="462"/>
      <c r="E284" s="462"/>
      <c r="F284" s="459" t="str">
        <f t="shared" si="15"/>
        <v/>
      </c>
      <c r="G284" s="463" t="s">
        <v>420</v>
      </c>
      <c r="H284" s="463"/>
      <c r="I284" s="464" t="b">
        <f t="shared" si="16"/>
        <v>1</v>
      </c>
      <c r="J284" s="464" t="b">
        <f t="shared" si="17"/>
        <v>0</v>
      </c>
      <c r="K284" s="464" t="str">
        <f t="shared" si="18"/>
        <v>a1N36000004vM76EAE</v>
      </c>
      <c r="L284" s="465" t="s">
        <v>1273</v>
      </c>
      <c r="M284" s="131"/>
      <c r="N284" s="68"/>
      <c r="AM284" s="5"/>
      <c r="AN284" s="5"/>
    </row>
    <row r="285" spans="1:40" ht="279" x14ac:dyDescent="0.35">
      <c r="A285" s="367">
        <v>32</v>
      </c>
      <c r="B285" s="384" t="str">
        <f t="shared" si="14"/>
        <v/>
      </c>
      <c r="C285" s="385" t="str">
        <f ca="1">TEXT(IFERROR(INDEX('Overview - Section A'!$A$38:$A$45,MATCH(G285,'Overview - Section A'!$U$38:$U$45,0)),""),"d-mmm-yy") &amp;" to " &amp; TEXT(IFERROR(INDEX('Overview - Section A'!$E$38:$E$45,MATCH(G285,'Overview - Section A'!$U$38:$U$45,0)),""),"d-mmm-yy")</f>
        <v>1-Jul-20 to 31-Dec-20</v>
      </c>
      <c r="D285" s="462"/>
      <c r="E285" s="462"/>
      <c r="F285" s="459" t="str">
        <f t="shared" si="15"/>
        <v/>
      </c>
      <c r="G285" s="463" t="s">
        <v>422</v>
      </c>
      <c r="H285" s="463"/>
      <c r="I285" s="464" t="b">
        <f t="shared" si="16"/>
        <v>1</v>
      </c>
      <c r="J285" s="464" t="b">
        <f t="shared" si="17"/>
        <v>0</v>
      </c>
      <c r="K285" s="464" t="str">
        <f t="shared" si="18"/>
        <v>a1N36000004vM76EAE</v>
      </c>
      <c r="L285" s="465" t="s">
        <v>1274</v>
      </c>
      <c r="M285" s="131"/>
      <c r="N285" s="68"/>
      <c r="AM285" s="5"/>
      <c r="AN285" s="5"/>
    </row>
    <row r="286" spans="1:40" ht="279" x14ac:dyDescent="0.35">
      <c r="A286" s="367">
        <v>33</v>
      </c>
      <c r="B286" s="384" t="str">
        <f t="shared" ref="B286:B349" si="19">IF(A286=A285,"",IF(VLOOKUP(A286,$A$8:$D$90,4,FALSE)=0,"",VLOOKUP(A286,$A$8:$D$90,4,FALSE)))</f>
        <v/>
      </c>
      <c r="C286" s="385" t="str">
        <f ca="1">TEXT(IFERROR(INDEX('Overview - Section A'!$A$38:$A$45,MATCH(G286,'Overview - Section A'!$U$38:$U$45,0)),""),"d-mmm-yy") &amp;" to " &amp; TEXT(IFERROR(INDEX('Overview - Section A'!$E$38:$E$45,MATCH(G286,'Overview - Section A'!$U$38:$U$45,0)),""),"d-mmm-yy")</f>
        <v>1-Jan-18 to 30-Jun-18</v>
      </c>
      <c r="D286" s="462"/>
      <c r="E286" s="462"/>
      <c r="F286" s="459" t="str">
        <f t="shared" ref="F286:F349" si="20">IF(VLOOKUP(A286,$A$8:$D$90,4,FALSE)=0,"",VLOOKUP(A286,$A$8:$D$90,4,FALSE))</f>
        <v/>
      </c>
      <c r="G286" s="463" t="s">
        <v>412</v>
      </c>
      <c r="H286" s="463"/>
      <c r="I286" s="464" t="b">
        <f t="shared" ref="I286:I349" si="21">IFERROR(TRUE,FALSE)</f>
        <v>1</v>
      </c>
      <c r="J286" s="464" t="b">
        <f t="shared" ref="J286:J349" si="22">IFERROR(IF(VLOOKUP(A286,$A$8:$D$90,4,FALSE)&lt;&gt;"",TRUE,FALSE),FALSE)</f>
        <v>0</v>
      </c>
      <c r="K286" s="464" t="str">
        <f t="shared" ref="K286:K349" si="23">IFERROR(VLOOKUP(A286,$A$8:$T$90,20,FALSE),"")</f>
        <v>a1N36000004vM77EAE</v>
      </c>
      <c r="L286" s="465" t="s">
        <v>1275</v>
      </c>
      <c r="M286" s="131"/>
      <c r="N286" s="68"/>
      <c r="AM286" s="5"/>
      <c r="AN286" s="5"/>
    </row>
    <row r="287" spans="1:40" ht="279" x14ac:dyDescent="0.35">
      <c r="A287" s="367">
        <v>33</v>
      </c>
      <c r="B287" s="384" t="str">
        <f t="shared" si="19"/>
        <v/>
      </c>
      <c r="C287" s="385" t="str">
        <f ca="1">TEXT(IFERROR(INDEX('Overview - Section A'!$A$38:$A$45,MATCH(G287,'Overview - Section A'!$U$38:$U$45,0)),""),"d-mmm-yy") &amp;" to " &amp; TEXT(IFERROR(INDEX('Overview - Section A'!$E$38:$E$45,MATCH(G287,'Overview - Section A'!$U$38:$U$45,0)),""),"d-mmm-yy")</f>
        <v>1-Jul-18 to 31-Dec-18</v>
      </c>
      <c r="D287" s="462"/>
      <c r="E287" s="462"/>
      <c r="F287" s="459" t="str">
        <f t="shared" si="20"/>
        <v/>
      </c>
      <c r="G287" s="463" t="s">
        <v>414</v>
      </c>
      <c r="H287" s="463"/>
      <c r="I287" s="464" t="b">
        <f t="shared" si="21"/>
        <v>1</v>
      </c>
      <c r="J287" s="464" t="b">
        <f t="shared" si="22"/>
        <v>0</v>
      </c>
      <c r="K287" s="464" t="str">
        <f t="shared" si="23"/>
        <v>a1N36000004vM77EAE</v>
      </c>
      <c r="L287" s="465" t="s">
        <v>1276</v>
      </c>
      <c r="M287" s="131"/>
      <c r="N287" s="68"/>
      <c r="AM287" s="5"/>
      <c r="AN287" s="5"/>
    </row>
    <row r="288" spans="1:40" ht="279" x14ac:dyDescent="0.35">
      <c r="A288" s="367">
        <v>33</v>
      </c>
      <c r="B288" s="384" t="str">
        <f t="shared" si="19"/>
        <v/>
      </c>
      <c r="C288" s="385" t="str">
        <f ca="1">TEXT(IFERROR(INDEX('Overview - Section A'!$A$38:$A$45,MATCH(G288,'Overview - Section A'!$U$38:$U$45,0)),""),"d-mmm-yy") &amp;" to " &amp; TEXT(IFERROR(INDEX('Overview - Section A'!$E$38:$E$45,MATCH(G288,'Overview - Section A'!$U$38:$U$45,0)),""),"d-mmm-yy")</f>
        <v>1-Jan-19 to 30-Jun-19</v>
      </c>
      <c r="D288" s="462"/>
      <c r="E288" s="462"/>
      <c r="F288" s="459" t="str">
        <f t="shared" si="20"/>
        <v/>
      </c>
      <c r="G288" s="463" t="s">
        <v>416</v>
      </c>
      <c r="H288" s="463"/>
      <c r="I288" s="464" t="b">
        <f t="shared" si="21"/>
        <v>1</v>
      </c>
      <c r="J288" s="464" t="b">
        <f t="shared" si="22"/>
        <v>0</v>
      </c>
      <c r="K288" s="464" t="str">
        <f t="shared" si="23"/>
        <v>a1N36000004vM77EAE</v>
      </c>
      <c r="L288" s="465" t="s">
        <v>1277</v>
      </c>
      <c r="M288" s="131"/>
      <c r="N288" s="68"/>
      <c r="AM288" s="5"/>
      <c r="AN288" s="5"/>
    </row>
    <row r="289" spans="1:40" ht="279" x14ac:dyDescent="0.35">
      <c r="A289" s="367">
        <v>33</v>
      </c>
      <c r="B289" s="384" t="str">
        <f t="shared" si="19"/>
        <v/>
      </c>
      <c r="C289" s="385" t="str">
        <f ca="1">TEXT(IFERROR(INDEX('Overview - Section A'!$A$38:$A$45,MATCH(G289,'Overview - Section A'!$U$38:$U$45,0)),""),"d-mmm-yy") &amp;" to " &amp; TEXT(IFERROR(INDEX('Overview - Section A'!$E$38:$E$45,MATCH(G289,'Overview - Section A'!$U$38:$U$45,0)),""),"d-mmm-yy")</f>
        <v>1-Jul-19 to 31-Dec-19</v>
      </c>
      <c r="D289" s="462"/>
      <c r="E289" s="462"/>
      <c r="F289" s="459" t="str">
        <f t="shared" si="20"/>
        <v/>
      </c>
      <c r="G289" s="463" t="s">
        <v>418</v>
      </c>
      <c r="H289" s="463"/>
      <c r="I289" s="464" t="b">
        <f t="shared" si="21"/>
        <v>1</v>
      </c>
      <c r="J289" s="464" t="b">
        <f t="shared" si="22"/>
        <v>0</v>
      </c>
      <c r="K289" s="464" t="str">
        <f t="shared" si="23"/>
        <v>a1N36000004vM77EAE</v>
      </c>
      <c r="L289" s="465" t="s">
        <v>1278</v>
      </c>
      <c r="M289" s="131"/>
      <c r="N289" s="68"/>
      <c r="AM289" s="5"/>
      <c r="AN289" s="5"/>
    </row>
    <row r="290" spans="1:40" ht="279" x14ac:dyDescent="0.35">
      <c r="A290" s="367">
        <v>33</v>
      </c>
      <c r="B290" s="384" t="str">
        <f t="shared" si="19"/>
        <v/>
      </c>
      <c r="C290" s="385" t="str">
        <f ca="1">TEXT(IFERROR(INDEX('Overview - Section A'!$A$38:$A$45,MATCH(G290,'Overview - Section A'!$U$38:$U$45,0)),""),"d-mmm-yy") &amp;" to " &amp; TEXT(IFERROR(INDEX('Overview - Section A'!$E$38:$E$45,MATCH(G290,'Overview - Section A'!$U$38:$U$45,0)),""),"d-mmm-yy")</f>
        <v>1-Jan-20 to 30-Jun-20</v>
      </c>
      <c r="D290" s="462"/>
      <c r="E290" s="462"/>
      <c r="F290" s="459" t="str">
        <f t="shared" si="20"/>
        <v/>
      </c>
      <c r="G290" s="463" t="s">
        <v>420</v>
      </c>
      <c r="H290" s="463"/>
      <c r="I290" s="464" t="b">
        <f t="shared" si="21"/>
        <v>1</v>
      </c>
      <c r="J290" s="464" t="b">
        <f t="shared" si="22"/>
        <v>0</v>
      </c>
      <c r="K290" s="464" t="str">
        <f t="shared" si="23"/>
        <v>a1N36000004vM77EAE</v>
      </c>
      <c r="L290" s="465" t="s">
        <v>1279</v>
      </c>
      <c r="M290" s="131"/>
      <c r="N290" s="68"/>
      <c r="AM290" s="5"/>
      <c r="AN290" s="5"/>
    </row>
    <row r="291" spans="1:40" ht="279" x14ac:dyDescent="0.35">
      <c r="A291" s="367">
        <v>33</v>
      </c>
      <c r="B291" s="384" t="str">
        <f t="shared" si="19"/>
        <v/>
      </c>
      <c r="C291" s="385" t="str">
        <f ca="1">TEXT(IFERROR(INDEX('Overview - Section A'!$A$38:$A$45,MATCH(G291,'Overview - Section A'!$U$38:$U$45,0)),""),"d-mmm-yy") &amp;" to " &amp; TEXT(IFERROR(INDEX('Overview - Section A'!$E$38:$E$45,MATCH(G291,'Overview - Section A'!$U$38:$U$45,0)),""),"d-mmm-yy")</f>
        <v>1-Jul-20 to 31-Dec-20</v>
      </c>
      <c r="D291" s="462"/>
      <c r="E291" s="462"/>
      <c r="F291" s="459" t="str">
        <f t="shared" si="20"/>
        <v/>
      </c>
      <c r="G291" s="463" t="s">
        <v>422</v>
      </c>
      <c r="H291" s="463"/>
      <c r="I291" s="464" t="b">
        <f t="shared" si="21"/>
        <v>1</v>
      </c>
      <c r="J291" s="464" t="b">
        <f t="shared" si="22"/>
        <v>0</v>
      </c>
      <c r="K291" s="464" t="str">
        <f t="shared" si="23"/>
        <v>a1N36000004vM77EAE</v>
      </c>
      <c r="L291" s="465" t="s">
        <v>1280</v>
      </c>
      <c r="M291" s="131"/>
      <c r="N291" s="68"/>
      <c r="AM291" s="5"/>
      <c r="AN291" s="5"/>
    </row>
    <row r="292" spans="1:40" ht="279" x14ac:dyDescent="0.35">
      <c r="A292" s="367">
        <v>34</v>
      </c>
      <c r="B292" s="384" t="str">
        <f t="shared" si="19"/>
        <v/>
      </c>
      <c r="C292" s="385" t="str">
        <f ca="1">TEXT(IFERROR(INDEX('Overview - Section A'!$A$38:$A$45,MATCH(G292,'Overview - Section A'!$U$38:$U$45,0)),""),"d-mmm-yy") &amp;" to " &amp; TEXT(IFERROR(INDEX('Overview - Section A'!$E$38:$E$45,MATCH(G292,'Overview - Section A'!$U$38:$U$45,0)),""),"d-mmm-yy")</f>
        <v>1-Jan-18 to 30-Jun-18</v>
      </c>
      <c r="D292" s="462"/>
      <c r="E292" s="462"/>
      <c r="F292" s="459" t="str">
        <f t="shared" si="20"/>
        <v/>
      </c>
      <c r="G292" s="463" t="s">
        <v>412</v>
      </c>
      <c r="H292" s="463"/>
      <c r="I292" s="464" t="b">
        <f t="shared" si="21"/>
        <v>1</v>
      </c>
      <c r="J292" s="464" t="b">
        <f t="shared" si="22"/>
        <v>0</v>
      </c>
      <c r="K292" s="464" t="str">
        <f t="shared" si="23"/>
        <v>a1N36000004vM78EAE</v>
      </c>
      <c r="L292" s="465" t="s">
        <v>1281</v>
      </c>
      <c r="M292" s="131"/>
      <c r="N292" s="68"/>
      <c r="AM292" s="5"/>
      <c r="AN292" s="5"/>
    </row>
    <row r="293" spans="1:40" ht="279" x14ac:dyDescent="0.35">
      <c r="A293" s="367">
        <v>34</v>
      </c>
      <c r="B293" s="384" t="str">
        <f t="shared" si="19"/>
        <v/>
      </c>
      <c r="C293" s="385" t="str">
        <f ca="1">TEXT(IFERROR(INDEX('Overview - Section A'!$A$38:$A$45,MATCH(G293,'Overview - Section A'!$U$38:$U$45,0)),""),"d-mmm-yy") &amp;" to " &amp; TEXT(IFERROR(INDEX('Overview - Section A'!$E$38:$E$45,MATCH(G293,'Overview - Section A'!$U$38:$U$45,0)),""),"d-mmm-yy")</f>
        <v>1-Jul-18 to 31-Dec-18</v>
      </c>
      <c r="D293" s="462"/>
      <c r="E293" s="462"/>
      <c r="F293" s="459" t="str">
        <f t="shared" si="20"/>
        <v/>
      </c>
      <c r="G293" s="463" t="s">
        <v>414</v>
      </c>
      <c r="H293" s="463"/>
      <c r="I293" s="464" t="b">
        <f t="shared" si="21"/>
        <v>1</v>
      </c>
      <c r="J293" s="464" t="b">
        <f t="shared" si="22"/>
        <v>0</v>
      </c>
      <c r="K293" s="464" t="str">
        <f t="shared" si="23"/>
        <v>a1N36000004vM78EAE</v>
      </c>
      <c r="L293" s="465" t="s">
        <v>1282</v>
      </c>
      <c r="M293" s="131"/>
      <c r="N293" s="68"/>
      <c r="AM293" s="5"/>
      <c r="AN293" s="5"/>
    </row>
    <row r="294" spans="1:40" ht="279" x14ac:dyDescent="0.35">
      <c r="A294" s="367">
        <v>34</v>
      </c>
      <c r="B294" s="384" t="str">
        <f t="shared" si="19"/>
        <v/>
      </c>
      <c r="C294" s="385" t="str">
        <f ca="1">TEXT(IFERROR(INDEX('Overview - Section A'!$A$38:$A$45,MATCH(G294,'Overview - Section A'!$U$38:$U$45,0)),""),"d-mmm-yy") &amp;" to " &amp; TEXT(IFERROR(INDEX('Overview - Section A'!$E$38:$E$45,MATCH(G294,'Overview - Section A'!$U$38:$U$45,0)),""),"d-mmm-yy")</f>
        <v>1-Jan-19 to 30-Jun-19</v>
      </c>
      <c r="D294" s="462"/>
      <c r="E294" s="462"/>
      <c r="F294" s="459" t="str">
        <f t="shared" si="20"/>
        <v/>
      </c>
      <c r="G294" s="463" t="s">
        <v>416</v>
      </c>
      <c r="H294" s="463"/>
      <c r="I294" s="464" t="b">
        <f t="shared" si="21"/>
        <v>1</v>
      </c>
      <c r="J294" s="464" t="b">
        <f t="shared" si="22"/>
        <v>0</v>
      </c>
      <c r="K294" s="464" t="str">
        <f t="shared" si="23"/>
        <v>a1N36000004vM78EAE</v>
      </c>
      <c r="L294" s="465" t="s">
        <v>1283</v>
      </c>
      <c r="M294" s="131"/>
      <c r="N294" s="68"/>
      <c r="AM294" s="5"/>
      <c r="AN294" s="5"/>
    </row>
    <row r="295" spans="1:40" ht="279" x14ac:dyDescent="0.35">
      <c r="A295" s="367">
        <v>34</v>
      </c>
      <c r="B295" s="384" t="str">
        <f t="shared" si="19"/>
        <v/>
      </c>
      <c r="C295" s="385" t="str">
        <f ca="1">TEXT(IFERROR(INDEX('Overview - Section A'!$A$38:$A$45,MATCH(G295,'Overview - Section A'!$U$38:$U$45,0)),""),"d-mmm-yy") &amp;" to " &amp; TEXT(IFERROR(INDEX('Overview - Section A'!$E$38:$E$45,MATCH(G295,'Overview - Section A'!$U$38:$U$45,0)),""),"d-mmm-yy")</f>
        <v>1-Jul-19 to 31-Dec-19</v>
      </c>
      <c r="D295" s="462"/>
      <c r="E295" s="462"/>
      <c r="F295" s="459" t="str">
        <f t="shared" si="20"/>
        <v/>
      </c>
      <c r="G295" s="463" t="s">
        <v>418</v>
      </c>
      <c r="H295" s="463"/>
      <c r="I295" s="464" t="b">
        <f t="shared" si="21"/>
        <v>1</v>
      </c>
      <c r="J295" s="464" t="b">
        <f t="shared" si="22"/>
        <v>0</v>
      </c>
      <c r="K295" s="464" t="str">
        <f t="shared" si="23"/>
        <v>a1N36000004vM78EAE</v>
      </c>
      <c r="L295" s="465" t="s">
        <v>1284</v>
      </c>
      <c r="M295" s="131"/>
      <c r="N295" s="68"/>
      <c r="AM295" s="5"/>
      <c r="AN295" s="5"/>
    </row>
    <row r="296" spans="1:40" ht="279" x14ac:dyDescent="0.35">
      <c r="A296" s="367">
        <v>34</v>
      </c>
      <c r="B296" s="384" t="str">
        <f t="shared" si="19"/>
        <v/>
      </c>
      <c r="C296" s="385" t="str">
        <f ca="1">TEXT(IFERROR(INDEX('Overview - Section A'!$A$38:$A$45,MATCH(G296,'Overview - Section A'!$U$38:$U$45,0)),""),"d-mmm-yy") &amp;" to " &amp; TEXT(IFERROR(INDEX('Overview - Section A'!$E$38:$E$45,MATCH(G296,'Overview - Section A'!$U$38:$U$45,0)),""),"d-mmm-yy")</f>
        <v>1-Jan-20 to 30-Jun-20</v>
      </c>
      <c r="D296" s="462"/>
      <c r="E296" s="462"/>
      <c r="F296" s="459" t="str">
        <f t="shared" si="20"/>
        <v/>
      </c>
      <c r="G296" s="463" t="s">
        <v>420</v>
      </c>
      <c r="H296" s="463"/>
      <c r="I296" s="464" t="b">
        <f t="shared" si="21"/>
        <v>1</v>
      </c>
      <c r="J296" s="464" t="b">
        <f t="shared" si="22"/>
        <v>0</v>
      </c>
      <c r="K296" s="464" t="str">
        <f t="shared" si="23"/>
        <v>a1N36000004vM78EAE</v>
      </c>
      <c r="L296" s="465" t="s">
        <v>1285</v>
      </c>
      <c r="M296" s="131"/>
      <c r="N296" s="68"/>
      <c r="AM296" s="5"/>
      <c r="AN296" s="5"/>
    </row>
    <row r="297" spans="1:40" ht="279" x14ac:dyDescent="0.35">
      <c r="A297" s="367">
        <v>34</v>
      </c>
      <c r="B297" s="384" t="str">
        <f t="shared" si="19"/>
        <v/>
      </c>
      <c r="C297" s="385" t="str">
        <f ca="1">TEXT(IFERROR(INDEX('Overview - Section A'!$A$38:$A$45,MATCH(G297,'Overview - Section A'!$U$38:$U$45,0)),""),"d-mmm-yy") &amp;" to " &amp; TEXT(IFERROR(INDEX('Overview - Section A'!$E$38:$E$45,MATCH(G297,'Overview - Section A'!$U$38:$U$45,0)),""),"d-mmm-yy")</f>
        <v>1-Jul-20 to 31-Dec-20</v>
      </c>
      <c r="D297" s="462"/>
      <c r="E297" s="462"/>
      <c r="F297" s="459" t="str">
        <f t="shared" si="20"/>
        <v/>
      </c>
      <c r="G297" s="463" t="s">
        <v>422</v>
      </c>
      <c r="H297" s="463"/>
      <c r="I297" s="464" t="b">
        <f t="shared" si="21"/>
        <v>1</v>
      </c>
      <c r="J297" s="464" t="b">
        <f t="shared" si="22"/>
        <v>0</v>
      </c>
      <c r="K297" s="464" t="str">
        <f t="shared" si="23"/>
        <v>a1N36000004vM78EAE</v>
      </c>
      <c r="L297" s="465" t="s">
        <v>1286</v>
      </c>
      <c r="M297" s="131"/>
      <c r="N297" s="68"/>
      <c r="AM297" s="5"/>
      <c r="AN297" s="5"/>
    </row>
    <row r="298" spans="1:40" ht="279" x14ac:dyDescent="0.35">
      <c r="A298" s="367">
        <v>35</v>
      </c>
      <c r="B298" s="384" t="str">
        <f t="shared" si="19"/>
        <v/>
      </c>
      <c r="C298" s="385" t="str">
        <f ca="1">TEXT(IFERROR(INDEX('Overview - Section A'!$A$38:$A$45,MATCH(G298,'Overview - Section A'!$U$38:$U$45,0)),""),"d-mmm-yy") &amp;" to " &amp; TEXT(IFERROR(INDEX('Overview - Section A'!$E$38:$E$45,MATCH(G298,'Overview - Section A'!$U$38:$U$45,0)),""),"d-mmm-yy")</f>
        <v>1-Jan-18 to 30-Jun-18</v>
      </c>
      <c r="D298" s="462"/>
      <c r="E298" s="462"/>
      <c r="F298" s="459" t="str">
        <f t="shared" si="20"/>
        <v/>
      </c>
      <c r="G298" s="463" t="s">
        <v>412</v>
      </c>
      <c r="H298" s="463"/>
      <c r="I298" s="464" t="b">
        <f t="shared" si="21"/>
        <v>1</v>
      </c>
      <c r="J298" s="464" t="b">
        <f t="shared" si="22"/>
        <v>0</v>
      </c>
      <c r="K298" s="464" t="str">
        <f t="shared" si="23"/>
        <v>a1N36000004vM79EAE</v>
      </c>
      <c r="L298" s="465" t="s">
        <v>1287</v>
      </c>
      <c r="M298" s="131"/>
      <c r="N298" s="68"/>
      <c r="AM298" s="5"/>
      <c r="AN298" s="5"/>
    </row>
    <row r="299" spans="1:40" ht="279" x14ac:dyDescent="0.35">
      <c r="A299" s="367">
        <v>35</v>
      </c>
      <c r="B299" s="384" t="str">
        <f t="shared" si="19"/>
        <v/>
      </c>
      <c r="C299" s="385" t="str">
        <f ca="1">TEXT(IFERROR(INDEX('Overview - Section A'!$A$38:$A$45,MATCH(G299,'Overview - Section A'!$U$38:$U$45,0)),""),"d-mmm-yy") &amp;" to " &amp; TEXT(IFERROR(INDEX('Overview - Section A'!$E$38:$E$45,MATCH(G299,'Overview - Section A'!$U$38:$U$45,0)),""),"d-mmm-yy")</f>
        <v>1-Jul-18 to 31-Dec-18</v>
      </c>
      <c r="D299" s="462"/>
      <c r="E299" s="462"/>
      <c r="F299" s="459" t="str">
        <f t="shared" si="20"/>
        <v/>
      </c>
      <c r="G299" s="463" t="s">
        <v>414</v>
      </c>
      <c r="H299" s="463"/>
      <c r="I299" s="464" t="b">
        <f t="shared" si="21"/>
        <v>1</v>
      </c>
      <c r="J299" s="464" t="b">
        <f t="shared" si="22"/>
        <v>0</v>
      </c>
      <c r="K299" s="464" t="str">
        <f t="shared" si="23"/>
        <v>a1N36000004vM79EAE</v>
      </c>
      <c r="L299" s="465" t="s">
        <v>1288</v>
      </c>
      <c r="M299" s="131"/>
      <c r="N299" s="68"/>
      <c r="AM299" s="5"/>
      <c r="AN299" s="5"/>
    </row>
    <row r="300" spans="1:40" ht="279" x14ac:dyDescent="0.35">
      <c r="A300" s="367">
        <v>35</v>
      </c>
      <c r="B300" s="384" t="str">
        <f t="shared" si="19"/>
        <v/>
      </c>
      <c r="C300" s="385" t="str">
        <f ca="1">TEXT(IFERROR(INDEX('Overview - Section A'!$A$38:$A$45,MATCH(G300,'Overview - Section A'!$U$38:$U$45,0)),""),"d-mmm-yy") &amp;" to " &amp; TEXT(IFERROR(INDEX('Overview - Section A'!$E$38:$E$45,MATCH(G300,'Overview - Section A'!$U$38:$U$45,0)),""),"d-mmm-yy")</f>
        <v>1-Jan-19 to 30-Jun-19</v>
      </c>
      <c r="D300" s="462"/>
      <c r="E300" s="462"/>
      <c r="F300" s="459" t="str">
        <f t="shared" si="20"/>
        <v/>
      </c>
      <c r="G300" s="463" t="s">
        <v>416</v>
      </c>
      <c r="H300" s="463"/>
      <c r="I300" s="464" t="b">
        <f t="shared" si="21"/>
        <v>1</v>
      </c>
      <c r="J300" s="464" t="b">
        <f t="shared" si="22"/>
        <v>0</v>
      </c>
      <c r="K300" s="464" t="str">
        <f t="shared" si="23"/>
        <v>a1N36000004vM79EAE</v>
      </c>
      <c r="L300" s="465" t="s">
        <v>1289</v>
      </c>
      <c r="M300" s="131"/>
      <c r="N300" s="68"/>
      <c r="AM300" s="5"/>
      <c r="AN300" s="5"/>
    </row>
    <row r="301" spans="1:40" ht="279" x14ac:dyDescent="0.35">
      <c r="A301" s="367">
        <v>35</v>
      </c>
      <c r="B301" s="384" t="str">
        <f t="shared" si="19"/>
        <v/>
      </c>
      <c r="C301" s="385" t="str">
        <f ca="1">TEXT(IFERROR(INDEX('Overview - Section A'!$A$38:$A$45,MATCH(G301,'Overview - Section A'!$U$38:$U$45,0)),""),"d-mmm-yy") &amp;" to " &amp; TEXT(IFERROR(INDEX('Overview - Section A'!$E$38:$E$45,MATCH(G301,'Overview - Section A'!$U$38:$U$45,0)),""),"d-mmm-yy")</f>
        <v>1-Jul-19 to 31-Dec-19</v>
      </c>
      <c r="D301" s="462"/>
      <c r="E301" s="462"/>
      <c r="F301" s="459" t="str">
        <f t="shared" si="20"/>
        <v/>
      </c>
      <c r="G301" s="463" t="s">
        <v>418</v>
      </c>
      <c r="H301" s="463"/>
      <c r="I301" s="464" t="b">
        <f t="shared" si="21"/>
        <v>1</v>
      </c>
      <c r="J301" s="464" t="b">
        <f t="shared" si="22"/>
        <v>0</v>
      </c>
      <c r="K301" s="464" t="str">
        <f t="shared" si="23"/>
        <v>a1N36000004vM79EAE</v>
      </c>
      <c r="L301" s="465" t="s">
        <v>1290</v>
      </c>
      <c r="M301" s="131"/>
      <c r="N301" s="68"/>
      <c r="AM301" s="5"/>
      <c r="AN301" s="5"/>
    </row>
    <row r="302" spans="1:40" ht="279" x14ac:dyDescent="0.35">
      <c r="A302" s="367">
        <v>35</v>
      </c>
      <c r="B302" s="384" t="str">
        <f t="shared" si="19"/>
        <v/>
      </c>
      <c r="C302" s="385" t="str">
        <f ca="1">TEXT(IFERROR(INDEX('Overview - Section A'!$A$38:$A$45,MATCH(G302,'Overview - Section A'!$U$38:$U$45,0)),""),"d-mmm-yy") &amp;" to " &amp; TEXT(IFERROR(INDEX('Overview - Section A'!$E$38:$E$45,MATCH(G302,'Overview - Section A'!$U$38:$U$45,0)),""),"d-mmm-yy")</f>
        <v>1-Jan-20 to 30-Jun-20</v>
      </c>
      <c r="D302" s="462"/>
      <c r="E302" s="462"/>
      <c r="F302" s="459" t="str">
        <f t="shared" si="20"/>
        <v/>
      </c>
      <c r="G302" s="463" t="s">
        <v>420</v>
      </c>
      <c r="H302" s="463"/>
      <c r="I302" s="464" t="b">
        <f t="shared" si="21"/>
        <v>1</v>
      </c>
      <c r="J302" s="464" t="b">
        <f t="shared" si="22"/>
        <v>0</v>
      </c>
      <c r="K302" s="464" t="str">
        <f t="shared" si="23"/>
        <v>a1N36000004vM79EAE</v>
      </c>
      <c r="L302" s="465" t="s">
        <v>1291</v>
      </c>
      <c r="M302" s="131"/>
      <c r="N302" s="68"/>
      <c r="AM302" s="5"/>
      <c r="AN302" s="5"/>
    </row>
    <row r="303" spans="1:40" ht="279" x14ac:dyDescent="0.35">
      <c r="A303" s="367">
        <v>35</v>
      </c>
      <c r="B303" s="384" t="str">
        <f t="shared" si="19"/>
        <v/>
      </c>
      <c r="C303" s="385" t="str">
        <f ca="1">TEXT(IFERROR(INDEX('Overview - Section A'!$A$38:$A$45,MATCH(G303,'Overview - Section A'!$U$38:$U$45,0)),""),"d-mmm-yy") &amp;" to " &amp; TEXT(IFERROR(INDEX('Overview - Section A'!$E$38:$E$45,MATCH(G303,'Overview - Section A'!$U$38:$U$45,0)),""),"d-mmm-yy")</f>
        <v>1-Jul-20 to 31-Dec-20</v>
      </c>
      <c r="D303" s="462"/>
      <c r="E303" s="462"/>
      <c r="F303" s="459" t="str">
        <f t="shared" si="20"/>
        <v/>
      </c>
      <c r="G303" s="463" t="s">
        <v>422</v>
      </c>
      <c r="H303" s="463"/>
      <c r="I303" s="464" t="b">
        <f t="shared" si="21"/>
        <v>1</v>
      </c>
      <c r="J303" s="464" t="b">
        <f t="shared" si="22"/>
        <v>0</v>
      </c>
      <c r="K303" s="464" t="str">
        <f t="shared" si="23"/>
        <v>a1N36000004vM79EAE</v>
      </c>
      <c r="L303" s="465" t="s">
        <v>1292</v>
      </c>
      <c r="M303" s="131"/>
      <c r="N303" s="68"/>
      <c r="AM303" s="5"/>
      <c r="AN303" s="5"/>
    </row>
    <row r="304" spans="1:40" ht="279" x14ac:dyDescent="0.35">
      <c r="A304" s="367">
        <v>36</v>
      </c>
      <c r="B304" s="384" t="str">
        <f t="shared" si="19"/>
        <v/>
      </c>
      <c r="C304" s="385" t="str">
        <f ca="1">TEXT(IFERROR(INDEX('Overview - Section A'!$A$38:$A$45,MATCH(G304,'Overview - Section A'!$U$38:$U$45,0)),""),"d-mmm-yy") &amp;" to " &amp; TEXT(IFERROR(INDEX('Overview - Section A'!$E$38:$E$45,MATCH(G304,'Overview - Section A'!$U$38:$U$45,0)),""),"d-mmm-yy")</f>
        <v>1-Jan-18 to 30-Jun-18</v>
      </c>
      <c r="D304" s="462"/>
      <c r="E304" s="462"/>
      <c r="F304" s="459" t="str">
        <f t="shared" si="20"/>
        <v/>
      </c>
      <c r="G304" s="463" t="s">
        <v>412</v>
      </c>
      <c r="H304" s="463"/>
      <c r="I304" s="464" t="b">
        <f t="shared" si="21"/>
        <v>1</v>
      </c>
      <c r="J304" s="464" t="b">
        <f t="shared" si="22"/>
        <v>0</v>
      </c>
      <c r="K304" s="464" t="str">
        <f t="shared" si="23"/>
        <v>a1N36000004vM7AEAU</v>
      </c>
      <c r="L304" s="465" t="s">
        <v>1293</v>
      </c>
      <c r="M304" s="131"/>
      <c r="N304" s="68"/>
      <c r="AM304" s="5"/>
      <c r="AN304" s="5"/>
    </row>
    <row r="305" spans="1:40" ht="279" x14ac:dyDescent="0.35">
      <c r="A305" s="367">
        <v>36</v>
      </c>
      <c r="B305" s="384" t="str">
        <f t="shared" si="19"/>
        <v/>
      </c>
      <c r="C305" s="385" t="str">
        <f ca="1">TEXT(IFERROR(INDEX('Overview - Section A'!$A$38:$A$45,MATCH(G305,'Overview - Section A'!$U$38:$U$45,0)),""),"d-mmm-yy") &amp;" to " &amp; TEXT(IFERROR(INDEX('Overview - Section A'!$E$38:$E$45,MATCH(G305,'Overview - Section A'!$U$38:$U$45,0)),""),"d-mmm-yy")</f>
        <v>1-Jul-18 to 31-Dec-18</v>
      </c>
      <c r="D305" s="462"/>
      <c r="E305" s="462"/>
      <c r="F305" s="459" t="str">
        <f t="shared" si="20"/>
        <v/>
      </c>
      <c r="G305" s="463" t="s">
        <v>414</v>
      </c>
      <c r="H305" s="463"/>
      <c r="I305" s="464" t="b">
        <f t="shared" si="21"/>
        <v>1</v>
      </c>
      <c r="J305" s="464" t="b">
        <f t="shared" si="22"/>
        <v>0</v>
      </c>
      <c r="K305" s="464" t="str">
        <f t="shared" si="23"/>
        <v>a1N36000004vM7AEAU</v>
      </c>
      <c r="L305" s="465" t="s">
        <v>1294</v>
      </c>
      <c r="M305" s="131"/>
      <c r="N305" s="68"/>
      <c r="AM305" s="5"/>
      <c r="AN305" s="5"/>
    </row>
    <row r="306" spans="1:40" ht="279" x14ac:dyDescent="0.35">
      <c r="A306" s="367">
        <v>36</v>
      </c>
      <c r="B306" s="384" t="str">
        <f t="shared" si="19"/>
        <v/>
      </c>
      <c r="C306" s="385" t="str">
        <f ca="1">TEXT(IFERROR(INDEX('Overview - Section A'!$A$38:$A$45,MATCH(G306,'Overview - Section A'!$U$38:$U$45,0)),""),"d-mmm-yy") &amp;" to " &amp; TEXT(IFERROR(INDEX('Overview - Section A'!$E$38:$E$45,MATCH(G306,'Overview - Section A'!$U$38:$U$45,0)),""),"d-mmm-yy")</f>
        <v>1-Jan-19 to 30-Jun-19</v>
      </c>
      <c r="D306" s="462"/>
      <c r="E306" s="462"/>
      <c r="F306" s="459" t="str">
        <f t="shared" si="20"/>
        <v/>
      </c>
      <c r="G306" s="463" t="s">
        <v>416</v>
      </c>
      <c r="H306" s="463"/>
      <c r="I306" s="464" t="b">
        <f t="shared" si="21"/>
        <v>1</v>
      </c>
      <c r="J306" s="464" t="b">
        <f t="shared" si="22"/>
        <v>0</v>
      </c>
      <c r="K306" s="464" t="str">
        <f t="shared" si="23"/>
        <v>a1N36000004vM7AEAU</v>
      </c>
      <c r="L306" s="465" t="s">
        <v>1295</v>
      </c>
      <c r="M306" s="131"/>
      <c r="N306" s="68"/>
      <c r="AM306" s="5"/>
      <c r="AN306" s="5"/>
    </row>
    <row r="307" spans="1:40" ht="279" x14ac:dyDescent="0.35">
      <c r="A307" s="367">
        <v>36</v>
      </c>
      <c r="B307" s="384" t="str">
        <f t="shared" si="19"/>
        <v/>
      </c>
      <c r="C307" s="385" t="str">
        <f ca="1">TEXT(IFERROR(INDEX('Overview - Section A'!$A$38:$A$45,MATCH(G307,'Overview - Section A'!$U$38:$U$45,0)),""),"d-mmm-yy") &amp;" to " &amp; TEXT(IFERROR(INDEX('Overview - Section A'!$E$38:$E$45,MATCH(G307,'Overview - Section A'!$U$38:$U$45,0)),""),"d-mmm-yy")</f>
        <v>1-Jul-19 to 31-Dec-19</v>
      </c>
      <c r="D307" s="462"/>
      <c r="E307" s="462"/>
      <c r="F307" s="459" t="str">
        <f t="shared" si="20"/>
        <v/>
      </c>
      <c r="G307" s="463" t="s">
        <v>418</v>
      </c>
      <c r="H307" s="463"/>
      <c r="I307" s="464" t="b">
        <f t="shared" si="21"/>
        <v>1</v>
      </c>
      <c r="J307" s="464" t="b">
        <f t="shared" si="22"/>
        <v>0</v>
      </c>
      <c r="K307" s="464" t="str">
        <f t="shared" si="23"/>
        <v>a1N36000004vM7AEAU</v>
      </c>
      <c r="L307" s="465" t="s">
        <v>1296</v>
      </c>
      <c r="M307" s="131"/>
      <c r="N307" s="68"/>
      <c r="AM307" s="5"/>
      <c r="AN307" s="5"/>
    </row>
    <row r="308" spans="1:40" ht="279" x14ac:dyDescent="0.35">
      <c r="A308" s="367">
        <v>36</v>
      </c>
      <c r="B308" s="384" t="str">
        <f t="shared" si="19"/>
        <v/>
      </c>
      <c r="C308" s="385" t="str">
        <f ca="1">TEXT(IFERROR(INDEX('Overview - Section A'!$A$38:$A$45,MATCH(G308,'Overview - Section A'!$U$38:$U$45,0)),""),"d-mmm-yy") &amp;" to " &amp; TEXT(IFERROR(INDEX('Overview - Section A'!$E$38:$E$45,MATCH(G308,'Overview - Section A'!$U$38:$U$45,0)),""),"d-mmm-yy")</f>
        <v>1-Jan-20 to 30-Jun-20</v>
      </c>
      <c r="D308" s="462"/>
      <c r="E308" s="462"/>
      <c r="F308" s="459" t="str">
        <f t="shared" si="20"/>
        <v/>
      </c>
      <c r="G308" s="463" t="s">
        <v>420</v>
      </c>
      <c r="H308" s="463"/>
      <c r="I308" s="464" t="b">
        <f t="shared" si="21"/>
        <v>1</v>
      </c>
      <c r="J308" s="464" t="b">
        <f t="shared" si="22"/>
        <v>0</v>
      </c>
      <c r="K308" s="464" t="str">
        <f t="shared" si="23"/>
        <v>a1N36000004vM7AEAU</v>
      </c>
      <c r="L308" s="465" t="s">
        <v>1297</v>
      </c>
      <c r="M308" s="131"/>
      <c r="N308" s="68"/>
      <c r="AM308" s="5"/>
      <c r="AN308" s="5"/>
    </row>
    <row r="309" spans="1:40" ht="279" x14ac:dyDescent="0.35">
      <c r="A309" s="367">
        <v>36</v>
      </c>
      <c r="B309" s="384" t="str">
        <f t="shared" si="19"/>
        <v/>
      </c>
      <c r="C309" s="385" t="str">
        <f ca="1">TEXT(IFERROR(INDEX('Overview - Section A'!$A$38:$A$45,MATCH(G309,'Overview - Section A'!$U$38:$U$45,0)),""),"d-mmm-yy") &amp;" to " &amp; TEXT(IFERROR(INDEX('Overview - Section A'!$E$38:$E$45,MATCH(G309,'Overview - Section A'!$U$38:$U$45,0)),""),"d-mmm-yy")</f>
        <v>1-Jul-20 to 31-Dec-20</v>
      </c>
      <c r="D309" s="462"/>
      <c r="E309" s="462"/>
      <c r="F309" s="459" t="str">
        <f t="shared" si="20"/>
        <v/>
      </c>
      <c r="G309" s="463" t="s">
        <v>422</v>
      </c>
      <c r="H309" s="463"/>
      <c r="I309" s="464" t="b">
        <f t="shared" si="21"/>
        <v>1</v>
      </c>
      <c r="J309" s="464" t="b">
        <f t="shared" si="22"/>
        <v>0</v>
      </c>
      <c r="K309" s="464" t="str">
        <f t="shared" si="23"/>
        <v>a1N36000004vM7AEAU</v>
      </c>
      <c r="L309" s="465" t="s">
        <v>1298</v>
      </c>
      <c r="M309" s="131"/>
      <c r="N309" s="68"/>
      <c r="AM309" s="5"/>
      <c r="AN309" s="5"/>
    </row>
    <row r="310" spans="1:40" ht="279" x14ac:dyDescent="0.35">
      <c r="A310" s="367">
        <v>37</v>
      </c>
      <c r="B310" s="384" t="str">
        <f t="shared" si="19"/>
        <v/>
      </c>
      <c r="C310" s="385" t="str">
        <f ca="1">TEXT(IFERROR(INDEX('Overview - Section A'!$A$38:$A$45,MATCH(G310,'Overview - Section A'!$U$38:$U$45,0)),""),"d-mmm-yy") &amp;" to " &amp; TEXT(IFERROR(INDEX('Overview - Section A'!$E$38:$E$45,MATCH(G310,'Overview - Section A'!$U$38:$U$45,0)),""),"d-mmm-yy")</f>
        <v>1-Jan-18 to 30-Jun-18</v>
      </c>
      <c r="D310" s="462"/>
      <c r="E310" s="462"/>
      <c r="F310" s="459" t="str">
        <f t="shared" si="20"/>
        <v/>
      </c>
      <c r="G310" s="463" t="s">
        <v>412</v>
      </c>
      <c r="H310" s="463"/>
      <c r="I310" s="464" t="b">
        <f t="shared" si="21"/>
        <v>1</v>
      </c>
      <c r="J310" s="464" t="b">
        <f t="shared" si="22"/>
        <v>0</v>
      </c>
      <c r="K310" s="464" t="str">
        <f t="shared" si="23"/>
        <v>a1N36000004vM7BEAU</v>
      </c>
      <c r="L310" s="465" t="s">
        <v>1299</v>
      </c>
      <c r="M310" s="131"/>
      <c r="N310" s="68"/>
      <c r="AM310" s="5"/>
      <c r="AN310" s="5"/>
    </row>
    <row r="311" spans="1:40" ht="279" x14ac:dyDescent="0.35">
      <c r="A311" s="367">
        <v>37</v>
      </c>
      <c r="B311" s="384" t="str">
        <f t="shared" si="19"/>
        <v/>
      </c>
      <c r="C311" s="385" t="str">
        <f ca="1">TEXT(IFERROR(INDEX('Overview - Section A'!$A$38:$A$45,MATCH(G311,'Overview - Section A'!$U$38:$U$45,0)),""),"d-mmm-yy") &amp;" to " &amp; TEXT(IFERROR(INDEX('Overview - Section A'!$E$38:$E$45,MATCH(G311,'Overview - Section A'!$U$38:$U$45,0)),""),"d-mmm-yy")</f>
        <v>1-Jul-18 to 31-Dec-18</v>
      </c>
      <c r="D311" s="462"/>
      <c r="E311" s="462"/>
      <c r="F311" s="459" t="str">
        <f t="shared" si="20"/>
        <v/>
      </c>
      <c r="G311" s="463" t="s">
        <v>414</v>
      </c>
      <c r="H311" s="463"/>
      <c r="I311" s="464" t="b">
        <f t="shared" si="21"/>
        <v>1</v>
      </c>
      <c r="J311" s="464" t="b">
        <f t="shared" si="22"/>
        <v>0</v>
      </c>
      <c r="K311" s="464" t="str">
        <f t="shared" si="23"/>
        <v>a1N36000004vM7BEAU</v>
      </c>
      <c r="L311" s="465" t="s">
        <v>1300</v>
      </c>
      <c r="M311" s="131"/>
      <c r="N311" s="68"/>
      <c r="AM311" s="5"/>
      <c r="AN311" s="5"/>
    </row>
    <row r="312" spans="1:40" ht="279" x14ac:dyDescent="0.35">
      <c r="A312" s="367">
        <v>37</v>
      </c>
      <c r="B312" s="384" t="str">
        <f t="shared" si="19"/>
        <v/>
      </c>
      <c r="C312" s="385" t="str">
        <f ca="1">TEXT(IFERROR(INDEX('Overview - Section A'!$A$38:$A$45,MATCH(G312,'Overview - Section A'!$U$38:$U$45,0)),""),"d-mmm-yy") &amp;" to " &amp; TEXT(IFERROR(INDEX('Overview - Section A'!$E$38:$E$45,MATCH(G312,'Overview - Section A'!$U$38:$U$45,0)),""),"d-mmm-yy")</f>
        <v>1-Jan-19 to 30-Jun-19</v>
      </c>
      <c r="D312" s="462"/>
      <c r="E312" s="462"/>
      <c r="F312" s="459" t="str">
        <f t="shared" si="20"/>
        <v/>
      </c>
      <c r="G312" s="463" t="s">
        <v>416</v>
      </c>
      <c r="H312" s="463"/>
      <c r="I312" s="464" t="b">
        <f t="shared" si="21"/>
        <v>1</v>
      </c>
      <c r="J312" s="464" t="b">
        <f t="shared" si="22"/>
        <v>0</v>
      </c>
      <c r="K312" s="464" t="str">
        <f t="shared" si="23"/>
        <v>a1N36000004vM7BEAU</v>
      </c>
      <c r="L312" s="465" t="s">
        <v>1301</v>
      </c>
      <c r="M312" s="131"/>
      <c r="N312" s="68"/>
      <c r="AM312" s="5"/>
      <c r="AN312" s="5"/>
    </row>
    <row r="313" spans="1:40" ht="279" x14ac:dyDescent="0.35">
      <c r="A313" s="367">
        <v>37</v>
      </c>
      <c r="B313" s="384" t="str">
        <f t="shared" si="19"/>
        <v/>
      </c>
      <c r="C313" s="385" t="str">
        <f ca="1">TEXT(IFERROR(INDEX('Overview - Section A'!$A$38:$A$45,MATCH(G313,'Overview - Section A'!$U$38:$U$45,0)),""),"d-mmm-yy") &amp;" to " &amp; TEXT(IFERROR(INDEX('Overview - Section A'!$E$38:$E$45,MATCH(G313,'Overview - Section A'!$U$38:$U$45,0)),""),"d-mmm-yy")</f>
        <v>1-Jul-19 to 31-Dec-19</v>
      </c>
      <c r="D313" s="462"/>
      <c r="E313" s="462"/>
      <c r="F313" s="459" t="str">
        <f t="shared" si="20"/>
        <v/>
      </c>
      <c r="G313" s="463" t="s">
        <v>418</v>
      </c>
      <c r="H313" s="463"/>
      <c r="I313" s="464" t="b">
        <f t="shared" si="21"/>
        <v>1</v>
      </c>
      <c r="J313" s="464" t="b">
        <f t="shared" si="22"/>
        <v>0</v>
      </c>
      <c r="K313" s="464" t="str">
        <f t="shared" si="23"/>
        <v>a1N36000004vM7BEAU</v>
      </c>
      <c r="L313" s="465" t="s">
        <v>1302</v>
      </c>
      <c r="M313" s="131"/>
      <c r="N313" s="68"/>
      <c r="AM313" s="5"/>
      <c r="AN313" s="5"/>
    </row>
    <row r="314" spans="1:40" ht="279" x14ac:dyDescent="0.35">
      <c r="A314" s="367">
        <v>37</v>
      </c>
      <c r="B314" s="384" t="str">
        <f t="shared" si="19"/>
        <v/>
      </c>
      <c r="C314" s="385" t="str">
        <f ca="1">TEXT(IFERROR(INDEX('Overview - Section A'!$A$38:$A$45,MATCH(G314,'Overview - Section A'!$U$38:$U$45,0)),""),"d-mmm-yy") &amp;" to " &amp; TEXT(IFERROR(INDEX('Overview - Section A'!$E$38:$E$45,MATCH(G314,'Overview - Section A'!$U$38:$U$45,0)),""),"d-mmm-yy")</f>
        <v>1-Jan-20 to 30-Jun-20</v>
      </c>
      <c r="D314" s="462"/>
      <c r="E314" s="462"/>
      <c r="F314" s="459" t="str">
        <f t="shared" si="20"/>
        <v/>
      </c>
      <c r="G314" s="463" t="s">
        <v>420</v>
      </c>
      <c r="H314" s="463"/>
      <c r="I314" s="464" t="b">
        <f t="shared" si="21"/>
        <v>1</v>
      </c>
      <c r="J314" s="464" t="b">
        <f t="shared" si="22"/>
        <v>0</v>
      </c>
      <c r="K314" s="464" t="str">
        <f t="shared" si="23"/>
        <v>a1N36000004vM7BEAU</v>
      </c>
      <c r="L314" s="465" t="s">
        <v>1303</v>
      </c>
      <c r="M314" s="131"/>
      <c r="N314" s="68"/>
      <c r="AM314" s="5"/>
      <c r="AN314" s="5"/>
    </row>
    <row r="315" spans="1:40" ht="279" x14ac:dyDescent="0.35">
      <c r="A315" s="367">
        <v>37</v>
      </c>
      <c r="B315" s="384" t="str">
        <f t="shared" si="19"/>
        <v/>
      </c>
      <c r="C315" s="385" t="str">
        <f ca="1">TEXT(IFERROR(INDEX('Overview - Section A'!$A$38:$A$45,MATCH(G315,'Overview - Section A'!$U$38:$U$45,0)),""),"d-mmm-yy") &amp;" to " &amp; TEXT(IFERROR(INDEX('Overview - Section A'!$E$38:$E$45,MATCH(G315,'Overview - Section A'!$U$38:$U$45,0)),""),"d-mmm-yy")</f>
        <v>1-Jul-20 to 31-Dec-20</v>
      </c>
      <c r="D315" s="462"/>
      <c r="E315" s="462"/>
      <c r="F315" s="459" t="str">
        <f t="shared" si="20"/>
        <v/>
      </c>
      <c r="G315" s="463" t="s">
        <v>422</v>
      </c>
      <c r="H315" s="463"/>
      <c r="I315" s="464" t="b">
        <f t="shared" si="21"/>
        <v>1</v>
      </c>
      <c r="J315" s="464" t="b">
        <f t="shared" si="22"/>
        <v>0</v>
      </c>
      <c r="K315" s="464" t="str">
        <f t="shared" si="23"/>
        <v>a1N36000004vM7BEAU</v>
      </c>
      <c r="L315" s="465" t="s">
        <v>1304</v>
      </c>
      <c r="M315" s="131"/>
      <c r="N315" s="68"/>
      <c r="AM315" s="5"/>
      <c r="AN315" s="5"/>
    </row>
    <row r="316" spans="1:40" ht="279" x14ac:dyDescent="0.35">
      <c r="A316" s="367">
        <v>38</v>
      </c>
      <c r="B316" s="384" t="str">
        <f t="shared" si="19"/>
        <v/>
      </c>
      <c r="C316" s="385" t="str">
        <f ca="1">TEXT(IFERROR(INDEX('Overview - Section A'!$A$38:$A$45,MATCH(G316,'Overview - Section A'!$U$38:$U$45,0)),""),"d-mmm-yy") &amp;" to " &amp; TEXT(IFERROR(INDEX('Overview - Section A'!$E$38:$E$45,MATCH(G316,'Overview - Section A'!$U$38:$U$45,0)),""),"d-mmm-yy")</f>
        <v>1-Jan-18 to 30-Jun-18</v>
      </c>
      <c r="D316" s="462"/>
      <c r="E316" s="462"/>
      <c r="F316" s="459" t="str">
        <f t="shared" si="20"/>
        <v/>
      </c>
      <c r="G316" s="463" t="s">
        <v>412</v>
      </c>
      <c r="H316" s="463"/>
      <c r="I316" s="464" t="b">
        <f t="shared" si="21"/>
        <v>1</v>
      </c>
      <c r="J316" s="464" t="b">
        <f t="shared" si="22"/>
        <v>0</v>
      </c>
      <c r="K316" s="464" t="str">
        <f t="shared" si="23"/>
        <v>a1N36000004vM7CEAU</v>
      </c>
      <c r="L316" s="465" t="s">
        <v>1305</v>
      </c>
      <c r="M316" s="131"/>
      <c r="N316" s="68"/>
      <c r="AM316" s="5"/>
      <c r="AN316" s="5"/>
    </row>
    <row r="317" spans="1:40" ht="279" x14ac:dyDescent="0.35">
      <c r="A317" s="367">
        <v>38</v>
      </c>
      <c r="B317" s="384" t="str">
        <f t="shared" si="19"/>
        <v/>
      </c>
      <c r="C317" s="385" t="str">
        <f ca="1">TEXT(IFERROR(INDEX('Overview - Section A'!$A$38:$A$45,MATCH(G317,'Overview - Section A'!$U$38:$U$45,0)),""),"d-mmm-yy") &amp;" to " &amp; TEXT(IFERROR(INDEX('Overview - Section A'!$E$38:$E$45,MATCH(G317,'Overview - Section A'!$U$38:$U$45,0)),""),"d-mmm-yy")</f>
        <v>1-Jul-18 to 31-Dec-18</v>
      </c>
      <c r="D317" s="462"/>
      <c r="E317" s="462"/>
      <c r="F317" s="459" t="str">
        <f t="shared" si="20"/>
        <v/>
      </c>
      <c r="G317" s="463" t="s">
        <v>414</v>
      </c>
      <c r="H317" s="463"/>
      <c r="I317" s="464" t="b">
        <f t="shared" si="21"/>
        <v>1</v>
      </c>
      <c r="J317" s="464" t="b">
        <f t="shared" si="22"/>
        <v>0</v>
      </c>
      <c r="K317" s="464" t="str">
        <f t="shared" si="23"/>
        <v>a1N36000004vM7CEAU</v>
      </c>
      <c r="L317" s="465" t="s">
        <v>1306</v>
      </c>
      <c r="M317" s="131"/>
      <c r="N317" s="68"/>
      <c r="AM317" s="5"/>
      <c r="AN317" s="5"/>
    </row>
    <row r="318" spans="1:40" ht="279" x14ac:dyDescent="0.35">
      <c r="A318" s="367">
        <v>38</v>
      </c>
      <c r="B318" s="384" t="str">
        <f t="shared" si="19"/>
        <v/>
      </c>
      <c r="C318" s="385" t="str">
        <f ca="1">TEXT(IFERROR(INDEX('Overview - Section A'!$A$38:$A$45,MATCH(G318,'Overview - Section A'!$U$38:$U$45,0)),""),"d-mmm-yy") &amp;" to " &amp; TEXT(IFERROR(INDEX('Overview - Section A'!$E$38:$E$45,MATCH(G318,'Overview - Section A'!$U$38:$U$45,0)),""),"d-mmm-yy")</f>
        <v>1-Jan-19 to 30-Jun-19</v>
      </c>
      <c r="D318" s="462"/>
      <c r="E318" s="462"/>
      <c r="F318" s="459" t="str">
        <f t="shared" si="20"/>
        <v/>
      </c>
      <c r="G318" s="463" t="s">
        <v>416</v>
      </c>
      <c r="H318" s="463"/>
      <c r="I318" s="464" t="b">
        <f t="shared" si="21"/>
        <v>1</v>
      </c>
      <c r="J318" s="464" t="b">
        <f t="shared" si="22"/>
        <v>0</v>
      </c>
      <c r="K318" s="464" t="str">
        <f t="shared" si="23"/>
        <v>a1N36000004vM7CEAU</v>
      </c>
      <c r="L318" s="465" t="s">
        <v>1307</v>
      </c>
      <c r="M318" s="131"/>
      <c r="N318" s="68"/>
      <c r="AM318" s="5"/>
      <c r="AN318" s="5"/>
    </row>
    <row r="319" spans="1:40" ht="279" x14ac:dyDescent="0.35">
      <c r="A319" s="367">
        <v>38</v>
      </c>
      <c r="B319" s="384" t="str">
        <f t="shared" si="19"/>
        <v/>
      </c>
      <c r="C319" s="385" t="str">
        <f ca="1">TEXT(IFERROR(INDEX('Overview - Section A'!$A$38:$A$45,MATCH(G319,'Overview - Section A'!$U$38:$U$45,0)),""),"d-mmm-yy") &amp;" to " &amp; TEXT(IFERROR(INDEX('Overview - Section A'!$E$38:$E$45,MATCH(G319,'Overview - Section A'!$U$38:$U$45,0)),""),"d-mmm-yy")</f>
        <v>1-Jul-19 to 31-Dec-19</v>
      </c>
      <c r="D319" s="462"/>
      <c r="E319" s="462"/>
      <c r="F319" s="459" t="str">
        <f t="shared" si="20"/>
        <v/>
      </c>
      <c r="G319" s="463" t="s">
        <v>418</v>
      </c>
      <c r="H319" s="463"/>
      <c r="I319" s="464" t="b">
        <f t="shared" si="21"/>
        <v>1</v>
      </c>
      <c r="J319" s="464" t="b">
        <f t="shared" si="22"/>
        <v>0</v>
      </c>
      <c r="K319" s="464" t="str">
        <f t="shared" si="23"/>
        <v>a1N36000004vM7CEAU</v>
      </c>
      <c r="L319" s="465" t="s">
        <v>1308</v>
      </c>
      <c r="M319" s="131"/>
      <c r="N319" s="68"/>
      <c r="AM319" s="5"/>
      <c r="AN319" s="5"/>
    </row>
    <row r="320" spans="1:40" ht="279" x14ac:dyDescent="0.35">
      <c r="A320" s="367">
        <v>38</v>
      </c>
      <c r="B320" s="384" t="str">
        <f t="shared" si="19"/>
        <v/>
      </c>
      <c r="C320" s="385" t="str">
        <f ca="1">TEXT(IFERROR(INDEX('Overview - Section A'!$A$38:$A$45,MATCH(G320,'Overview - Section A'!$U$38:$U$45,0)),""),"d-mmm-yy") &amp;" to " &amp; TEXT(IFERROR(INDEX('Overview - Section A'!$E$38:$E$45,MATCH(G320,'Overview - Section A'!$U$38:$U$45,0)),""),"d-mmm-yy")</f>
        <v>1-Jan-20 to 30-Jun-20</v>
      </c>
      <c r="D320" s="462"/>
      <c r="E320" s="462"/>
      <c r="F320" s="459" t="str">
        <f t="shared" si="20"/>
        <v/>
      </c>
      <c r="G320" s="463" t="s">
        <v>420</v>
      </c>
      <c r="H320" s="463"/>
      <c r="I320" s="464" t="b">
        <f t="shared" si="21"/>
        <v>1</v>
      </c>
      <c r="J320" s="464" t="b">
        <f t="shared" si="22"/>
        <v>0</v>
      </c>
      <c r="K320" s="464" t="str">
        <f t="shared" si="23"/>
        <v>a1N36000004vM7CEAU</v>
      </c>
      <c r="L320" s="465" t="s">
        <v>1309</v>
      </c>
      <c r="M320" s="131"/>
      <c r="N320" s="68"/>
      <c r="AM320" s="5"/>
      <c r="AN320" s="5"/>
    </row>
    <row r="321" spans="1:40" ht="279" x14ac:dyDescent="0.35">
      <c r="A321" s="367">
        <v>38</v>
      </c>
      <c r="B321" s="384" t="str">
        <f t="shared" si="19"/>
        <v/>
      </c>
      <c r="C321" s="385" t="str">
        <f ca="1">TEXT(IFERROR(INDEX('Overview - Section A'!$A$38:$A$45,MATCH(G321,'Overview - Section A'!$U$38:$U$45,0)),""),"d-mmm-yy") &amp;" to " &amp; TEXT(IFERROR(INDEX('Overview - Section A'!$E$38:$E$45,MATCH(G321,'Overview - Section A'!$U$38:$U$45,0)),""),"d-mmm-yy")</f>
        <v>1-Jul-20 to 31-Dec-20</v>
      </c>
      <c r="D321" s="462"/>
      <c r="E321" s="462"/>
      <c r="F321" s="459" t="str">
        <f t="shared" si="20"/>
        <v/>
      </c>
      <c r="G321" s="463" t="s">
        <v>422</v>
      </c>
      <c r="H321" s="463"/>
      <c r="I321" s="464" t="b">
        <f t="shared" si="21"/>
        <v>1</v>
      </c>
      <c r="J321" s="464" t="b">
        <f t="shared" si="22"/>
        <v>0</v>
      </c>
      <c r="K321" s="464" t="str">
        <f t="shared" si="23"/>
        <v>a1N36000004vM7CEAU</v>
      </c>
      <c r="L321" s="465" t="s">
        <v>1310</v>
      </c>
      <c r="M321" s="131"/>
      <c r="N321" s="68"/>
      <c r="AM321" s="5"/>
      <c r="AN321" s="5"/>
    </row>
    <row r="322" spans="1:40" ht="279" x14ac:dyDescent="0.35">
      <c r="A322" s="367">
        <v>39</v>
      </c>
      <c r="B322" s="384" t="str">
        <f t="shared" si="19"/>
        <v/>
      </c>
      <c r="C322" s="385" t="str">
        <f ca="1">TEXT(IFERROR(INDEX('Overview - Section A'!$A$38:$A$45,MATCH(G322,'Overview - Section A'!$U$38:$U$45,0)),""),"d-mmm-yy") &amp;" to " &amp; TEXT(IFERROR(INDEX('Overview - Section A'!$E$38:$E$45,MATCH(G322,'Overview - Section A'!$U$38:$U$45,0)),""),"d-mmm-yy")</f>
        <v>1-Jan-18 to 30-Jun-18</v>
      </c>
      <c r="D322" s="462"/>
      <c r="E322" s="462"/>
      <c r="F322" s="459" t="str">
        <f t="shared" si="20"/>
        <v/>
      </c>
      <c r="G322" s="463" t="s">
        <v>412</v>
      </c>
      <c r="H322" s="463"/>
      <c r="I322" s="464" t="b">
        <f t="shared" si="21"/>
        <v>1</v>
      </c>
      <c r="J322" s="464" t="b">
        <f t="shared" si="22"/>
        <v>0</v>
      </c>
      <c r="K322" s="464" t="str">
        <f t="shared" si="23"/>
        <v>a1N36000004vM7DEAU</v>
      </c>
      <c r="L322" s="465" t="s">
        <v>1311</v>
      </c>
      <c r="M322" s="131"/>
      <c r="N322" s="68"/>
      <c r="AM322" s="5"/>
      <c r="AN322" s="5"/>
    </row>
    <row r="323" spans="1:40" ht="279" x14ac:dyDescent="0.35">
      <c r="A323" s="367">
        <v>39</v>
      </c>
      <c r="B323" s="384" t="str">
        <f t="shared" si="19"/>
        <v/>
      </c>
      <c r="C323" s="385" t="str">
        <f ca="1">TEXT(IFERROR(INDEX('Overview - Section A'!$A$38:$A$45,MATCH(G323,'Overview - Section A'!$U$38:$U$45,0)),""),"d-mmm-yy") &amp;" to " &amp; TEXT(IFERROR(INDEX('Overview - Section A'!$E$38:$E$45,MATCH(G323,'Overview - Section A'!$U$38:$U$45,0)),""),"d-mmm-yy")</f>
        <v>1-Jul-18 to 31-Dec-18</v>
      </c>
      <c r="D323" s="462"/>
      <c r="E323" s="462"/>
      <c r="F323" s="459" t="str">
        <f t="shared" si="20"/>
        <v/>
      </c>
      <c r="G323" s="463" t="s">
        <v>414</v>
      </c>
      <c r="H323" s="463"/>
      <c r="I323" s="464" t="b">
        <f t="shared" si="21"/>
        <v>1</v>
      </c>
      <c r="J323" s="464" t="b">
        <f t="shared" si="22"/>
        <v>0</v>
      </c>
      <c r="K323" s="464" t="str">
        <f t="shared" si="23"/>
        <v>a1N36000004vM7DEAU</v>
      </c>
      <c r="L323" s="465" t="s">
        <v>1312</v>
      </c>
      <c r="M323" s="131"/>
      <c r="N323" s="68"/>
      <c r="AM323" s="5"/>
      <c r="AN323" s="5"/>
    </row>
    <row r="324" spans="1:40" ht="279" x14ac:dyDescent="0.35">
      <c r="A324" s="367">
        <v>39</v>
      </c>
      <c r="B324" s="384" t="str">
        <f t="shared" si="19"/>
        <v/>
      </c>
      <c r="C324" s="385" t="str">
        <f ca="1">TEXT(IFERROR(INDEX('Overview - Section A'!$A$38:$A$45,MATCH(G324,'Overview - Section A'!$U$38:$U$45,0)),""),"d-mmm-yy") &amp;" to " &amp; TEXT(IFERROR(INDEX('Overview - Section A'!$E$38:$E$45,MATCH(G324,'Overview - Section A'!$U$38:$U$45,0)),""),"d-mmm-yy")</f>
        <v>1-Jan-19 to 30-Jun-19</v>
      </c>
      <c r="D324" s="462"/>
      <c r="E324" s="462"/>
      <c r="F324" s="459" t="str">
        <f t="shared" si="20"/>
        <v/>
      </c>
      <c r="G324" s="463" t="s">
        <v>416</v>
      </c>
      <c r="H324" s="463"/>
      <c r="I324" s="464" t="b">
        <f t="shared" si="21"/>
        <v>1</v>
      </c>
      <c r="J324" s="464" t="b">
        <f t="shared" si="22"/>
        <v>0</v>
      </c>
      <c r="K324" s="464" t="str">
        <f t="shared" si="23"/>
        <v>a1N36000004vM7DEAU</v>
      </c>
      <c r="L324" s="465" t="s">
        <v>1313</v>
      </c>
      <c r="M324" s="131"/>
      <c r="N324" s="68"/>
      <c r="AM324" s="5"/>
      <c r="AN324" s="5"/>
    </row>
    <row r="325" spans="1:40" ht="279" x14ac:dyDescent="0.35">
      <c r="A325" s="367">
        <v>39</v>
      </c>
      <c r="B325" s="384" t="str">
        <f t="shared" si="19"/>
        <v/>
      </c>
      <c r="C325" s="385" t="str">
        <f ca="1">TEXT(IFERROR(INDEX('Overview - Section A'!$A$38:$A$45,MATCH(G325,'Overview - Section A'!$U$38:$U$45,0)),""),"d-mmm-yy") &amp;" to " &amp; TEXT(IFERROR(INDEX('Overview - Section A'!$E$38:$E$45,MATCH(G325,'Overview - Section A'!$U$38:$U$45,0)),""),"d-mmm-yy")</f>
        <v>1-Jul-19 to 31-Dec-19</v>
      </c>
      <c r="D325" s="462"/>
      <c r="E325" s="462"/>
      <c r="F325" s="459" t="str">
        <f t="shared" si="20"/>
        <v/>
      </c>
      <c r="G325" s="463" t="s">
        <v>418</v>
      </c>
      <c r="H325" s="463"/>
      <c r="I325" s="464" t="b">
        <f t="shared" si="21"/>
        <v>1</v>
      </c>
      <c r="J325" s="464" t="b">
        <f t="shared" si="22"/>
        <v>0</v>
      </c>
      <c r="K325" s="464" t="str">
        <f t="shared" si="23"/>
        <v>a1N36000004vM7DEAU</v>
      </c>
      <c r="L325" s="465" t="s">
        <v>1314</v>
      </c>
      <c r="M325" s="131"/>
      <c r="N325" s="68"/>
      <c r="AM325" s="5"/>
      <c r="AN325" s="5"/>
    </row>
    <row r="326" spans="1:40" ht="279" x14ac:dyDescent="0.35">
      <c r="A326" s="367">
        <v>39</v>
      </c>
      <c r="B326" s="384" t="str">
        <f t="shared" si="19"/>
        <v/>
      </c>
      <c r="C326" s="385" t="str">
        <f ca="1">TEXT(IFERROR(INDEX('Overview - Section A'!$A$38:$A$45,MATCH(G326,'Overview - Section A'!$U$38:$U$45,0)),""),"d-mmm-yy") &amp;" to " &amp; TEXT(IFERROR(INDEX('Overview - Section A'!$E$38:$E$45,MATCH(G326,'Overview - Section A'!$U$38:$U$45,0)),""),"d-mmm-yy")</f>
        <v>1-Jan-20 to 30-Jun-20</v>
      </c>
      <c r="D326" s="462"/>
      <c r="E326" s="462"/>
      <c r="F326" s="459" t="str">
        <f t="shared" si="20"/>
        <v/>
      </c>
      <c r="G326" s="463" t="s">
        <v>420</v>
      </c>
      <c r="H326" s="463"/>
      <c r="I326" s="464" t="b">
        <f t="shared" si="21"/>
        <v>1</v>
      </c>
      <c r="J326" s="464" t="b">
        <f t="shared" si="22"/>
        <v>0</v>
      </c>
      <c r="K326" s="464" t="str">
        <f t="shared" si="23"/>
        <v>a1N36000004vM7DEAU</v>
      </c>
      <c r="L326" s="465" t="s">
        <v>1315</v>
      </c>
      <c r="M326" s="131"/>
      <c r="N326" s="68"/>
      <c r="AM326" s="5"/>
      <c r="AN326" s="5"/>
    </row>
    <row r="327" spans="1:40" ht="279" x14ac:dyDescent="0.35">
      <c r="A327" s="367">
        <v>39</v>
      </c>
      <c r="B327" s="384" t="str">
        <f t="shared" si="19"/>
        <v/>
      </c>
      <c r="C327" s="385" t="str">
        <f ca="1">TEXT(IFERROR(INDEX('Overview - Section A'!$A$38:$A$45,MATCH(G327,'Overview - Section A'!$U$38:$U$45,0)),""),"d-mmm-yy") &amp;" to " &amp; TEXT(IFERROR(INDEX('Overview - Section A'!$E$38:$E$45,MATCH(G327,'Overview - Section A'!$U$38:$U$45,0)),""),"d-mmm-yy")</f>
        <v>1-Jul-20 to 31-Dec-20</v>
      </c>
      <c r="D327" s="462"/>
      <c r="E327" s="462"/>
      <c r="F327" s="459" t="str">
        <f t="shared" si="20"/>
        <v/>
      </c>
      <c r="G327" s="463" t="s">
        <v>422</v>
      </c>
      <c r="H327" s="463"/>
      <c r="I327" s="464" t="b">
        <f t="shared" si="21"/>
        <v>1</v>
      </c>
      <c r="J327" s="464" t="b">
        <f t="shared" si="22"/>
        <v>0</v>
      </c>
      <c r="K327" s="464" t="str">
        <f t="shared" si="23"/>
        <v>a1N36000004vM7DEAU</v>
      </c>
      <c r="L327" s="465" t="s">
        <v>1316</v>
      </c>
      <c r="M327" s="131"/>
      <c r="N327" s="68"/>
      <c r="AM327" s="5"/>
      <c r="AN327" s="5"/>
    </row>
    <row r="328" spans="1:40" ht="279" x14ac:dyDescent="0.35">
      <c r="A328" s="367">
        <v>40</v>
      </c>
      <c r="B328" s="384" t="str">
        <f t="shared" si="19"/>
        <v/>
      </c>
      <c r="C328" s="385" t="str">
        <f ca="1">TEXT(IFERROR(INDEX('Overview - Section A'!$A$38:$A$45,MATCH(G328,'Overview - Section A'!$U$38:$U$45,0)),""),"d-mmm-yy") &amp;" to " &amp; TEXT(IFERROR(INDEX('Overview - Section A'!$E$38:$E$45,MATCH(G328,'Overview - Section A'!$U$38:$U$45,0)),""),"d-mmm-yy")</f>
        <v>1-Jan-18 to 30-Jun-18</v>
      </c>
      <c r="D328" s="462"/>
      <c r="E328" s="462"/>
      <c r="F328" s="459" t="str">
        <f t="shared" si="20"/>
        <v/>
      </c>
      <c r="G328" s="463" t="s">
        <v>412</v>
      </c>
      <c r="H328" s="463"/>
      <c r="I328" s="464" t="b">
        <f t="shared" si="21"/>
        <v>1</v>
      </c>
      <c r="J328" s="464" t="b">
        <f t="shared" si="22"/>
        <v>0</v>
      </c>
      <c r="K328" s="464" t="str">
        <f t="shared" si="23"/>
        <v>a1N36000004vM7EEAU</v>
      </c>
      <c r="L328" s="465" t="s">
        <v>1317</v>
      </c>
      <c r="M328" s="131"/>
      <c r="N328" s="68"/>
      <c r="AM328" s="5"/>
      <c r="AN328" s="5"/>
    </row>
    <row r="329" spans="1:40" ht="279" x14ac:dyDescent="0.35">
      <c r="A329" s="367">
        <v>40</v>
      </c>
      <c r="B329" s="384" t="str">
        <f t="shared" si="19"/>
        <v/>
      </c>
      <c r="C329" s="385" t="str">
        <f ca="1">TEXT(IFERROR(INDEX('Overview - Section A'!$A$38:$A$45,MATCH(G329,'Overview - Section A'!$U$38:$U$45,0)),""),"d-mmm-yy") &amp;" to " &amp; TEXT(IFERROR(INDEX('Overview - Section A'!$E$38:$E$45,MATCH(G329,'Overview - Section A'!$U$38:$U$45,0)),""),"d-mmm-yy")</f>
        <v>1-Jul-18 to 31-Dec-18</v>
      </c>
      <c r="D329" s="462"/>
      <c r="E329" s="462"/>
      <c r="F329" s="459" t="str">
        <f t="shared" si="20"/>
        <v/>
      </c>
      <c r="G329" s="463" t="s">
        <v>414</v>
      </c>
      <c r="H329" s="463"/>
      <c r="I329" s="464" t="b">
        <f t="shared" si="21"/>
        <v>1</v>
      </c>
      <c r="J329" s="464" t="b">
        <f t="shared" si="22"/>
        <v>0</v>
      </c>
      <c r="K329" s="464" t="str">
        <f t="shared" si="23"/>
        <v>a1N36000004vM7EEAU</v>
      </c>
      <c r="L329" s="465" t="s">
        <v>1318</v>
      </c>
      <c r="M329" s="131"/>
      <c r="N329" s="68"/>
      <c r="AM329" s="5"/>
      <c r="AN329" s="5"/>
    </row>
    <row r="330" spans="1:40" ht="279" x14ac:dyDescent="0.35">
      <c r="A330" s="367">
        <v>40</v>
      </c>
      <c r="B330" s="384" t="str">
        <f t="shared" si="19"/>
        <v/>
      </c>
      <c r="C330" s="385" t="str">
        <f ca="1">TEXT(IFERROR(INDEX('Overview - Section A'!$A$38:$A$45,MATCH(G330,'Overview - Section A'!$U$38:$U$45,0)),""),"d-mmm-yy") &amp;" to " &amp; TEXT(IFERROR(INDEX('Overview - Section A'!$E$38:$E$45,MATCH(G330,'Overview - Section A'!$U$38:$U$45,0)),""),"d-mmm-yy")</f>
        <v>1-Jan-19 to 30-Jun-19</v>
      </c>
      <c r="D330" s="462"/>
      <c r="E330" s="462"/>
      <c r="F330" s="459" t="str">
        <f t="shared" si="20"/>
        <v/>
      </c>
      <c r="G330" s="463" t="s">
        <v>416</v>
      </c>
      <c r="H330" s="463"/>
      <c r="I330" s="464" t="b">
        <f t="shared" si="21"/>
        <v>1</v>
      </c>
      <c r="J330" s="464" t="b">
        <f t="shared" si="22"/>
        <v>0</v>
      </c>
      <c r="K330" s="464" t="str">
        <f t="shared" si="23"/>
        <v>a1N36000004vM7EEAU</v>
      </c>
      <c r="L330" s="465" t="s">
        <v>1319</v>
      </c>
      <c r="M330" s="131"/>
      <c r="N330" s="68"/>
      <c r="AM330" s="5"/>
      <c r="AN330" s="5"/>
    </row>
    <row r="331" spans="1:40" ht="279" x14ac:dyDescent="0.35">
      <c r="A331" s="367">
        <v>40</v>
      </c>
      <c r="B331" s="384" t="str">
        <f t="shared" si="19"/>
        <v/>
      </c>
      <c r="C331" s="385" t="str">
        <f ca="1">TEXT(IFERROR(INDEX('Overview - Section A'!$A$38:$A$45,MATCH(G331,'Overview - Section A'!$U$38:$U$45,0)),""),"d-mmm-yy") &amp;" to " &amp; TEXT(IFERROR(INDEX('Overview - Section A'!$E$38:$E$45,MATCH(G331,'Overview - Section A'!$U$38:$U$45,0)),""),"d-mmm-yy")</f>
        <v>1-Jul-19 to 31-Dec-19</v>
      </c>
      <c r="D331" s="462"/>
      <c r="E331" s="462"/>
      <c r="F331" s="459" t="str">
        <f t="shared" si="20"/>
        <v/>
      </c>
      <c r="G331" s="463" t="s">
        <v>418</v>
      </c>
      <c r="H331" s="463"/>
      <c r="I331" s="464" t="b">
        <f t="shared" si="21"/>
        <v>1</v>
      </c>
      <c r="J331" s="464" t="b">
        <f t="shared" si="22"/>
        <v>0</v>
      </c>
      <c r="K331" s="464" t="str">
        <f t="shared" si="23"/>
        <v>a1N36000004vM7EEAU</v>
      </c>
      <c r="L331" s="465" t="s">
        <v>1320</v>
      </c>
      <c r="M331" s="131"/>
      <c r="N331" s="68"/>
      <c r="AM331" s="5"/>
      <c r="AN331" s="5"/>
    </row>
    <row r="332" spans="1:40" ht="279" x14ac:dyDescent="0.35">
      <c r="A332" s="367">
        <v>40</v>
      </c>
      <c r="B332" s="384" t="str">
        <f t="shared" si="19"/>
        <v/>
      </c>
      <c r="C332" s="385" t="str">
        <f ca="1">TEXT(IFERROR(INDEX('Overview - Section A'!$A$38:$A$45,MATCH(G332,'Overview - Section A'!$U$38:$U$45,0)),""),"d-mmm-yy") &amp;" to " &amp; TEXT(IFERROR(INDEX('Overview - Section A'!$E$38:$E$45,MATCH(G332,'Overview - Section A'!$U$38:$U$45,0)),""),"d-mmm-yy")</f>
        <v>1-Jan-20 to 30-Jun-20</v>
      </c>
      <c r="D332" s="462"/>
      <c r="E332" s="462"/>
      <c r="F332" s="459" t="str">
        <f t="shared" si="20"/>
        <v/>
      </c>
      <c r="G332" s="463" t="s">
        <v>420</v>
      </c>
      <c r="H332" s="463"/>
      <c r="I332" s="464" t="b">
        <f t="shared" si="21"/>
        <v>1</v>
      </c>
      <c r="J332" s="464" t="b">
        <f t="shared" si="22"/>
        <v>0</v>
      </c>
      <c r="K332" s="464" t="str">
        <f t="shared" si="23"/>
        <v>a1N36000004vM7EEAU</v>
      </c>
      <c r="L332" s="465" t="s">
        <v>1321</v>
      </c>
      <c r="M332" s="131"/>
      <c r="N332" s="68"/>
      <c r="AM332" s="5"/>
      <c r="AN332" s="5"/>
    </row>
    <row r="333" spans="1:40" ht="279" x14ac:dyDescent="0.35">
      <c r="A333" s="367">
        <v>40</v>
      </c>
      <c r="B333" s="384" t="str">
        <f t="shared" si="19"/>
        <v/>
      </c>
      <c r="C333" s="385" t="str">
        <f ca="1">TEXT(IFERROR(INDEX('Overview - Section A'!$A$38:$A$45,MATCH(G333,'Overview - Section A'!$U$38:$U$45,0)),""),"d-mmm-yy") &amp;" to " &amp; TEXT(IFERROR(INDEX('Overview - Section A'!$E$38:$E$45,MATCH(G333,'Overview - Section A'!$U$38:$U$45,0)),""),"d-mmm-yy")</f>
        <v>1-Jul-20 to 31-Dec-20</v>
      </c>
      <c r="D333" s="462"/>
      <c r="E333" s="462"/>
      <c r="F333" s="459" t="str">
        <f t="shared" si="20"/>
        <v/>
      </c>
      <c r="G333" s="463" t="s">
        <v>422</v>
      </c>
      <c r="H333" s="463"/>
      <c r="I333" s="464" t="b">
        <f t="shared" si="21"/>
        <v>1</v>
      </c>
      <c r="J333" s="464" t="b">
        <f t="shared" si="22"/>
        <v>0</v>
      </c>
      <c r="K333" s="464" t="str">
        <f t="shared" si="23"/>
        <v>a1N36000004vM7EEAU</v>
      </c>
      <c r="L333" s="465" t="s">
        <v>1322</v>
      </c>
      <c r="M333" s="131"/>
      <c r="N333" s="68"/>
      <c r="AM333" s="5"/>
      <c r="AN333" s="5"/>
    </row>
    <row r="334" spans="1:40" ht="279" x14ac:dyDescent="0.35">
      <c r="A334" s="367">
        <v>41</v>
      </c>
      <c r="B334" s="384" t="str">
        <f t="shared" si="19"/>
        <v/>
      </c>
      <c r="C334" s="385" t="str">
        <f ca="1">TEXT(IFERROR(INDEX('Overview - Section A'!$A$38:$A$45,MATCH(G334,'Overview - Section A'!$U$38:$U$45,0)),""),"d-mmm-yy") &amp;" to " &amp; TEXT(IFERROR(INDEX('Overview - Section A'!$E$38:$E$45,MATCH(G334,'Overview - Section A'!$U$38:$U$45,0)),""),"d-mmm-yy")</f>
        <v>1-Jan-18 to 30-Jun-18</v>
      </c>
      <c r="D334" s="462"/>
      <c r="E334" s="462"/>
      <c r="F334" s="459" t="str">
        <f t="shared" si="20"/>
        <v/>
      </c>
      <c r="G334" s="463" t="s">
        <v>412</v>
      </c>
      <c r="H334" s="463"/>
      <c r="I334" s="464" t="b">
        <f t="shared" si="21"/>
        <v>1</v>
      </c>
      <c r="J334" s="464" t="b">
        <f t="shared" si="22"/>
        <v>0</v>
      </c>
      <c r="K334" s="464" t="str">
        <f t="shared" si="23"/>
        <v>a1N36000004vM7FEAU</v>
      </c>
      <c r="L334" s="465" t="s">
        <v>1323</v>
      </c>
      <c r="M334" s="131"/>
      <c r="N334" s="68"/>
      <c r="AM334" s="5"/>
      <c r="AN334" s="5"/>
    </row>
    <row r="335" spans="1:40" ht="279" x14ac:dyDescent="0.35">
      <c r="A335" s="367">
        <v>41</v>
      </c>
      <c r="B335" s="384" t="str">
        <f t="shared" si="19"/>
        <v/>
      </c>
      <c r="C335" s="385" t="str">
        <f ca="1">TEXT(IFERROR(INDEX('Overview - Section A'!$A$38:$A$45,MATCH(G335,'Overview - Section A'!$U$38:$U$45,0)),""),"d-mmm-yy") &amp;" to " &amp; TEXT(IFERROR(INDEX('Overview - Section A'!$E$38:$E$45,MATCH(G335,'Overview - Section A'!$U$38:$U$45,0)),""),"d-mmm-yy")</f>
        <v>1-Jul-18 to 31-Dec-18</v>
      </c>
      <c r="D335" s="462"/>
      <c r="E335" s="462"/>
      <c r="F335" s="459" t="str">
        <f t="shared" si="20"/>
        <v/>
      </c>
      <c r="G335" s="463" t="s">
        <v>414</v>
      </c>
      <c r="H335" s="463"/>
      <c r="I335" s="464" t="b">
        <f t="shared" si="21"/>
        <v>1</v>
      </c>
      <c r="J335" s="464" t="b">
        <f t="shared" si="22"/>
        <v>0</v>
      </c>
      <c r="K335" s="464" t="str">
        <f t="shared" si="23"/>
        <v>a1N36000004vM7FEAU</v>
      </c>
      <c r="L335" s="465" t="s">
        <v>1324</v>
      </c>
      <c r="M335" s="131"/>
      <c r="N335" s="68"/>
      <c r="AM335" s="5"/>
      <c r="AN335" s="5"/>
    </row>
    <row r="336" spans="1:40" ht="279" x14ac:dyDescent="0.35">
      <c r="A336" s="367">
        <v>41</v>
      </c>
      <c r="B336" s="384" t="str">
        <f t="shared" si="19"/>
        <v/>
      </c>
      <c r="C336" s="385" t="str">
        <f ca="1">TEXT(IFERROR(INDEX('Overview - Section A'!$A$38:$A$45,MATCH(G336,'Overview - Section A'!$U$38:$U$45,0)),""),"d-mmm-yy") &amp;" to " &amp; TEXT(IFERROR(INDEX('Overview - Section A'!$E$38:$E$45,MATCH(G336,'Overview - Section A'!$U$38:$U$45,0)),""),"d-mmm-yy")</f>
        <v>1-Jan-19 to 30-Jun-19</v>
      </c>
      <c r="D336" s="462"/>
      <c r="E336" s="462"/>
      <c r="F336" s="459" t="str">
        <f t="shared" si="20"/>
        <v/>
      </c>
      <c r="G336" s="463" t="s">
        <v>416</v>
      </c>
      <c r="H336" s="463"/>
      <c r="I336" s="464" t="b">
        <f t="shared" si="21"/>
        <v>1</v>
      </c>
      <c r="J336" s="464" t="b">
        <f t="shared" si="22"/>
        <v>0</v>
      </c>
      <c r="K336" s="464" t="str">
        <f t="shared" si="23"/>
        <v>a1N36000004vM7FEAU</v>
      </c>
      <c r="L336" s="465" t="s">
        <v>1325</v>
      </c>
      <c r="M336" s="131"/>
      <c r="N336" s="68"/>
      <c r="AM336" s="5"/>
      <c r="AN336" s="5"/>
    </row>
    <row r="337" spans="1:40" ht="279" x14ac:dyDescent="0.35">
      <c r="A337" s="367">
        <v>41</v>
      </c>
      <c r="B337" s="384" t="str">
        <f t="shared" si="19"/>
        <v/>
      </c>
      <c r="C337" s="385" t="str">
        <f ca="1">TEXT(IFERROR(INDEX('Overview - Section A'!$A$38:$A$45,MATCH(G337,'Overview - Section A'!$U$38:$U$45,0)),""),"d-mmm-yy") &amp;" to " &amp; TEXT(IFERROR(INDEX('Overview - Section A'!$E$38:$E$45,MATCH(G337,'Overview - Section A'!$U$38:$U$45,0)),""),"d-mmm-yy")</f>
        <v>1-Jul-19 to 31-Dec-19</v>
      </c>
      <c r="D337" s="462"/>
      <c r="E337" s="462"/>
      <c r="F337" s="459" t="str">
        <f t="shared" si="20"/>
        <v/>
      </c>
      <c r="G337" s="463" t="s">
        <v>418</v>
      </c>
      <c r="H337" s="463"/>
      <c r="I337" s="464" t="b">
        <f t="shared" si="21"/>
        <v>1</v>
      </c>
      <c r="J337" s="464" t="b">
        <f t="shared" si="22"/>
        <v>0</v>
      </c>
      <c r="K337" s="464" t="str">
        <f t="shared" si="23"/>
        <v>a1N36000004vM7FEAU</v>
      </c>
      <c r="L337" s="465" t="s">
        <v>1326</v>
      </c>
      <c r="M337" s="131"/>
      <c r="N337" s="68"/>
      <c r="AM337" s="5"/>
      <c r="AN337" s="5"/>
    </row>
    <row r="338" spans="1:40" ht="279" x14ac:dyDescent="0.35">
      <c r="A338" s="367">
        <v>41</v>
      </c>
      <c r="B338" s="384" t="str">
        <f t="shared" si="19"/>
        <v/>
      </c>
      <c r="C338" s="385" t="str">
        <f ca="1">TEXT(IFERROR(INDEX('Overview - Section A'!$A$38:$A$45,MATCH(G338,'Overview - Section A'!$U$38:$U$45,0)),""),"d-mmm-yy") &amp;" to " &amp; TEXT(IFERROR(INDEX('Overview - Section A'!$E$38:$E$45,MATCH(G338,'Overview - Section A'!$U$38:$U$45,0)),""),"d-mmm-yy")</f>
        <v>1-Jan-20 to 30-Jun-20</v>
      </c>
      <c r="D338" s="462"/>
      <c r="E338" s="462"/>
      <c r="F338" s="459" t="str">
        <f t="shared" si="20"/>
        <v/>
      </c>
      <c r="G338" s="463" t="s">
        <v>420</v>
      </c>
      <c r="H338" s="463"/>
      <c r="I338" s="464" t="b">
        <f t="shared" si="21"/>
        <v>1</v>
      </c>
      <c r="J338" s="464" t="b">
        <f t="shared" si="22"/>
        <v>0</v>
      </c>
      <c r="K338" s="464" t="str">
        <f t="shared" si="23"/>
        <v>a1N36000004vM7FEAU</v>
      </c>
      <c r="L338" s="465" t="s">
        <v>1327</v>
      </c>
      <c r="M338" s="131"/>
      <c r="N338" s="68"/>
      <c r="AM338" s="5"/>
      <c r="AN338" s="5"/>
    </row>
    <row r="339" spans="1:40" ht="279" x14ac:dyDescent="0.35">
      <c r="A339" s="367">
        <v>41</v>
      </c>
      <c r="B339" s="384" t="str">
        <f t="shared" si="19"/>
        <v/>
      </c>
      <c r="C339" s="385" t="str">
        <f ca="1">TEXT(IFERROR(INDEX('Overview - Section A'!$A$38:$A$45,MATCH(G339,'Overview - Section A'!$U$38:$U$45,0)),""),"d-mmm-yy") &amp;" to " &amp; TEXT(IFERROR(INDEX('Overview - Section A'!$E$38:$E$45,MATCH(G339,'Overview - Section A'!$U$38:$U$45,0)),""),"d-mmm-yy")</f>
        <v>1-Jul-20 to 31-Dec-20</v>
      </c>
      <c r="D339" s="462"/>
      <c r="E339" s="462"/>
      <c r="F339" s="459" t="str">
        <f t="shared" si="20"/>
        <v/>
      </c>
      <c r="G339" s="463" t="s">
        <v>422</v>
      </c>
      <c r="H339" s="463"/>
      <c r="I339" s="464" t="b">
        <f t="shared" si="21"/>
        <v>1</v>
      </c>
      <c r="J339" s="464" t="b">
        <f t="shared" si="22"/>
        <v>0</v>
      </c>
      <c r="K339" s="464" t="str">
        <f t="shared" si="23"/>
        <v>a1N36000004vM7FEAU</v>
      </c>
      <c r="L339" s="465" t="s">
        <v>1328</v>
      </c>
      <c r="M339" s="131"/>
      <c r="N339" s="68"/>
      <c r="AM339" s="5"/>
      <c r="AN339" s="5"/>
    </row>
    <row r="340" spans="1:40" ht="279" x14ac:dyDescent="0.35">
      <c r="A340" s="367">
        <v>42</v>
      </c>
      <c r="B340" s="384" t="str">
        <f t="shared" si="19"/>
        <v/>
      </c>
      <c r="C340" s="385" t="str">
        <f ca="1">TEXT(IFERROR(INDEX('Overview - Section A'!$A$38:$A$45,MATCH(G340,'Overview - Section A'!$U$38:$U$45,0)),""),"d-mmm-yy") &amp;" to " &amp; TEXT(IFERROR(INDEX('Overview - Section A'!$E$38:$E$45,MATCH(G340,'Overview - Section A'!$U$38:$U$45,0)),""),"d-mmm-yy")</f>
        <v>1-Jan-18 to 30-Jun-18</v>
      </c>
      <c r="D340" s="462"/>
      <c r="E340" s="462"/>
      <c r="F340" s="459" t="str">
        <f t="shared" si="20"/>
        <v/>
      </c>
      <c r="G340" s="463" t="s">
        <v>412</v>
      </c>
      <c r="H340" s="463"/>
      <c r="I340" s="464" t="b">
        <f t="shared" si="21"/>
        <v>1</v>
      </c>
      <c r="J340" s="464" t="b">
        <f t="shared" si="22"/>
        <v>0</v>
      </c>
      <c r="K340" s="464" t="str">
        <f t="shared" si="23"/>
        <v>a1N36000004vM7GEAU</v>
      </c>
      <c r="L340" s="465" t="s">
        <v>1329</v>
      </c>
      <c r="M340" s="131"/>
      <c r="N340" s="68"/>
      <c r="AM340" s="5"/>
      <c r="AN340" s="5"/>
    </row>
    <row r="341" spans="1:40" ht="279" x14ac:dyDescent="0.35">
      <c r="A341" s="367">
        <v>42</v>
      </c>
      <c r="B341" s="384" t="str">
        <f t="shared" si="19"/>
        <v/>
      </c>
      <c r="C341" s="385" t="str">
        <f ca="1">TEXT(IFERROR(INDEX('Overview - Section A'!$A$38:$A$45,MATCH(G341,'Overview - Section A'!$U$38:$U$45,0)),""),"d-mmm-yy") &amp;" to " &amp; TEXT(IFERROR(INDEX('Overview - Section A'!$E$38:$E$45,MATCH(G341,'Overview - Section A'!$U$38:$U$45,0)),""),"d-mmm-yy")</f>
        <v>1-Jul-18 to 31-Dec-18</v>
      </c>
      <c r="D341" s="462"/>
      <c r="E341" s="462"/>
      <c r="F341" s="459" t="str">
        <f t="shared" si="20"/>
        <v/>
      </c>
      <c r="G341" s="463" t="s">
        <v>414</v>
      </c>
      <c r="H341" s="463"/>
      <c r="I341" s="464" t="b">
        <f t="shared" si="21"/>
        <v>1</v>
      </c>
      <c r="J341" s="464" t="b">
        <f t="shared" si="22"/>
        <v>0</v>
      </c>
      <c r="K341" s="464" t="str">
        <f t="shared" si="23"/>
        <v>a1N36000004vM7GEAU</v>
      </c>
      <c r="L341" s="465" t="s">
        <v>1330</v>
      </c>
      <c r="M341" s="131"/>
      <c r="N341" s="68"/>
      <c r="AM341" s="5"/>
      <c r="AN341" s="5"/>
    </row>
    <row r="342" spans="1:40" ht="279" x14ac:dyDescent="0.35">
      <c r="A342" s="367">
        <v>42</v>
      </c>
      <c r="B342" s="384" t="str">
        <f t="shared" si="19"/>
        <v/>
      </c>
      <c r="C342" s="385" t="str">
        <f ca="1">TEXT(IFERROR(INDEX('Overview - Section A'!$A$38:$A$45,MATCH(G342,'Overview - Section A'!$U$38:$U$45,0)),""),"d-mmm-yy") &amp;" to " &amp; TEXT(IFERROR(INDEX('Overview - Section A'!$E$38:$E$45,MATCH(G342,'Overview - Section A'!$U$38:$U$45,0)),""),"d-mmm-yy")</f>
        <v>1-Jan-19 to 30-Jun-19</v>
      </c>
      <c r="D342" s="462"/>
      <c r="E342" s="462"/>
      <c r="F342" s="459" t="str">
        <f t="shared" si="20"/>
        <v/>
      </c>
      <c r="G342" s="463" t="s">
        <v>416</v>
      </c>
      <c r="H342" s="463"/>
      <c r="I342" s="464" t="b">
        <f t="shared" si="21"/>
        <v>1</v>
      </c>
      <c r="J342" s="464" t="b">
        <f t="shared" si="22"/>
        <v>0</v>
      </c>
      <c r="K342" s="464" t="str">
        <f t="shared" si="23"/>
        <v>a1N36000004vM7GEAU</v>
      </c>
      <c r="L342" s="465" t="s">
        <v>1331</v>
      </c>
      <c r="M342" s="131"/>
      <c r="N342" s="68"/>
      <c r="AM342" s="5"/>
      <c r="AN342" s="5"/>
    </row>
    <row r="343" spans="1:40" ht="279" x14ac:dyDescent="0.35">
      <c r="A343" s="367">
        <v>42</v>
      </c>
      <c r="B343" s="384" t="str">
        <f t="shared" si="19"/>
        <v/>
      </c>
      <c r="C343" s="385" t="str">
        <f ca="1">TEXT(IFERROR(INDEX('Overview - Section A'!$A$38:$A$45,MATCH(G343,'Overview - Section A'!$U$38:$U$45,0)),""),"d-mmm-yy") &amp;" to " &amp; TEXT(IFERROR(INDEX('Overview - Section A'!$E$38:$E$45,MATCH(G343,'Overview - Section A'!$U$38:$U$45,0)),""),"d-mmm-yy")</f>
        <v>1-Jul-19 to 31-Dec-19</v>
      </c>
      <c r="D343" s="462"/>
      <c r="E343" s="462"/>
      <c r="F343" s="459" t="str">
        <f t="shared" si="20"/>
        <v/>
      </c>
      <c r="G343" s="463" t="s">
        <v>418</v>
      </c>
      <c r="H343" s="463"/>
      <c r="I343" s="464" t="b">
        <f t="shared" si="21"/>
        <v>1</v>
      </c>
      <c r="J343" s="464" t="b">
        <f t="shared" si="22"/>
        <v>0</v>
      </c>
      <c r="K343" s="464" t="str">
        <f t="shared" si="23"/>
        <v>a1N36000004vM7GEAU</v>
      </c>
      <c r="L343" s="465" t="s">
        <v>1332</v>
      </c>
      <c r="M343" s="131"/>
      <c r="N343" s="68"/>
      <c r="AM343" s="5"/>
      <c r="AN343" s="5"/>
    </row>
    <row r="344" spans="1:40" ht="279" x14ac:dyDescent="0.35">
      <c r="A344" s="367">
        <v>42</v>
      </c>
      <c r="B344" s="384" t="str">
        <f t="shared" si="19"/>
        <v/>
      </c>
      <c r="C344" s="385" t="str">
        <f ca="1">TEXT(IFERROR(INDEX('Overview - Section A'!$A$38:$A$45,MATCH(G344,'Overview - Section A'!$U$38:$U$45,0)),""),"d-mmm-yy") &amp;" to " &amp; TEXT(IFERROR(INDEX('Overview - Section A'!$E$38:$E$45,MATCH(G344,'Overview - Section A'!$U$38:$U$45,0)),""),"d-mmm-yy")</f>
        <v>1-Jan-20 to 30-Jun-20</v>
      </c>
      <c r="D344" s="462"/>
      <c r="E344" s="462"/>
      <c r="F344" s="459" t="str">
        <f t="shared" si="20"/>
        <v/>
      </c>
      <c r="G344" s="463" t="s">
        <v>420</v>
      </c>
      <c r="H344" s="463"/>
      <c r="I344" s="464" t="b">
        <f t="shared" si="21"/>
        <v>1</v>
      </c>
      <c r="J344" s="464" t="b">
        <f t="shared" si="22"/>
        <v>0</v>
      </c>
      <c r="K344" s="464" t="str">
        <f t="shared" si="23"/>
        <v>a1N36000004vM7GEAU</v>
      </c>
      <c r="L344" s="465" t="s">
        <v>1333</v>
      </c>
      <c r="M344" s="131"/>
      <c r="N344" s="68"/>
      <c r="AM344" s="5"/>
      <c r="AN344" s="5"/>
    </row>
    <row r="345" spans="1:40" ht="279" x14ac:dyDescent="0.35">
      <c r="A345" s="367">
        <v>42</v>
      </c>
      <c r="B345" s="384" t="str">
        <f t="shared" si="19"/>
        <v/>
      </c>
      <c r="C345" s="385" t="str">
        <f ca="1">TEXT(IFERROR(INDEX('Overview - Section A'!$A$38:$A$45,MATCH(G345,'Overview - Section A'!$U$38:$U$45,0)),""),"d-mmm-yy") &amp;" to " &amp; TEXT(IFERROR(INDEX('Overview - Section A'!$E$38:$E$45,MATCH(G345,'Overview - Section A'!$U$38:$U$45,0)),""),"d-mmm-yy")</f>
        <v>1-Jul-20 to 31-Dec-20</v>
      </c>
      <c r="D345" s="462"/>
      <c r="E345" s="462"/>
      <c r="F345" s="459" t="str">
        <f t="shared" si="20"/>
        <v/>
      </c>
      <c r="G345" s="463" t="s">
        <v>422</v>
      </c>
      <c r="H345" s="463"/>
      <c r="I345" s="464" t="b">
        <f t="shared" si="21"/>
        <v>1</v>
      </c>
      <c r="J345" s="464" t="b">
        <f t="shared" si="22"/>
        <v>0</v>
      </c>
      <c r="K345" s="464" t="str">
        <f t="shared" si="23"/>
        <v>a1N36000004vM7GEAU</v>
      </c>
      <c r="L345" s="465" t="s">
        <v>1334</v>
      </c>
      <c r="M345" s="131"/>
      <c r="N345" s="68"/>
      <c r="AM345" s="5"/>
      <c r="AN345" s="5"/>
    </row>
    <row r="346" spans="1:40" ht="279" x14ac:dyDescent="0.35">
      <c r="A346" s="367">
        <v>43</v>
      </c>
      <c r="B346" s="384" t="str">
        <f t="shared" si="19"/>
        <v/>
      </c>
      <c r="C346" s="385" t="str">
        <f ca="1">TEXT(IFERROR(INDEX('Overview - Section A'!$A$38:$A$45,MATCH(G346,'Overview - Section A'!$U$38:$U$45,0)),""),"d-mmm-yy") &amp;" to " &amp; TEXT(IFERROR(INDEX('Overview - Section A'!$E$38:$E$45,MATCH(G346,'Overview - Section A'!$U$38:$U$45,0)),""),"d-mmm-yy")</f>
        <v>1-Jan-18 to 30-Jun-18</v>
      </c>
      <c r="D346" s="462"/>
      <c r="E346" s="462"/>
      <c r="F346" s="459" t="str">
        <f t="shared" si="20"/>
        <v/>
      </c>
      <c r="G346" s="463" t="s">
        <v>412</v>
      </c>
      <c r="H346" s="463"/>
      <c r="I346" s="464" t="b">
        <f t="shared" si="21"/>
        <v>1</v>
      </c>
      <c r="J346" s="464" t="b">
        <f t="shared" si="22"/>
        <v>0</v>
      </c>
      <c r="K346" s="464" t="str">
        <f t="shared" si="23"/>
        <v>a1N36000004vM7HEAU</v>
      </c>
      <c r="L346" s="465" t="s">
        <v>1335</v>
      </c>
      <c r="M346" s="131"/>
      <c r="N346" s="68"/>
      <c r="AM346" s="5"/>
      <c r="AN346" s="5"/>
    </row>
    <row r="347" spans="1:40" ht="279" x14ac:dyDescent="0.35">
      <c r="A347" s="367">
        <v>43</v>
      </c>
      <c r="B347" s="384" t="str">
        <f t="shared" si="19"/>
        <v/>
      </c>
      <c r="C347" s="385" t="str">
        <f ca="1">TEXT(IFERROR(INDEX('Overview - Section A'!$A$38:$A$45,MATCH(G347,'Overview - Section A'!$U$38:$U$45,0)),""),"d-mmm-yy") &amp;" to " &amp; TEXT(IFERROR(INDEX('Overview - Section A'!$E$38:$E$45,MATCH(G347,'Overview - Section A'!$U$38:$U$45,0)),""),"d-mmm-yy")</f>
        <v>1-Jul-18 to 31-Dec-18</v>
      </c>
      <c r="D347" s="462"/>
      <c r="E347" s="462"/>
      <c r="F347" s="459" t="str">
        <f t="shared" si="20"/>
        <v/>
      </c>
      <c r="G347" s="463" t="s">
        <v>414</v>
      </c>
      <c r="H347" s="463"/>
      <c r="I347" s="464" t="b">
        <f t="shared" si="21"/>
        <v>1</v>
      </c>
      <c r="J347" s="464" t="b">
        <f t="shared" si="22"/>
        <v>0</v>
      </c>
      <c r="K347" s="464" t="str">
        <f t="shared" si="23"/>
        <v>a1N36000004vM7HEAU</v>
      </c>
      <c r="L347" s="465" t="s">
        <v>1336</v>
      </c>
      <c r="M347" s="131"/>
      <c r="N347" s="68"/>
      <c r="AM347" s="5"/>
      <c r="AN347" s="5"/>
    </row>
    <row r="348" spans="1:40" ht="279" x14ac:dyDescent="0.35">
      <c r="A348" s="367">
        <v>43</v>
      </c>
      <c r="B348" s="384" t="str">
        <f t="shared" si="19"/>
        <v/>
      </c>
      <c r="C348" s="385" t="str">
        <f ca="1">TEXT(IFERROR(INDEX('Overview - Section A'!$A$38:$A$45,MATCH(G348,'Overview - Section A'!$U$38:$U$45,0)),""),"d-mmm-yy") &amp;" to " &amp; TEXT(IFERROR(INDEX('Overview - Section A'!$E$38:$E$45,MATCH(G348,'Overview - Section A'!$U$38:$U$45,0)),""),"d-mmm-yy")</f>
        <v>1-Jan-19 to 30-Jun-19</v>
      </c>
      <c r="D348" s="462"/>
      <c r="E348" s="462"/>
      <c r="F348" s="459" t="str">
        <f t="shared" si="20"/>
        <v/>
      </c>
      <c r="G348" s="463" t="s">
        <v>416</v>
      </c>
      <c r="H348" s="463"/>
      <c r="I348" s="464" t="b">
        <f t="shared" si="21"/>
        <v>1</v>
      </c>
      <c r="J348" s="464" t="b">
        <f t="shared" si="22"/>
        <v>0</v>
      </c>
      <c r="K348" s="464" t="str">
        <f t="shared" si="23"/>
        <v>a1N36000004vM7HEAU</v>
      </c>
      <c r="L348" s="465" t="s">
        <v>1337</v>
      </c>
      <c r="M348" s="131"/>
      <c r="N348" s="68"/>
      <c r="AM348" s="5"/>
      <c r="AN348" s="5"/>
    </row>
    <row r="349" spans="1:40" ht="279" x14ac:dyDescent="0.35">
      <c r="A349" s="367">
        <v>43</v>
      </c>
      <c r="B349" s="384" t="str">
        <f t="shared" si="19"/>
        <v/>
      </c>
      <c r="C349" s="385" t="str">
        <f ca="1">TEXT(IFERROR(INDEX('Overview - Section A'!$A$38:$A$45,MATCH(G349,'Overview - Section A'!$U$38:$U$45,0)),""),"d-mmm-yy") &amp;" to " &amp; TEXT(IFERROR(INDEX('Overview - Section A'!$E$38:$E$45,MATCH(G349,'Overview - Section A'!$U$38:$U$45,0)),""),"d-mmm-yy")</f>
        <v>1-Jul-19 to 31-Dec-19</v>
      </c>
      <c r="D349" s="462"/>
      <c r="E349" s="462"/>
      <c r="F349" s="459" t="str">
        <f t="shared" si="20"/>
        <v/>
      </c>
      <c r="G349" s="463" t="s">
        <v>418</v>
      </c>
      <c r="H349" s="463"/>
      <c r="I349" s="464" t="b">
        <f t="shared" si="21"/>
        <v>1</v>
      </c>
      <c r="J349" s="464" t="b">
        <f t="shared" si="22"/>
        <v>0</v>
      </c>
      <c r="K349" s="464" t="str">
        <f t="shared" si="23"/>
        <v>a1N36000004vM7HEAU</v>
      </c>
      <c r="L349" s="465" t="s">
        <v>1338</v>
      </c>
      <c r="M349" s="131"/>
      <c r="N349" s="68"/>
      <c r="AM349" s="5"/>
      <c r="AN349" s="5"/>
    </row>
    <row r="350" spans="1:40" ht="279" x14ac:dyDescent="0.35">
      <c r="A350" s="367">
        <v>43</v>
      </c>
      <c r="B350" s="384" t="str">
        <f t="shared" ref="B350:B413" si="24">IF(A350=A349,"",IF(VLOOKUP(A350,$A$8:$D$90,4,FALSE)=0,"",VLOOKUP(A350,$A$8:$D$90,4,FALSE)))</f>
        <v/>
      </c>
      <c r="C350" s="385" t="str">
        <f ca="1">TEXT(IFERROR(INDEX('Overview - Section A'!$A$38:$A$45,MATCH(G350,'Overview - Section A'!$U$38:$U$45,0)),""),"d-mmm-yy") &amp;" to " &amp; TEXT(IFERROR(INDEX('Overview - Section A'!$E$38:$E$45,MATCH(G350,'Overview - Section A'!$U$38:$U$45,0)),""),"d-mmm-yy")</f>
        <v>1-Jan-20 to 30-Jun-20</v>
      </c>
      <c r="D350" s="462"/>
      <c r="E350" s="462"/>
      <c r="F350" s="459" t="str">
        <f t="shared" ref="F350:F413" si="25">IF(VLOOKUP(A350,$A$8:$D$90,4,FALSE)=0,"",VLOOKUP(A350,$A$8:$D$90,4,FALSE))</f>
        <v/>
      </c>
      <c r="G350" s="463" t="s">
        <v>420</v>
      </c>
      <c r="H350" s="463"/>
      <c r="I350" s="464" t="b">
        <f t="shared" ref="I350:I413" si="26">IFERROR(TRUE,FALSE)</f>
        <v>1</v>
      </c>
      <c r="J350" s="464" t="b">
        <f t="shared" ref="J350:J413" si="27">IFERROR(IF(VLOOKUP(A350,$A$8:$D$90,4,FALSE)&lt;&gt;"",TRUE,FALSE),FALSE)</f>
        <v>0</v>
      </c>
      <c r="K350" s="464" t="str">
        <f t="shared" ref="K350:K413" si="28">IFERROR(VLOOKUP(A350,$A$8:$T$90,20,FALSE),"")</f>
        <v>a1N36000004vM7HEAU</v>
      </c>
      <c r="L350" s="465" t="s">
        <v>1339</v>
      </c>
      <c r="M350" s="131"/>
      <c r="N350" s="68"/>
      <c r="AM350" s="5"/>
      <c r="AN350" s="5"/>
    </row>
    <row r="351" spans="1:40" ht="279" x14ac:dyDescent="0.35">
      <c r="A351" s="367">
        <v>43</v>
      </c>
      <c r="B351" s="384" t="str">
        <f t="shared" si="24"/>
        <v/>
      </c>
      <c r="C351" s="385" t="str">
        <f ca="1">TEXT(IFERROR(INDEX('Overview - Section A'!$A$38:$A$45,MATCH(G351,'Overview - Section A'!$U$38:$U$45,0)),""),"d-mmm-yy") &amp;" to " &amp; TEXT(IFERROR(INDEX('Overview - Section A'!$E$38:$E$45,MATCH(G351,'Overview - Section A'!$U$38:$U$45,0)),""),"d-mmm-yy")</f>
        <v>1-Jul-20 to 31-Dec-20</v>
      </c>
      <c r="D351" s="462"/>
      <c r="E351" s="462"/>
      <c r="F351" s="459" t="str">
        <f t="shared" si="25"/>
        <v/>
      </c>
      <c r="G351" s="463" t="s">
        <v>422</v>
      </c>
      <c r="H351" s="463"/>
      <c r="I351" s="464" t="b">
        <f t="shared" si="26"/>
        <v>1</v>
      </c>
      <c r="J351" s="464" t="b">
        <f t="shared" si="27"/>
        <v>0</v>
      </c>
      <c r="K351" s="464" t="str">
        <f t="shared" si="28"/>
        <v>a1N36000004vM7HEAU</v>
      </c>
      <c r="L351" s="465" t="s">
        <v>1340</v>
      </c>
      <c r="M351" s="131"/>
      <c r="N351" s="68"/>
      <c r="AM351" s="5"/>
      <c r="AN351" s="5"/>
    </row>
    <row r="352" spans="1:40" ht="279" x14ac:dyDescent="0.35">
      <c r="A352" s="367">
        <v>44</v>
      </c>
      <c r="B352" s="384" t="str">
        <f t="shared" si="24"/>
        <v/>
      </c>
      <c r="C352" s="385" t="str">
        <f ca="1">TEXT(IFERROR(INDEX('Overview - Section A'!$A$38:$A$45,MATCH(G352,'Overview - Section A'!$U$38:$U$45,0)),""),"d-mmm-yy") &amp;" to " &amp; TEXT(IFERROR(INDEX('Overview - Section A'!$E$38:$E$45,MATCH(G352,'Overview - Section A'!$U$38:$U$45,0)),""),"d-mmm-yy")</f>
        <v>1-Jan-18 to 30-Jun-18</v>
      </c>
      <c r="D352" s="462"/>
      <c r="E352" s="462"/>
      <c r="F352" s="459" t="str">
        <f t="shared" si="25"/>
        <v/>
      </c>
      <c r="G352" s="463" t="s">
        <v>412</v>
      </c>
      <c r="H352" s="463"/>
      <c r="I352" s="464" t="b">
        <f t="shared" si="26"/>
        <v>1</v>
      </c>
      <c r="J352" s="464" t="b">
        <f t="shared" si="27"/>
        <v>0</v>
      </c>
      <c r="K352" s="464" t="str">
        <f t="shared" si="28"/>
        <v>a1N36000004vM7IEAU</v>
      </c>
      <c r="L352" s="465" t="s">
        <v>1341</v>
      </c>
      <c r="M352" s="131"/>
      <c r="N352" s="68"/>
      <c r="AM352" s="5"/>
      <c r="AN352" s="5"/>
    </row>
    <row r="353" spans="1:40" ht="279" x14ac:dyDescent="0.35">
      <c r="A353" s="367">
        <v>44</v>
      </c>
      <c r="B353" s="384" t="str">
        <f t="shared" si="24"/>
        <v/>
      </c>
      <c r="C353" s="385" t="str">
        <f ca="1">TEXT(IFERROR(INDEX('Overview - Section A'!$A$38:$A$45,MATCH(G353,'Overview - Section A'!$U$38:$U$45,0)),""),"d-mmm-yy") &amp;" to " &amp; TEXT(IFERROR(INDEX('Overview - Section A'!$E$38:$E$45,MATCH(G353,'Overview - Section A'!$U$38:$U$45,0)),""),"d-mmm-yy")</f>
        <v>1-Jul-18 to 31-Dec-18</v>
      </c>
      <c r="D353" s="462"/>
      <c r="E353" s="462"/>
      <c r="F353" s="459" t="str">
        <f t="shared" si="25"/>
        <v/>
      </c>
      <c r="G353" s="463" t="s">
        <v>414</v>
      </c>
      <c r="H353" s="463"/>
      <c r="I353" s="464" t="b">
        <f t="shared" si="26"/>
        <v>1</v>
      </c>
      <c r="J353" s="464" t="b">
        <f t="shared" si="27"/>
        <v>0</v>
      </c>
      <c r="K353" s="464" t="str">
        <f t="shared" si="28"/>
        <v>a1N36000004vM7IEAU</v>
      </c>
      <c r="L353" s="465" t="s">
        <v>1342</v>
      </c>
      <c r="M353" s="131"/>
      <c r="N353" s="68"/>
      <c r="AM353" s="5"/>
      <c r="AN353" s="5"/>
    </row>
    <row r="354" spans="1:40" ht="279" x14ac:dyDescent="0.35">
      <c r="A354" s="367">
        <v>44</v>
      </c>
      <c r="B354" s="384" t="str">
        <f t="shared" si="24"/>
        <v/>
      </c>
      <c r="C354" s="385" t="str">
        <f ca="1">TEXT(IFERROR(INDEX('Overview - Section A'!$A$38:$A$45,MATCH(G354,'Overview - Section A'!$U$38:$U$45,0)),""),"d-mmm-yy") &amp;" to " &amp; TEXT(IFERROR(INDEX('Overview - Section A'!$E$38:$E$45,MATCH(G354,'Overview - Section A'!$U$38:$U$45,0)),""),"d-mmm-yy")</f>
        <v>1-Jan-19 to 30-Jun-19</v>
      </c>
      <c r="D354" s="462"/>
      <c r="E354" s="462"/>
      <c r="F354" s="459" t="str">
        <f t="shared" si="25"/>
        <v/>
      </c>
      <c r="G354" s="463" t="s">
        <v>416</v>
      </c>
      <c r="H354" s="463"/>
      <c r="I354" s="464" t="b">
        <f t="shared" si="26"/>
        <v>1</v>
      </c>
      <c r="J354" s="464" t="b">
        <f t="shared" si="27"/>
        <v>0</v>
      </c>
      <c r="K354" s="464" t="str">
        <f t="shared" si="28"/>
        <v>a1N36000004vM7IEAU</v>
      </c>
      <c r="L354" s="465" t="s">
        <v>1343</v>
      </c>
      <c r="M354" s="131"/>
      <c r="N354" s="68"/>
      <c r="AM354" s="5"/>
      <c r="AN354" s="5"/>
    </row>
    <row r="355" spans="1:40" ht="279" x14ac:dyDescent="0.35">
      <c r="A355" s="367">
        <v>44</v>
      </c>
      <c r="B355" s="384" t="str">
        <f t="shared" si="24"/>
        <v/>
      </c>
      <c r="C355" s="385" t="str">
        <f ca="1">TEXT(IFERROR(INDEX('Overview - Section A'!$A$38:$A$45,MATCH(G355,'Overview - Section A'!$U$38:$U$45,0)),""),"d-mmm-yy") &amp;" to " &amp; TEXT(IFERROR(INDEX('Overview - Section A'!$E$38:$E$45,MATCH(G355,'Overview - Section A'!$U$38:$U$45,0)),""),"d-mmm-yy")</f>
        <v>1-Jul-19 to 31-Dec-19</v>
      </c>
      <c r="D355" s="462"/>
      <c r="E355" s="462"/>
      <c r="F355" s="459" t="str">
        <f t="shared" si="25"/>
        <v/>
      </c>
      <c r="G355" s="463" t="s">
        <v>418</v>
      </c>
      <c r="H355" s="463"/>
      <c r="I355" s="464" t="b">
        <f t="shared" si="26"/>
        <v>1</v>
      </c>
      <c r="J355" s="464" t="b">
        <f t="shared" si="27"/>
        <v>0</v>
      </c>
      <c r="K355" s="464" t="str">
        <f t="shared" si="28"/>
        <v>a1N36000004vM7IEAU</v>
      </c>
      <c r="L355" s="465" t="s">
        <v>1344</v>
      </c>
      <c r="M355" s="131"/>
      <c r="N355" s="68"/>
      <c r="AM355" s="5"/>
      <c r="AN355" s="5"/>
    </row>
    <row r="356" spans="1:40" ht="279" x14ac:dyDescent="0.35">
      <c r="A356" s="367">
        <v>44</v>
      </c>
      <c r="B356" s="384" t="str">
        <f t="shared" si="24"/>
        <v/>
      </c>
      <c r="C356" s="385" t="str">
        <f ca="1">TEXT(IFERROR(INDEX('Overview - Section A'!$A$38:$A$45,MATCH(G356,'Overview - Section A'!$U$38:$U$45,0)),""),"d-mmm-yy") &amp;" to " &amp; TEXT(IFERROR(INDEX('Overview - Section A'!$E$38:$E$45,MATCH(G356,'Overview - Section A'!$U$38:$U$45,0)),""),"d-mmm-yy")</f>
        <v>1-Jan-20 to 30-Jun-20</v>
      </c>
      <c r="D356" s="462"/>
      <c r="E356" s="462"/>
      <c r="F356" s="459" t="str">
        <f t="shared" si="25"/>
        <v/>
      </c>
      <c r="G356" s="463" t="s">
        <v>420</v>
      </c>
      <c r="H356" s="463"/>
      <c r="I356" s="464" t="b">
        <f t="shared" si="26"/>
        <v>1</v>
      </c>
      <c r="J356" s="464" t="b">
        <f t="shared" si="27"/>
        <v>0</v>
      </c>
      <c r="K356" s="464" t="str">
        <f t="shared" si="28"/>
        <v>a1N36000004vM7IEAU</v>
      </c>
      <c r="L356" s="465" t="s">
        <v>1345</v>
      </c>
      <c r="M356" s="131"/>
      <c r="N356" s="68"/>
      <c r="AM356" s="5"/>
      <c r="AN356" s="5"/>
    </row>
    <row r="357" spans="1:40" ht="279" x14ac:dyDescent="0.35">
      <c r="A357" s="367">
        <v>44</v>
      </c>
      <c r="B357" s="384" t="str">
        <f t="shared" si="24"/>
        <v/>
      </c>
      <c r="C357" s="385" t="str">
        <f ca="1">TEXT(IFERROR(INDEX('Overview - Section A'!$A$38:$A$45,MATCH(G357,'Overview - Section A'!$U$38:$U$45,0)),""),"d-mmm-yy") &amp;" to " &amp; TEXT(IFERROR(INDEX('Overview - Section A'!$E$38:$E$45,MATCH(G357,'Overview - Section A'!$U$38:$U$45,0)),""),"d-mmm-yy")</f>
        <v>1-Jul-20 to 31-Dec-20</v>
      </c>
      <c r="D357" s="462"/>
      <c r="E357" s="462"/>
      <c r="F357" s="459" t="str">
        <f t="shared" si="25"/>
        <v/>
      </c>
      <c r="G357" s="463" t="s">
        <v>422</v>
      </c>
      <c r="H357" s="463"/>
      <c r="I357" s="464" t="b">
        <f t="shared" si="26"/>
        <v>1</v>
      </c>
      <c r="J357" s="464" t="b">
        <f t="shared" si="27"/>
        <v>0</v>
      </c>
      <c r="K357" s="464" t="str">
        <f t="shared" si="28"/>
        <v>a1N36000004vM7IEAU</v>
      </c>
      <c r="L357" s="465" t="s">
        <v>1346</v>
      </c>
      <c r="M357" s="131"/>
      <c r="N357" s="68"/>
      <c r="AM357" s="5"/>
      <c r="AN357" s="5"/>
    </row>
    <row r="358" spans="1:40" ht="279" x14ac:dyDescent="0.35">
      <c r="A358" s="367">
        <v>45</v>
      </c>
      <c r="B358" s="384" t="str">
        <f t="shared" si="24"/>
        <v/>
      </c>
      <c r="C358" s="385" t="str">
        <f ca="1">TEXT(IFERROR(INDEX('Overview - Section A'!$A$38:$A$45,MATCH(G358,'Overview - Section A'!$U$38:$U$45,0)),""),"d-mmm-yy") &amp;" to " &amp; TEXT(IFERROR(INDEX('Overview - Section A'!$E$38:$E$45,MATCH(G358,'Overview - Section A'!$U$38:$U$45,0)),""),"d-mmm-yy")</f>
        <v>1-Jan-18 to 30-Jun-18</v>
      </c>
      <c r="D358" s="462"/>
      <c r="E358" s="462"/>
      <c r="F358" s="459" t="str">
        <f t="shared" si="25"/>
        <v/>
      </c>
      <c r="G358" s="463" t="s">
        <v>412</v>
      </c>
      <c r="H358" s="463"/>
      <c r="I358" s="464" t="b">
        <f t="shared" si="26"/>
        <v>1</v>
      </c>
      <c r="J358" s="464" t="b">
        <f t="shared" si="27"/>
        <v>0</v>
      </c>
      <c r="K358" s="464" t="str">
        <f t="shared" si="28"/>
        <v>a1N36000004vM7JEAU</v>
      </c>
      <c r="L358" s="465" t="s">
        <v>1347</v>
      </c>
      <c r="M358" s="131"/>
      <c r="N358" s="68"/>
      <c r="AM358" s="5"/>
      <c r="AN358" s="5"/>
    </row>
    <row r="359" spans="1:40" ht="279" x14ac:dyDescent="0.35">
      <c r="A359" s="367">
        <v>45</v>
      </c>
      <c r="B359" s="384" t="str">
        <f t="shared" si="24"/>
        <v/>
      </c>
      <c r="C359" s="385" t="str">
        <f ca="1">TEXT(IFERROR(INDEX('Overview - Section A'!$A$38:$A$45,MATCH(G359,'Overview - Section A'!$U$38:$U$45,0)),""),"d-mmm-yy") &amp;" to " &amp; TEXT(IFERROR(INDEX('Overview - Section A'!$E$38:$E$45,MATCH(G359,'Overview - Section A'!$U$38:$U$45,0)),""),"d-mmm-yy")</f>
        <v>1-Jul-18 to 31-Dec-18</v>
      </c>
      <c r="D359" s="462"/>
      <c r="E359" s="462"/>
      <c r="F359" s="459" t="str">
        <f t="shared" si="25"/>
        <v/>
      </c>
      <c r="G359" s="463" t="s">
        <v>414</v>
      </c>
      <c r="H359" s="463"/>
      <c r="I359" s="464" t="b">
        <f t="shared" si="26"/>
        <v>1</v>
      </c>
      <c r="J359" s="464" t="b">
        <f t="shared" si="27"/>
        <v>0</v>
      </c>
      <c r="K359" s="464" t="str">
        <f t="shared" si="28"/>
        <v>a1N36000004vM7JEAU</v>
      </c>
      <c r="L359" s="465" t="s">
        <v>1348</v>
      </c>
      <c r="M359" s="131"/>
      <c r="N359" s="68"/>
      <c r="AM359" s="5"/>
      <c r="AN359" s="5"/>
    </row>
    <row r="360" spans="1:40" ht="279" x14ac:dyDescent="0.35">
      <c r="A360" s="367">
        <v>45</v>
      </c>
      <c r="B360" s="384" t="str">
        <f t="shared" si="24"/>
        <v/>
      </c>
      <c r="C360" s="385" t="str">
        <f ca="1">TEXT(IFERROR(INDEX('Overview - Section A'!$A$38:$A$45,MATCH(G360,'Overview - Section A'!$U$38:$U$45,0)),""),"d-mmm-yy") &amp;" to " &amp; TEXT(IFERROR(INDEX('Overview - Section A'!$E$38:$E$45,MATCH(G360,'Overview - Section A'!$U$38:$U$45,0)),""),"d-mmm-yy")</f>
        <v>1-Jan-19 to 30-Jun-19</v>
      </c>
      <c r="D360" s="462"/>
      <c r="E360" s="462"/>
      <c r="F360" s="459" t="str">
        <f t="shared" si="25"/>
        <v/>
      </c>
      <c r="G360" s="463" t="s">
        <v>416</v>
      </c>
      <c r="H360" s="463"/>
      <c r="I360" s="464" t="b">
        <f t="shared" si="26"/>
        <v>1</v>
      </c>
      <c r="J360" s="464" t="b">
        <f t="shared" si="27"/>
        <v>0</v>
      </c>
      <c r="K360" s="464" t="str">
        <f t="shared" si="28"/>
        <v>a1N36000004vM7JEAU</v>
      </c>
      <c r="L360" s="465" t="s">
        <v>1349</v>
      </c>
      <c r="M360" s="131"/>
      <c r="N360" s="68"/>
      <c r="AM360" s="5"/>
      <c r="AN360" s="5"/>
    </row>
    <row r="361" spans="1:40" ht="279" x14ac:dyDescent="0.35">
      <c r="A361" s="367">
        <v>45</v>
      </c>
      <c r="B361" s="384" t="str">
        <f t="shared" si="24"/>
        <v/>
      </c>
      <c r="C361" s="385" t="str">
        <f ca="1">TEXT(IFERROR(INDEX('Overview - Section A'!$A$38:$A$45,MATCH(G361,'Overview - Section A'!$U$38:$U$45,0)),""),"d-mmm-yy") &amp;" to " &amp; TEXT(IFERROR(INDEX('Overview - Section A'!$E$38:$E$45,MATCH(G361,'Overview - Section A'!$U$38:$U$45,0)),""),"d-mmm-yy")</f>
        <v>1-Jul-19 to 31-Dec-19</v>
      </c>
      <c r="D361" s="462"/>
      <c r="E361" s="462"/>
      <c r="F361" s="459" t="str">
        <f t="shared" si="25"/>
        <v/>
      </c>
      <c r="G361" s="463" t="s">
        <v>418</v>
      </c>
      <c r="H361" s="463"/>
      <c r="I361" s="464" t="b">
        <f t="shared" si="26"/>
        <v>1</v>
      </c>
      <c r="J361" s="464" t="b">
        <f t="shared" si="27"/>
        <v>0</v>
      </c>
      <c r="K361" s="464" t="str">
        <f t="shared" si="28"/>
        <v>a1N36000004vM7JEAU</v>
      </c>
      <c r="L361" s="465" t="s">
        <v>1350</v>
      </c>
      <c r="M361" s="131"/>
      <c r="N361" s="68"/>
      <c r="AM361" s="5"/>
      <c r="AN361" s="5"/>
    </row>
    <row r="362" spans="1:40" ht="279" x14ac:dyDescent="0.35">
      <c r="A362" s="367">
        <v>45</v>
      </c>
      <c r="B362" s="384" t="str">
        <f t="shared" si="24"/>
        <v/>
      </c>
      <c r="C362" s="385" t="str">
        <f ca="1">TEXT(IFERROR(INDEX('Overview - Section A'!$A$38:$A$45,MATCH(G362,'Overview - Section A'!$U$38:$U$45,0)),""),"d-mmm-yy") &amp;" to " &amp; TEXT(IFERROR(INDEX('Overview - Section A'!$E$38:$E$45,MATCH(G362,'Overview - Section A'!$U$38:$U$45,0)),""),"d-mmm-yy")</f>
        <v>1-Jan-20 to 30-Jun-20</v>
      </c>
      <c r="D362" s="462"/>
      <c r="E362" s="462"/>
      <c r="F362" s="459" t="str">
        <f t="shared" si="25"/>
        <v/>
      </c>
      <c r="G362" s="463" t="s">
        <v>420</v>
      </c>
      <c r="H362" s="463"/>
      <c r="I362" s="464" t="b">
        <f t="shared" si="26"/>
        <v>1</v>
      </c>
      <c r="J362" s="464" t="b">
        <f t="shared" si="27"/>
        <v>0</v>
      </c>
      <c r="K362" s="464" t="str">
        <f t="shared" si="28"/>
        <v>a1N36000004vM7JEAU</v>
      </c>
      <c r="L362" s="465" t="s">
        <v>1351</v>
      </c>
      <c r="M362" s="131"/>
      <c r="N362" s="68"/>
      <c r="AM362" s="5"/>
      <c r="AN362" s="5"/>
    </row>
    <row r="363" spans="1:40" ht="279" x14ac:dyDescent="0.35">
      <c r="A363" s="367">
        <v>45</v>
      </c>
      <c r="B363" s="384" t="str">
        <f t="shared" si="24"/>
        <v/>
      </c>
      <c r="C363" s="385" t="str">
        <f ca="1">TEXT(IFERROR(INDEX('Overview - Section A'!$A$38:$A$45,MATCH(G363,'Overview - Section A'!$U$38:$U$45,0)),""),"d-mmm-yy") &amp;" to " &amp; TEXT(IFERROR(INDEX('Overview - Section A'!$E$38:$E$45,MATCH(G363,'Overview - Section A'!$U$38:$U$45,0)),""),"d-mmm-yy")</f>
        <v>1-Jul-20 to 31-Dec-20</v>
      </c>
      <c r="D363" s="462"/>
      <c r="E363" s="462"/>
      <c r="F363" s="459" t="str">
        <f t="shared" si="25"/>
        <v/>
      </c>
      <c r="G363" s="463" t="s">
        <v>422</v>
      </c>
      <c r="H363" s="463"/>
      <c r="I363" s="464" t="b">
        <f t="shared" si="26"/>
        <v>1</v>
      </c>
      <c r="J363" s="464" t="b">
        <f t="shared" si="27"/>
        <v>0</v>
      </c>
      <c r="K363" s="464" t="str">
        <f t="shared" si="28"/>
        <v>a1N36000004vM7JEAU</v>
      </c>
      <c r="L363" s="465" t="s">
        <v>1352</v>
      </c>
      <c r="M363" s="131"/>
      <c r="N363" s="68"/>
      <c r="AM363" s="5"/>
      <c r="AN363" s="5"/>
    </row>
    <row r="364" spans="1:40" ht="279" x14ac:dyDescent="0.35">
      <c r="A364" s="367">
        <v>46</v>
      </c>
      <c r="B364" s="384" t="str">
        <f t="shared" si="24"/>
        <v/>
      </c>
      <c r="C364" s="385" t="str">
        <f ca="1">TEXT(IFERROR(INDEX('Overview - Section A'!$A$38:$A$45,MATCH(G364,'Overview - Section A'!$U$38:$U$45,0)),""),"d-mmm-yy") &amp;" to " &amp; TEXT(IFERROR(INDEX('Overview - Section A'!$E$38:$E$45,MATCH(G364,'Overview - Section A'!$U$38:$U$45,0)),""),"d-mmm-yy")</f>
        <v>1-Jan-18 to 30-Jun-18</v>
      </c>
      <c r="D364" s="462"/>
      <c r="E364" s="462"/>
      <c r="F364" s="459" t="str">
        <f t="shared" si="25"/>
        <v/>
      </c>
      <c r="G364" s="463" t="s">
        <v>412</v>
      </c>
      <c r="H364" s="463"/>
      <c r="I364" s="464" t="b">
        <f t="shared" si="26"/>
        <v>1</v>
      </c>
      <c r="J364" s="464" t="b">
        <f t="shared" si="27"/>
        <v>0</v>
      </c>
      <c r="K364" s="464" t="str">
        <f t="shared" si="28"/>
        <v>a1N36000004vM7KEAU</v>
      </c>
      <c r="L364" s="465" t="s">
        <v>1353</v>
      </c>
      <c r="M364" s="131"/>
      <c r="N364" s="68"/>
      <c r="AM364" s="5"/>
      <c r="AN364" s="5"/>
    </row>
    <row r="365" spans="1:40" ht="279" x14ac:dyDescent="0.35">
      <c r="A365" s="367">
        <v>46</v>
      </c>
      <c r="B365" s="384" t="str">
        <f t="shared" si="24"/>
        <v/>
      </c>
      <c r="C365" s="385" t="str">
        <f ca="1">TEXT(IFERROR(INDEX('Overview - Section A'!$A$38:$A$45,MATCH(G365,'Overview - Section A'!$U$38:$U$45,0)),""),"d-mmm-yy") &amp;" to " &amp; TEXT(IFERROR(INDEX('Overview - Section A'!$E$38:$E$45,MATCH(G365,'Overview - Section A'!$U$38:$U$45,0)),""),"d-mmm-yy")</f>
        <v>1-Jul-18 to 31-Dec-18</v>
      </c>
      <c r="D365" s="462"/>
      <c r="E365" s="462"/>
      <c r="F365" s="459" t="str">
        <f t="shared" si="25"/>
        <v/>
      </c>
      <c r="G365" s="463" t="s">
        <v>414</v>
      </c>
      <c r="H365" s="463"/>
      <c r="I365" s="464" t="b">
        <f t="shared" si="26"/>
        <v>1</v>
      </c>
      <c r="J365" s="464" t="b">
        <f t="shared" si="27"/>
        <v>0</v>
      </c>
      <c r="K365" s="464" t="str">
        <f t="shared" si="28"/>
        <v>a1N36000004vM7KEAU</v>
      </c>
      <c r="L365" s="465" t="s">
        <v>1354</v>
      </c>
      <c r="M365" s="131"/>
      <c r="N365" s="68"/>
      <c r="AM365" s="5"/>
      <c r="AN365" s="5"/>
    </row>
    <row r="366" spans="1:40" ht="279" x14ac:dyDescent="0.35">
      <c r="A366" s="367">
        <v>46</v>
      </c>
      <c r="B366" s="384" t="str">
        <f t="shared" si="24"/>
        <v/>
      </c>
      <c r="C366" s="385" t="str">
        <f ca="1">TEXT(IFERROR(INDEX('Overview - Section A'!$A$38:$A$45,MATCH(G366,'Overview - Section A'!$U$38:$U$45,0)),""),"d-mmm-yy") &amp;" to " &amp; TEXT(IFERROR(INDEX('Overview - Section A'!$E$38:$E$45,MATCH(G366,'Overview - Section A'!$U$38:$U$45,0)),""),"d-mmm-yy")</f>
        <v>1-Jan-19 to 30-Jun-19</v>
      </c>
      <c r="D366" s="462"/>
      <c r="E366" s="462"/>
      <c r="F366" s="459" t="str">
        <f t="shared" si="25"/>
        <v/>
      </c>
      <c r="G366" s="463" t="s">
        <v>416</v>
      </c>
      <c r="H366" s="463"/>
      <c r="I366" s="464" t="b">
        <f t="shared" si="26"/>
        <v>1</v>
      </c>
      <c r="J366" s="464" t="b">
        <f t="shared" si="27"/>
        <v>0</v>
      </c>
      <c r="K366" s="464" t="str">
        <f t="shared" si="28"/>
        <v>a1N36000004vM7KEAU</v>
      </c>
      <c r="L366" s="465" t="s">
        <v>1355</v>
      </c>
      <c r="M366" s="131"/>
      <c r="N366" s="68"/>
      <c r="AM366" s="5"/>
      <c r="AN366" s="5"/>
    </row>
    <row r="367" spans="1:40" ht="279" x14ac:dyDescent="0.35">
      <c r="A367" s="367">
        <v>46</v>
      </c>
      <c r="B367" s="384" t="str">
        <f t="shared" si="24"/>
        <v/>
      </c>
      <c r="C367" s="385" t="str">
        <f ca="1">TEXT(IFERROR(INDEX('Overview - Section A'!$A$38:$A$45,MATCH(G367,'Overview - Section A'!$U$38:$U$45,0)),""),"d-mmm-yy") &amp;" to " &amp; TEXT(IFERROR(INDEX('Overview - Section A'!$E$38:$E$45,MATCH(G367,'Overview - Section A'!$U$38:$U$45,0)),""),"d-mmm-yy")</f>
        <v>1-Jul-19 to 31-Dec-19</v>
      </c>
      <c r="D367" s="462"/>
      <c r="E367" s="462"/>
      <c r="F367" s="459" t="str">
        <f t="shared" si="25"/>
        <v/>
      </c>
      <c r="G367" s="463" t="s">
        <v>418</v>
      </c>
      <c r="H367" s="463"/>
      <c r="I367" s="464" t="b">
        <f t="shared" si="26"/>
        <v>1</v>
      </c>
      <c r="J367" s="464" t="b">
        <f t="shared" si="27"/>
        <v>0</v>
      </c>
      <c r="K367" s="464" t="str">
        <f t="shared" si="28"/>
        <v>a1N36000004vM7KEAU</v>
      </c>
      <c r="L367" s="465" t="s">
        <v>1356</v>
      </c>
      <c r="M367" s="131"/>
      <c r="N367" s="68"/>
      <c r="AM367" s="5"/>
      <c r="AN367" s="5"/>
    </row>
    <row r="368" spans="1:40" ht="279" x14ac:dyDescent="0.35">
      <c r="A368" s="367">
        <v>46</v>
      </c>
      <c r="B368" s="384" t="str">
        <f t="shared" si="24"/>
        <v/>
      </c>
      <c r="C368" s="385" t="str">
        <f ca="1">TEXT(IFERROR(INDEX('Overview - Section A'!$A$38:$A$45,MATCH(G368,'Overview - Section A'!$U$38:$U$45,0)),""),"d-mmm-yy") &amp;" to " &amp; TEXT(IFERROR(INDEX('Overview - Section A'!$E$38:$E$45,MATCH(G368,'Overview - Section A'!$U$38:$U$45,0)),""),"d-mmm-yy")</f>
        <v>1-Jan-20 to 30-Jun-20</v>
      </c>
      <c r="D368" s="462"/>
      <c r="E368" s="462"/>
      <c r="F368" s="459" t="str">
        <f t="shared" si="25"/>
        <v/>
      </c>
      <c r="G368" s="463" t="s">
        <v>420</v>
      </c>
      <c r="H368" s="463"/>
      <c r="I368" s="464" t="b">
        <f t="shared" si="26"/>
        <v>1</v>
      </c>
      <c r="J368" s="464" t="b">
        <f t="shared" si="27"/>
        <v>0</v>
      </c>
      <c r="K368" s="464" t="str">
        <f t="shared" si="28"/>
        <v>a1N36000004vM7KEAU</v>
      </c>
      <c r="L368" s="465" t="s">
        <v>1357</v>
      </c>
      <c r="M368" s="131"/>
      <c r="N368" s="68"/>
      <c r="AM368" s="5"/>
      <c r="AN368" s="5"/>
    </row>
    <row r="369" spans="1:40" ht="279" x14ac:dyDescent="0.35">
      <c r="A369" s="367">
        <v>46</v>
      </c>
      <c r="B369" s="384" t="str">
        <f t="shared" si="24"/>
        <v/>
      </c>
      <c r="C369" s="385" t="str">
        <f ca="1">TEXT(IFERROR(INDEX('Overview - Section A'!$A$38:$A$45,MATCH(G369,'Overview - Section A'!$U$38:$U$45,0)),""),"d-mmm-yy") &amp;" to " &amp; TEXT(IFERROR(INDEX('Overview - Section A'!$E$38:$E$45,MATCH(G369,'Overview - Section A'!$U$38:$U$45,0)),""),"d-mmm-yy")</f>
        <v>1-Jul-20 to 31-Dec-20</v>
      </c>
      <c r="D369" s="462"/>
      <c r="E369" s="462"/>
      <c r="F369" s="459" t="str">
        <f t="shared" si="25"/>
        <v/>
      </c>
      <c r="G369" s="463" t="s">
        <v>422</v>
      </c>
      <c r="H369" s="463"/>
      <c r="I369" s="464" t="b">
        <f t="shared" si="26"/>
        <v>1</v>
      </c>
      <c r="J369" s="464" t="b">
        <f t="shared" si="27"/>
        <v>0</v>
      </c>
      <c r="K369" s="464" t="str">
        <f t="shared" si="28"/>
        <v>a1N36000004vM7KEAU</v>
      </c>
      <c r="L369" s="465" t="s">
        <v>1358</v>
      </c>
      <c r="M369" s="131"/>
      <c r="N369" s="68"/>
      <c r="AM369" s="5"/>
      <c r="AN369" s="5"/>
    </row>
    <row r="370" spans="1:40" ht="279" x14ac:dyDescent="0.35">
      <c r="A370" s="367">
        <v>47</v>
      </c>
      <c r="B370" s="384" t="str">
        <f t="shared" si="24"/>
        <v/>
      </c>
      <c r="C370" s="385" t="str">
        <f ca="1">TEXT(IFERROR(INDEX('Overview - Section A'!$A$38:$A$45,MATCH(G370,'Overview - Section A'!$U$38:$U$45,0)),""),"d-mmm-yy") &amp;" to " &amp; TEXT(IFERROR(INDEX('Overview - Section A'!$E$38:$E$45,MATCH(G370,'Overview - Section A'!$U$38:$U$45,0)),""),"d-mmm-yy")</f>
        <v>1-Jan-18 to 30-Jun-18</v>
      </c>
      <c r="D370" s="462"/>
      <c r="E370" s="462"/>
      <c r="F370" s="459" t="str">
        <f t="shared" si="25"/>
        <v/>
      </c>
      <c r="G370" s="463" t="s">
        <v>412</v>
      </c>
      <c r="H370" s="463"/>
      <c r="I370" s="464" t="b">
        <f t="shared" si="26"/>
        <v>1</v>
      </c>
      <c r="J370" s="464" t="b">
        <f t="shared" si="27"/>
        <v>0</v>
      </c>
      <c r="K370" s="464" t="str">
        <f t="shared" si="28"/>
        <v>a1N36000004vM7LEAU</v>
      </c>
      <c r="L370" s="465" t="s">
        <v>1359</v>
      </c>
      <c r="M370" s="131"/>
      <c r="N370" s="68"/>
      <c r="AM370" s="5"/>
      <c r="AN370" s="5"/>
    </row>
    <row r="371" spans="1:40" ht="279" x14ac:dyDescent="0.35">
      <c r="A371" s="367">
        <v>47</v>
      </c>
      <c r="B371" s="384" t="str">
        <f t="shared" si="24"/>
        <v/>
      </c>
      <c r="C371" s="385" t="str">
        <f ca="1">TEXT(IFERROR(INDEX('Overview - Section A'!$A$38:$A$45,MATCH(G371,'Overview - Section A'!$U$38:$U$45,0)),""),"d-mmm-yy") &amp;" to " &amp; TEXT(IFERROR(INDEX('Overview - Section A'!$E$38:$E$45,MATCH(G371,'Overview - Section A'!$U$38:$U$45,0)),""),"d-mmm-yy")</f>
        <v>1-Jul-18 to 31-Dec-18</v>
      </c>
      <c r="D371" s="462"/>
      <c r="E371" s="462"/>
      <c r="F371" s="459" t="str">
        <f t="shared" si="25"/>
        <v/>
      </c>
      <c r="G371" s="463" t="s">
        <v>414</v>
      </c>
      <c r="H371" s="463"/>
      <c r="I371" s="464" t="b">
        <f t="shared" si="26"/>
        <v>1</v>
      </c>
      <c r="J371" s="464" t="b">
        <f t="shared" si="27"/>
        <v>0</v>
      </c>
      <c r="K371" s="464" t="str">
        <f t="shared" si="28"/>
        <v>a1N36000004vM7LEAU</v>
      </c>
      <c r="L371" s="465" t="s">
        <v>1360</v>
      </c>
      <c r="M371" s="131"/>
      <c r="N371" s="68"/>
      <c r="AM371" s="5"/>
      <c r="AN371" s="5"/>
    </row>
    <row r="372" spans="1:40" ht="279" x14ac:dyDescent="0.35">
      <c r="A372" s="367">
        <v>47</v>
      </c>
      <c r="B372" s="384" t="str">
        <f t="shared" si="24"/>
        <v/>
      </c>
      <c r="C372" s="385" t="str">
        <f ca="1">TEXT(IFERROR(INDEX('Overview - Section A'!$A$38:$A$45,MATCH(G372,'Overview - Section A'!$U$38:$U$45,0)),""),"d-mmm-yy") &amp;" to " &amp; TEXT(IFERROR(INDEX('Overview - Section A'!$E$38:$E$45,MATCH(G372,'Overview - Section A'!$U$38:$U$45,0)),""),"d-mmm-yy")</f>
        <v>1-Jan-19 to 30-Jun-19</v>
      </c>
      <c r="D372" s="462"/>
      <c r="E372" s="462"/>
      <c r="F372" s="459" t="str">
        <f t="shared" si="25"/>
        <v/>
      </c>
      <c r="G372" s="463" t="s">
        <v>416</v>
      </c>
      <c r="H372" s="463"/>
      <c r="I372" s="464" t="b">
        <f t="shared" si="26"/>
        <v>1</v>
      </c>
      <c r="J372" s="464" t="b">
        <f t="shared" si="27"/>
        <v>0</v>
      </c>
      <c r="K372" s="464" t="str">
        <f t="shared" si="28"/>
        <v>a1N36000004vM7LEAU</v>
      </c>
      <c r="L372" s="465" t="s">
        <v>1361</v>
      </c>
      <c r="M372" s="131"/>
      <c r="N372" s="68"/>
      <c r="AM372" s="5"/>
      <c r="AN372" s="5"/>
    </row>
    <row r="373" spans="1:40" ht="279" x14ac:dyDescent="0.35">
      <c r="A373" s="367">
        <v>47</v>
      </c>
      <c r="B373" s="384" t="str">
        <f t="shared" si="24"/>
        <v/>
      </c>
      <c r="C373" s="385" t="str">
        <f ca="1">TEXT(IFERROR(INDEX('Overview - Section A'!$A$38:$A$45,MATCH(G373,'Overview - Section A'!$U$38:$U$45,0)),""),"d-mmm-yy") &amp;" to " &amp; TEXT(IFERROR(INDEX('Overview - Section A'!$E$38:$E$45,MATCH(G373,'Overview - Section A'!$U$38:$U$45,0)),""),"d-mmm-yy")</f>
        <v>1-Jul-19 to 31-Dec-19</v>
      </c>
      <c r="D373" s="462"/>
      <c r="E373" s="462"/>
      <c r="F373" s="459" t="str">
        <f t="shared" si="25"/>
        <v/>
      </c>
      <c r="G373" s="463" t="s">
        <v>418</v>
      </c>
      <c r="H373" s="463"/>
      <c r="I373" s="464" t="b">
        <f t="shared" si="26"/>
        <v>1</v>
      </c>
      <c r="J373" s="464" t="b">
        <f t="shared" si="27"/>
        <v>0</v>
      </c>
      <c r="K373" s="464" t="str">
        <f t="shared" si="28"/>
        <v>a1N36000004vM7LEAU</v>
      </c>
      <c r="L373" s="465" t="s">
        <v>1362</v>
      </c>
      <c r="M373" s="131"/>
      <c r="N373" s="68"/>
      <c r="AM373" s="5"/>
      <c r="AN373" s="5"/>
    </row>
    <row r="374" spans="1:40" ht="279" x14ac:dyDescent="0.35">
      <c r="A374" s="367">
        <v>47</v>
      </c>
      <c r="B374" s="384" t="str">
        <f t="shared" si="24"/>
        <v/>
      </c>
      <c r="C374" s="385" t="str">
        <f ca="1">TEXT(IFERROR(INDEX('Overview - Section A'!$A$38:$A$45,MATCH(G374,'Overview - Section A'!$U$38:$U$45,0)),""),"d-mmm-yy") &amp;" to " &amp; TEXT(IFERROR(INDEX('Overview - Section A'!$E$38:$E$45,MATCH(G374,'Overview - Section A'!$U$38:$U$45,0)),""),"d-mmm-yy")</f>
        <v>1-Jan-20 to 30-Jun-20</v>
      </c>
      <c r="D374" s="462"/>
      <c r="E374" s="462"/>
      <c r="F374" s="459" t="str">
        <f t="shared" si="25"/>
        <v/>
      </c>
      <c r="G374" s="463" t="s">
        <v>420</v>
      </c>
      <c r="H374" s="463"/>
      <c r="I374" s="464" t="b">
        <f t="shared" si="26"/>
        <v>1</v>
      </c>
      <c r="J374" s="464" t="b">
        <f t="shared" si="27"/>
        <v>0</v>
      </c>
      <c r="K374" s="464" t="str">
        <f t="shared" si="28"/>
        <v>a1N36000004vM7LEAU</v>
      </c>
      <c r="L374" s="465" t="s">
        <v>1363</v>
      </c>
      <c r="M374" s="131"/>
      <c r="N374" s="68"/>
      <c r="AM374" s="5"/>
      <c r="AN374" s="5"/>
    </row>
    <row r="375" spans="1:40" ht="279" x14ac:dyDescent="0.35">
      <c r="A375" s="367">
        <v>47</v>
      </c>
      <c r="B375" s="384" t="str">
        <f t="shared" si="24"/>
        <v/>
      </c>
      <c r="C375" s="385" t="str">
        <f ca="1">TEXT(IFERROR(INDEX('Overview - Section A'!$A$38:$A$45,MATCH(G375,'Overview - Section A'!$U$38:$U$45,0)),""),"d-mmm-yy") &amp;" to " &amp; TEXT(IFERROR(INDEX('Overview - Section A'!$E$38:$E$45,MATCH(G375,'Overview - Section A'!$U$38:$U$45,0)),""),"d-mmm-yy")</f>
        <v>1-Jul-20 to 31-Dec-20</v>
      </c>
      <c r="D375" s="462"/>
      <c r="E375" s="462"/>
      <c r="F375" s="459" t="str">
        <f t="shared" si="25"/>
        <v/>
      </c>
      <c r="G375" s="463" t="s">
        <v>422</v>
      </c>
      <c r="H375" s="463"/>
      <c r="I375" s="464" t="b">
        <f t="shared" si="26"/>
        <v>1</v>
      </c>
      <c r="J375" s="464" t="b">
        <f t="shared" si="27"/>
        <v>0</v>
      </c>
      <c r="K375" s="464" t="str">
        <f t="shared" si="28"/>
        <v>a1N36000004vM7LEAU</v>
      </c>
      <c r="L375" s="465" t="s">
        <v>1364</v>
      </c>
      <c r="M375" s="131"/>
      <c r="N375" s="68"/>
      <c r="AM375" s="5"/>
      <c r="AN375" s="5"/>
    </row>
    <row r="376" spans="1:40" ht="279" x14ac:dyDescent="0.35">
      <c r="A376" s="367">
        <v>48</v>
      </c>
      <c r="B376" s="384" t="str">
        <f t="shared" si="24"/>
        <v/>
      </c>
      <c r="C376" s="385" t="str">
        <f ca="1">TEXT(IFERROR(INDEX('Overview - Section A'!$A$38:$A$45,MATCH(G376,'Overview - Section A'!$U$38:$U$45,0)),""),"d-mmm-yy") &amp;" to " &amp; TEXT(IFERROR(INDEX('Overview - Section A'!$E$38:$E$45,MATCH(G376,'Overview - Section A'!$U$38:$U$45,0)),""),"d-mmm-yy")</f>
        <v>1-Jan-18 to 30-Jun-18</v>
      </c>
      <c r="D376" s="462"/>
      <c r="E376" s="462"/>
      <c r="F376" s="459" t="str">
        <f t="shared" si="25"/>
        <v/>
      </c>
      <c r="G376" s="463" t="s">
        <v>412</v>
      </c>
      <c r="H376" s="463"/>
      <c r="I376" s="464" t="b">
        <f t="shared" si="26"/>
        <v>1</v>
      </c>
      <c r="J376" s="464" t="b">
        <f t="shared" si="27"/>
        <v>0</v>
      </c>
      <c r="K376" s="464" t="str">
        <f t="shared" si="28"/>
        <v>a1N36000004vM7MEAU</v>
      </c>
      <c r="L376" s="465" t="s">
        <v>1365</v>
      </c>
      <c r="M376" s="131"/>
      <c r="N376" s="68"/>
      <c r="AM376" s="5"/>
      <c r="AN376" s="5"/>
    </row>
    <row r="377" spans="1:40" ht="279" x14ac:dyDescent="0.35">
      <c r="A377" s="367">
        <v>48</v>
      </c>
      <c r="B377" s="384" t="str">
        <f t="shared" si="24"/>
        <v/>
      </c>
      <c r="C377" s="385" t="str">
        <f ca="1">TEXT(IFERROR(INDEX('Overview - Section A'!$A$38:$A$45,MATCH(G377,'Overview - Section A'!$U$38:$U$45,0)),""),"d-mmm-yy") &amp;" to " &amp; TEXT(IFERROR(INDEX('Overview - Section A'!$E$38:$E$45,MATCH(G377,'Overview - Section A'!$U$38:$U$45,0)),""),"d-mmm-yy")</f>
        <v>1-Jul-18 to 31-Dec-18</v>
      </c>
      <c r="D377" s="462"/>
      <c r="E377" s="462"/>
      <c r="F377" s="459" t="str">
        <f t="shared" si="25"/>
        <v/>
      </c>
      <c r="G377" s="463" t="s">
        <v>414</v>
      </c>
      <c r="H377" s="463"/>
      <c r="I377" s="464" t="b">
        <f t="shared" si="26"/>
        <v>1</v>
      </c>
      <c r="J377" s="464" t="b">
        <f t="shared" si="27"/>
        <v>0</v>
      </c>
      <c r="K377" s="464" t="str">
        <f t="shared" si="28"/>
        <v>a1N36000004vM7MEAU</v>
      </c>
      <c r="L377" s="465" t="s">
        <v>1366</v>
      </c>
      <c r="M377" s="131"/>
      <c r="N377" s="68"/>
      <c r="AM377" s="5"/>
      <c r="AN377" s="5"/>
    </row>
    <row r="378" spans="1:40" ht="279" x14ac:dyDescent="0.35">
      <c r="A378" s="367">
        <v>48</v>
      </c>
      <c r="B378" s="384" t="str">
        <f t="shared" si="24"/>
        <v/>
      </c>
      <c r="C378" s="385" t="str">
        <f ca="1">TEXT(IFERROR(INDEX('Overview - Section A'!$A$38:$A$45,MATCH(G378,'Overview - Section A'!$U$38:$U$45,0)),""),"d-mmm-yy") &amp;" to " &amp; TEXT(IFERROR(INDEX('Overview - Section A'!$E$38:$E$45,MATCH(G378,'Overview - Section A'!$U$38:$U$45,0)),""),"d-mmm-yy")</f>
        <v>1-Jan-19 to 30-Jun-19</v>
      </c>
      <c r="D378" s="462"/>
      <c r="E378" s="462"/>
      <c r="F378" s="459" t="str">
        <f t="shared" si="25"/>
        <v/>
      </c>
      <c r="G378" s="463" t="s">
        <v>416</v>
      </c>
      <c r="H378" s="463"/>
      <c r="I378" s="464" t="b">
        <f t="shared" si="26"/>
        <v>1</v>
      </c>
      <c r="J378" s="464" t="b">
        <f t="shared" si="27"/>
        <v>0</v>
      </c>
      <c r="K378" s="464" t="str">
        <f t="shared" si="28"/>
        <v>a1N36000004vM7MEAU</v>
      </c>
      <c r="L378" s="465" t="s">
        <v>1367</v>
      </c>
      <c r="M378" s="131"/>
      <c r="N378" s="68"/>
      <c r="AM378" s="5"/>
      <c r="AN378" s="5"/>
    </row>
    <row r="379" spans="1:40" ht="279" x14ac:dyDescent="0.35">
      <c r="A379" s="367">
        <v>48</v>
      </c>
      <c r="B379" s="384" t="str">
        <f t="shared" si="24"/>
        <v/>
      </c>
      <c r="C379" s="385" t="str">
        <f ca="1">TEXT(IFERROR(INDEX('Overview - Section A'!$A$38:$A$45,MATCH(G379,'Overview - Section A'!$U$38:$U$45,0)),""),"d-mmm-yy") &amp;" to " &amp; TEXT(IFERROR(INDEX('Overview - Section A'!$E$38:$E$45,MATCH(G379,'Overview - Section A'!$U$38:$U$45,0)),""),"d-mmm-yy")</f>
        <v>1-Jul-19 to 31-Dec-19</v>
      </c>
      <c r="D379" s="462"/>
      <c r="E379" s="462"/>
      <c r="F379" s="459" t="str">
        <f t="shared" si="25"/>
        <v/>
      </c>
      <c r="G379" s="463" t="s">
        <v>418</v>
      </c>
      <c r="H379" s="463"/>
      <c r="I379" s="464" t="b">
        <f t="shared" si="26"/>
        <v>1</v>
      </c>
      <c r="J379" s="464" t="b">
        <f t="shared" si="27"/>
        <v>0</v>
      </c>
      <c r="K379" s="464" t="str">
        <f t="shared" si="28"/>
        <v>a1N36000004vM7MEAU</v>
      </c>
      <c r="L379" s="465" t="s">
        <v>1368</v>
      </c>
      <c r="M379" s="131"/>
      <c r="N379" s="68"/>
      <c r="AM379" s="5"/>
      <c r="AN379" s="5"/>
    </row>
    <row r="380" spans="1:40" ht="279" x14ac:dyDescent="0.35">
      <c r="A380" s="367">
        <v>48</v>
      </c>
      <c r="B380" s="384" t="str">
        <f t="shared" si="24"/>
        <v/>
      </c>
      <c r="C380" s="385" t="str">
        <f ca="1">TEXT(IFERROR(INDEX('Overview - Section A'!$A$38:$A$45,MATCH(G380,'Overview - Section A'!$U$38:$U$45,0)),""),"d-mmm-yy") &amp;" to " &amp; TEXT(IFERROR(INDEX('Overview - Section A'!$E$38:$E$45,MATCH(G380,'Overview - Section A'!$U$38:$U$45,0)),""),"d-mmm-yy")</f>
        <v>1-Jan-20 to 30-Jun-20</v>
      </c>
      <c r="D380" s="462"/>
      <c r="E380" s="462"/>
      <c r="F380" s="459" t="str">
        <f t="shared" si="25"/>
        <v/>
      </c>
      <c r="G380" s="463" t="s">
        <v>420</v>
      </c>
      <c r="H380" s="463"/>
      <c r="I380" s="464" t="b">
        <f t="shared" si="26"/>
        <v>1</v>
      </c>
      <c r="J380" s="464" t="b">
        <f t="shared" si="27"/>
        <v>0</v>
      </c>
      <c r="K380" s="464" t="str">
        <f t="shared" si="28"/>
        <v>a1N36000004vM7MEAU</v>
      </c>
      <c r="L380" s="465" t="s">
        <v>1369</v>
      </c>
      <c r="M380" s="131"/>
      <c r="N380" s="68"/>
      <c r="AM380" s="5"/>
      <c r="AN380" s="5"/>
    </row>
    <row r="381" spans="1:40" ht="279" x14ac:dyDescent="0.35">
      <c r="A381" s="367">
        <v>48</v>
      </c>
      <c r="B381" s="384" t="str">
        <f t="shared" si="24"/>
        <v/>
      </c>
      <c r="C381" s="385" t="str">
        <f ca="1">TEXT(IFERROR(INDEX('Overview - Section A'!$A$38:$A$45,MATCH(G381,'Overview - Section A'!$U$38:$U$45,0)),""),"d-mmm-yy") &amp;" to " &amp; TEXT(IFERROR(INDEX('Overview - Section A'!$E$38:$E$45,MATCH(G381,'Overview - Section A'!$U$38:$U$45,0)),""),"d-mmm-yy")</f>
        <v>1-Jul-20 to 31-Dec-20</v>
      </c>
      <c r="D381" s="462"/>
      <c r="E381" s="462"/>
      <c r="F381" s="459" t="str">
        <f t="shared" si="25"/>
        <v/>
      </c>
      <c r="G381" s="463" t="s">
        <v>422</v>
      </c>
      <c r="H381" s="463"/>
      <c r="I381" s="464" t="b">
        <f t="shared" si="26"/>
        <v>1</v>
      </c>
      <c r="J381" s="464" t="b">
        <f t="shared" si="27"/>
        <v>0</v>
      </c>
      <c r="K381" s="464" t="str">
        <f t="shared" si="28"/>
        <v>a1N36000004vM7MEAU</v>
      </c>
      <c r="L381" s="465" t="s">
        <v>1370</v>
      </c>
      <c r="M381" s="131"/>
      <c r="N381" s="68"/>
      <c r="AM381" s="5"/>
      <c r="AN381" s="5"/>
    </row>
    <row r="382" spans="1:40" ht="279" x14ac:dyDescent="0.35">
      <c r="A382" s="367">
        <v>49</v>
      </c>
      <c r="B382" s="384" t="str">
        <f t="shared" si="24"/>
        <v/>
      </c>
      <c r="C382" s="385" t="str">
        <f ca="1">TEXT(IFERROR(INDEX('Overview - Section A'!$A$38:$A$45,MATCH(G382,'Overview - Section A'!$U$38:$U$45,0)),""),"d-mmm-yy") &amp;" to " &amp; TEXT(IFERROR(INDEX('Overview - Section A'!$E$38:$E$45,MATCH(G382,'Overview - Section A'!$U$38:$U$45,0)),""),"d-mmm-yy")</f>
        <v>1-Jan-18 to 30-Jun-18</v>
      </c>
      <c r="D382" s="462"/>
      <c r="E382" s="462"/>
      <c r="F382" s="459" t="str">
        <f t="shared" si="25"/>
        <v/>
      </c>
      <c r="G382" s="463" t="s">
        <v>412</v>
      </c>
      <c r="H382" s="463"/>
      <c r="I382" s="464" t="b">
        <f t="shared" si="26"/>
        <v>1</v>
      </c>
      <c r="J382" s="464" t="b">
        <f t="shared" si="27"/>
        <v>0</v>
      </c>
      <c r="K382" s="464" t="str">
        <f t="shared" si="28"/>
        <v>a1N36000004vM7NEAU</v>
      </c>
      <c r="L382" s="465" t="s">
        <v>1371</v>
      </c>
      <c r="M382" s="131"/>
      <c r="N382" s="68"/>
      <c r="AM382" s="5"/>
      <c r="AN382" s="5"/>
    </row>
    <row r="383" spans="1:40" ht="279" x14ac:dyDescent="0.35">
      <c r="A383" s="367">
        <v>49</v>
      </c>
      <c r="B383" s="384" t="str">
        <f t="shared" si="24"/>
        <v/>
      </c>
      <c r="C383" s="385" t="str">
        <f ca="1">TEXT(IFERROR(INDEX('Overview - Section A'!$A$38:$A$45,MATCH(G383,'Overview - Section A'!$U$38:$U$45,0)),""),"d-mmm-yy") &amp;" to " &amp; TEXT(IFERROR(INDEX('Overview - Section A'!$E$38:$E$45,MATCH(G383,'Overview - Section A'!$U$38:$U$45,0)),""),"d-mmm-yy")</f>
        <v>1-Jul-18 to 31-Dec-18</v>
      </c>
      <c r="D383" s="462"/>
      <c r="E383" s="462"/>
      <c r="F383" s="459" t="str">
        <f t="shared" si="25"/>
        <v/>
      </c>
      <c r="G383" s="463" t="s">
        <v>414</v>
      </c>
      <c r="H383" s="463"/>
      <c r="I383" s="464" t="b">
        <f t="shared" si="26"/>
        <v>1</v>
      </c>
      <c r="J383" s="464" t="b">
        <f t="shared" si="27"/>
        <v>0</v>
      </c>
      <c r="K383" s="464" t="str">
        <f t="shared" si="28"/>
        <v>a1N36000004vM7NEAU</v>
      </c>
      <c r="L383" s="465" t="s">
        <v>1372</v>
      </c>
      <c r="M383" s="131"/>
      <c r="N383" s="68"/>
      <c r="AM383" s="5"/>
      <c r="AN383" s="5"/>
    </row>
    <row r="384" spans="1:40" ht="279" x14ac:dyDescent="0.35">
      <c r="A384" s="367">
        <v>49</v>
      </c>
      <c r="B384" s="384" t="str">
        <f t="shared" si="24"/>
        <v/>
      </c>
      <c r="C384" s="385" t="str">
        <f ca="1">TEXT(IFERROR(INDEX('Overview - Section A'!$A$38:$A$45,MATCH(G384,'Overview - Section A'!$U$38:$U$45,0)),""),"d-mmm-yy") &amp;" to " &amp; TEXT(IFERROR(INDEX('Overview - Section A'!$E$38:$E$45,MATCH(G384,'Overview - Section A'!$U$38:$U$45,0)),""),"d-mmm-yy")</f>
        <v>1-Jan-19 to 30-Jun-19</v>
      </c>
      <c r="D384" s="462"/>
      <c r="E384" s="462"/>
      <c r="F384" s="459" t="str">
        <f t="shared" si="25"/>
        <v/>
      </c>
      <c r="G384" s="463" t="s">
        <v>416</v>
      </c>
      <c r="H384" s="463"/>
      <c r="I384" s="464" t="b">
        <f t="shared" si="26"/>
        <v>1</v>
      </c>
      <c r="J384" s="464" t="b">
        <f t="shared" si="27"/>
        <v>0</v>
      </c>
      <c r="K384" s="464" t="str">
        <f t="shared" si="28"/>
        <v>a1N36000004vM7NEAU</v>
      </c>
      <c r="L384" s="465" t="s">
        <v>1373</v>
      </c>
      <c r="M384" s="131"/>
      <c r="N384" s="68"/>
      <c r="AM384" s="5"/>
      <c r="AN384" s="5"/>
    </row>
    <row r="385" spans="1:40" ht="279" x14ac:dyDescent="0.35">
      <c r="A385" s="367">
        <v>49</v>
      </c>
      <c r="B385" s="384" t="str">
        <f t="shared" si="24"/>
        <v/>
      </c>
      <c r="C385" s="385" t="str">
        <f ca="1">TEXT(IFERROR(INDEX('Overview - Section A'!$A$38:$A$45,MATCH(G385,'Overview - Section A'!$U$38:$U$45,0)),""),"d-mmm-yy") &amp;" to " &amp; TEXT(IFERROR(INDEX('Overview - Section A'!$E$38:$E$45,MATCH(G385,'Overview - Section A'!$U$38:$U$45,0)),""),"d-mmm-yy")</f>
        <v>1-Jul-19 to 31-Dec-19</v>
      </c>
      <c r="D385" s="462"/>
      <c r="E385" s="462"/>
      <c r="F385" s="459" t="str">
        <f t="shared" si="25"/>
        <v/>
      </c>
      <c r="G385" s="463" t="s">
        <v>418</v>
      </c>
      <c r="H385" s="463"/>
      <c r="I385" s="464" t="b">
        <f t="shared" si="26"/>
        <v>1</v>
      </c>
      <c r="J385" s="464" t="b">
        <f t="shared" si="27"/>
        <v>0</v>
      </c>
      <c r="K385" s="464" t="str">
        <f t="shared" si="28"/>
        <v>a1N36000004vM7NEAU</v>
      </c>
      <c r="L385" s="465" t="s">
        <v>1374</v>
      </c>
      <c r="M385" s="131"/>
      <c r="N385" s="68"/>
      <c r="AM385" s="5"/>
      <c r="AN385" s="5"/>
    </row>
    <row r="386" spans="1:40" ht="279" x14ac:dyDescent="0.35">
      <c r="A386" s="367">
        <v>49</v>
      </c>
      <c r="B386" s="384" t="str">
        <f t="shared" si="24"/>
        <v/>
      </c>
      <c r="C386" s="385" t="str">
        <f ca="1">TEXT(IFERROR(INDEX('Overview - Section A'!$A$38:$A$45,MATCH(G386,'Overview - Section A'!$U$38:$U$45,0)),""),"d-mmm-yy") &amp;" to " &amp; TEXT(IFERROR(INDEX('Overview - Section A'!$E$38:$E$45,MATCH(G386,'Overview - Section A'!$U$38:$U$45,0)),""),"d-mmm-yy")</f>
        <v>1-Jan-20 to 30-Jun-20</v>
      </c>
      <c r="D386" s="462"/>
      <c r="E386" s="462"/>
      <c r="F386" s="459" t="str">
        <f t="shared" si="25"/>
        <v/>
      </c>
      <c r="G386" s="463" t="s">
        <v>420</v>
      </c>
      <c r="H386" s="463"/>
      <c r="I386" s="464" t="b">
        <f t="shared" si="26"/>
        <v>1</v>
      </c>
      <c r="J386" s="464" t="b">
        <f t="shared" si="27"/>
        <v>0</v>
      </c>
      <c r="K386" s="464" t="str">
        <f t="shared" si="28"/>
        <v>a1N36000004vM7NEAU</v>
      </c>
      <c r="L386" s="465" t="s">
        <v>1375</v>
      </c>
      <c r="M386" s="131"/>
      <c r="N386" s="68"/>
      <c r="AM386" s="5"/>
      <c r="AN386" s="5"/>
    </row>
    <row r="387" spans="1:40" ht="279" x14ac:dyDescent="0.35">
      <c r="A387" s="367">
        <v>49</v>
      </c>
      <c r="B387" s="384" t="str">
        <f t="shared" si="24"/>
        <v/>
      </c>
      <c r="C387" s="385" t="str">
        <f ca="1">TEXT(IFERROR(INDEX('Overview - Section A'!$A$38:$A$45,MATCH(G387,'Overview - Section A'!$U$38:$U$45,0)),""),"d-mmm-yy") &amp;" to " &amp; TEXT(IFERROR(INDEX('Overview - Section A'!$E$38:$E$45,MATCH(G387,'Overview - Section A'!$U$38:$U$45,0)),""),"d-mmm-yy")</f>
        <v>1-Jul-20 to 31-Dec-20</v>
      </c>
      <c r="D387" s="462"/>
      <c r="E387" s="462"/>
      <c r="F387" s="459" t="str">
        <f t="shared" si="25"/>
        <v/>
      </c>
      <c r="G387" s="463" t="s">
        <v>422</v>
      </c>
      <c r="H387" s="463"/>
      <c r="I387" s="464" t="b">
        <f t="shared" si="26"/>
        <v>1</v>
      </c>
      <c r="J387" s="464" t="b">
        <f t="shared" si="27"/>
        <v>0</v>
      </c>
      <c r="K387" s="464" t="str">
        <f t="shared" si="28"/>
        <v>a1N36000004vM7NEAU</v>
      </c>
      <c r="L387" s="465" t="s">
        <v>1376</v>
      </c>
      <c r="M387" s="131"/>
      <c r="N387" s="68"/>
      <c r="AM387" s="5"/>
      <c r="AN387" s="5"/>
    </row>
    <row r="388" spans="1:40" ht="279" x14ac:dyDescent="0.35">
      <c r="A388" s="367">
        <v>50</v>
      </c>
      <c r="B388" s="384" t="str">
        <f t="shared" si="24"/>
        <v/>
      </c>
      <c r="C388" s="385" t="str">
        <f ca="1">TEXT(IFERROR(INDEX('Overview - Section A'!$A$38:$A$45,MATCH(G388,'Overview - Section A'!$U$38:$U$45,0)),""),"d-mmm-yy") &amp;" to " &amp; TEXT(IFERROR(INDEX('Overview - Section A'!$E$38:$E$45,MATCH(G388,'Overview - Section A'!$U$38:$U$45,0)),""),"d-mmm-yy")</f>
        <v>1-Jan-18 to 30-Jun-18</v>
      </c>
      <c r="D388" s="462"/>
      <c r="E388" s="462"/>
      <c r="F388" s="459" t="str">
        <f t="shared" si="25"/>
        <v/>
      </c>
      <c r="G388" s="463" t="s">
        <v>412</v>
      </c>
      <c r="H388" s="463"/>
      <c r="I388" s="464" t="b">
        <f t="shared" si="26"/>
        <v>1</v>
      </c>
      <c r="J388" s="464" t="b">
        <f t="shared" si="27"/>
        <v>0</v>
      </c>
      <c r="K388" s="464" t="str">
        <f t="shared" si="28"/>
        <v>a1N36000004vM7OEAU</v>
      </c>
      <c r="L388" s="465" t="s">
        <v>1377</v>
      </c>
      <c r="M388" s="131"/>
      <c r="N388" s="68"/>
      <c r="AM388" s="5"/>
      <c r="AN388" s="5"/>
    </row>
    <row r="389" spans="1:40" ht="279" x14ac:dyDescent="0.35">
      <c r="A389" s="367">
        <v>50</v>
      </c>
      <c r="B389" s="384" t="str">
        <f t="shared" si="24"/>
        <v/>
      </c>
      <c r="C389" s="385" t="str">
        <f ca="1">TEXT(IFERROR(INDEX('Overview - Section A'!$A$38:$A$45,MATCH(G389,'Overview - Section A'!$U$38:$U$45,0)),""),"d-mmm-yy") &amp;" to " &amp; TEXT(IFERROR(INDEX('Overview - Section A'!$E$38:$E$45,MATCH(G389,'Overview - Section A'!$U$38:$U$45,0)),""),"d-mmm-yy")</f>
        <v>1-Jul-18 to 31-Dec-18</v>
      </c>
      <c r="D389" s="462"/>
      <c r="E389" s="462"/>
      <c r="F389" s="459" t="str">
        <f t="shared" si="25"/>
        <v/>
      </c>
      <c r="G389" s="463" t="s">
        <v>414</v>
      </c>
      <c r="H389" s="463"/>
      <c r="I389" s="464" t="b">
        <f t="shared" si="26"/>
        <v>1</v>
      </c>
      <c r="J389" s="464" t="b">
        <f t="shared" si="27"/>
        <v>0</v>
      </c>
      <c r="K389" s="464" t="str">
        <f t="shared" si="28"/>
        <v>a1N36000004vM7OEAU</v>
      </c>
      <c r="L389" s="465" t="s">
        <v>1378</v>
      </c>
      <c r="M389" s="131"/>
      <c r="N389" s="68"/>
      <c r="AM389" s="5"/>
      <c r="AN389" s="5"/>
    </row>
    <row r="390" spans="1:40" ht="279" x14ac:dyDescent="0.35">
      <c r="A390" s="367">
        <v>50</v>
      </c>
      <c r="B390" s="384" t="str">
        <f t="shared" si="24"/>
        <v/>
      </c>
      <c r="C390" s="385" t="str">
        <f ca="1">TEXT(IFERROR(INDEX('Overview - Section A'!$A$38:$A$45,MATCH(G390,'Overview - Section A'!$U$38:$U$45,0)),""),"d-mmm-yy") &amp;" to " &amp; TEXT(IFERROR(INDEX('Overview - Section A'!$E$38:$E$45,MATCH(G390,'Overview - Section A'!$U$38:$U$45,0)),""),"d-mmm-yy")</f>
        <v>1-Jan-19 to 30-Jun-19</v>
      </c>
      <c r="D390" s="462"/>
      <c r="E390" s="462"/>
      <c r="F390" s="459" t="str">
        <f t="shared" si="25"/>
        <v/>
      </c>
      <c r="G390" s="463" t="s">
        <v>416</v>
      </c>
      <c r="H390" s="463"/>
      <c r="I390" s="464" t="b">
        <f t="shared" si="26"/>
        <v>1</v>
      </c>
      <c r="J390" s="464" t="b">
        <f t="shared" si="27"/>
        <v>0</v>
      </c>
      <c r="K390" s="464" t="str">
        <f t="shared" si="28"/>
        <v>a1N36000004vM7OEAU</v>
      </c>
      <c r="L390" s="465" t="s">
        <v>1379</v>
      </c>
      <c r="M390" s="131"/>
      <c r="N390" s="68"/>
      <c r="AM390" s="5"/>
      <c r="AN390" s="5"/>
    </row>
    <row r="391" spans="1:40" ht="279" x14ac:dyDescent="0.35">
      <c r="A391" s="367">
        <v>50</v>
      </c>
      <c r="B391" s="384" t="str">
        <f t="shared" si="24"/>
        <v/>
      </c>
      <c r="C391" s="385" t="str">
        <f ca="1">TEXT(IFERROR(INDEX('Overview - Section A'!$A$38:$A$45,MATCH(G391,'Overview - Section A'!$U$38:$U$45,0)),""),"d-mmm-yy") &amp;" to " &amp; TEXT(IFERROR(INDEX('Overview - Section A'!$E$38:$E$45,MATCH(G391,'Overview - Section A'!$U$38:$U$45,0)),""),"d-mmm-yy")</f>
        <v>1-Jul-19 to 31-Dec-19</v>
      </c>
      <c r="D391" s="462"/>
      <c r="E391" s="462"/>
      <c r="F391" s="459" t="str">
        <f t="shared" si="25"/>
        <v/>
      </c>
      <c r="G391" s="463" t="s">
        <v>418</v>
      </c>
      <c r="H391" s="463"/>
      <c r="I391" s="464" t="b">
        <f t="shared" si="26"/>
        <v>1</v>
      </c>
      <c r="J391" s="464" t="b">
        <f t="shared" si="27"/>
        <v>0</v>
      </c>
      <c r="K391" s="464" t="str">
        <f t="shared" si="28"/>
        <v>a1N36000004vM7OEAU</v>
      </c>
      <c r="L391" s="465" t="s">
        <v>1380</v>
      </c>
      <c r="M391" s="131"/>
      <c r="N391" s="68"/>
      <c r="AM391" s="5"/>
      <c r="AN391" s="5"/>
    </row>
    <row r="392" spans="1:40" ht="279" x14ac:dyDescent="0.35">
      <c r="A392" s="367">
        <v>50</v>
      </c>
      <c r="B392" s="384" t="str">
        <f t="shared" si="24"/>
        <v/>
      </c>
      <c r="C392" s="385" t="str">
        <f ca="1">TEXT(IFERROR(INDEX('Overview - Section A'!$A$38:$A$45,MATCH(G392,'Overview - Section A'!$U$38:$U$45,0)),""),"d-mmm-yy") &amp;" to " &amp; TEXT(IFERROR(INDEX('Overview - Section A'!$E$38:$E$45,MATCH(G392,'Overview - Section A'!$U$38:$U$45,0)),""),"d-mmm-yy")</f>
        <v>1-Jan-20 to 30-Jun-20</v>
      </c>
      <c r="D392" s="462"/>
      <c r="E392" s="462"/>
      <c r="F392" s="459" t="str">
        <f t="shared" si="25"/>
        <v/>
      </c>
      <c r="G392" s="463" t="s">
        <v>420</v>
      </c>
      <c r="H392" s="463"/>
      <c r="I392" s="464" t="b">
        <f t="shared" si="26"/>
        <v>1</v>
      </c>
      <c r="J392" s="464" t="b">
        <f t="shared" si="27"/>
        <v>0</v>
      </c>
      <c r="K392" s="464" t="str">
        <f t="shared" si="28"/>
        <v>a1N36000004vM7OEAU</v>
      </c>
      <c r="L392" s="465" t="s">
        <v>1381</v>
      </c>
      <c r="M392" s="131"/>
      <c r="N392" s="68"/>
      <c r="AM392" s="5"/>
      <c r="AN392" s="5"/>
    </row>
    <row r="393" spans="1:40" ht="279" x14ac:dyDescent="0.35">
      <c r="A393" s="367">
        <v>50</v>
      </c>
      <c r="B393" s="384" t="str">
        <f t="shared" si="24"/>
        <v/>
      </c>
      <c r="C393" s="385" t="str">
        <f ca="1">TEXT(IFERROR(INDEX('Overview - Section A'!$A$38:$A$45,MATCH(G393,'Overview - Section A'!$U$38:$U$45,0)),""),"d-mmm-yy") &amp;" to " &amp; TEXT(IFERROR(INDEX('Overview - Section A'!$E$38:$E$45,MATCH(G393,'Overview - Section A'!$U$38:$U$45,0)),""),"d-mmm-yy")</f>
        <v>1-Jul-20 to 31-Dec-20</v>
      </c>
      <c r="D393" s="462"/>
      <c r="E393" s="462"/>
      <c r="F393" s="459" t="str">
        <f t="shared" si="25"/>
        <v/>
      </c>
      <c r="G393" s="463" t="s">
        <v>422</v>
      </c>
      <c r="H393" s="463"/>
      <c r="I393" s="464" t="b">
        <f t="shared" si="26"/>
        <v>1</v>
      </c>
      <c r="J393" s="464" t="b">
        <f t="shared" si="27"/>
        <v>0</v>
      </c>
      <c r="K393" s="464" t="str">
        <f t="shared" si="28"/>
        <v>a1N36000004vM7OEAU</v>
      </c>
      <c r="L393" s="465" t="s">
        <v>1382</v>
      </c>
      <c r="M393" s="131"/>
      <c r="N393" s="68"/>
      <c r="AM393" s="5"/>
      <c r="AN393" s="5"/>
    </row>
    <row r="394" spans="1:40" ht="279" x14ac:dyDescent="0.35">
      <c r="A394" s="367">
        <v>51</v>
      </c>
      <c r="B394" s="384" t="str">
        <f t="shared" si="24"/>
        <v/>
      </c>
      <c r="C394" s="385" t="str">
        <f ca="1">TEXT(IFERROR(INDEX('Overview - Section A'!$A$38:$A$45,MATCH(G394,'Overview - Section A'!$U$38:$U$45,0)),""),"d-mmm-yy") &amp;" to " &amp; TEXT(IFERROR(INDEX('Overview - Section A'!$E$38:$E$45,MATCH(G394,'Overview - Section A'!$U$38:$U$45,0)),""),"d-mmm-yy")</f>
        <v>1-Jan-18 to 30-Jun-18</v>
      </c>
      <c r="D394" s="462"/>
      <c r="E394" s="462"/>
      <c r="F394" s="459" t="str">
        <f t="shared" si="25"/>
        <v/>
      </c>
      <c r="G394" s="463" t="s">
        <v>412</v>
      </c>
      <c r="H394" s="463"/>
      <c r="I394" s="464" t="b">
        <f t="shared" si="26"/>
        <v>1</v>
      </c>
      <c r="J394" s="464" t="b">
        <f t="shared" si="27"/>
        <v>0</v>
      </c>
      <c r="K394" s="464" t="str">
        <f t="shared" si="28"/>
        <v>a1N36000004vM7PEAU</v>
      </c>
      <c r="L394" s="465" t="s">
        <v>1383</v>
      </c>
      <c r="M394" s="131"/>
      <c r="N394" s="68"/>
      <c r="AM394" s="5"/>
      <c r="AN394" s="5"/>
    </row>
    <row r="395" spans="1:40" ht="279" x14ac:dyDescent="0.35">
      <c r="A395" s="367">
        <v>51</v>
      </c>
      <c r="B395" s="384" t="str">
        <f t="shared" si="24"/>
        <v/>
      </c>
      <c r="C395" s="385" t="str">
        <f ca="1">TEXT(IFERROR(INDEX('Overview - Section A'!$A$38:$A$45,MATCH(G395,'Overview - Section A'!$U$38:$U$45,0)),""),"d-mmm-yy") &amp;" to " &amp; TEXT(IFERROR(INDEX('Overview - Section A'!$E$38:$E$45,MATCH(G395,'Overview - Section A'!$U$38:$U$45,0)),""),"d-mmm-yy")</f>
        <v>1-Jul-18 to 31-Dec-18</v>
      </c>
      <c r="D395" s="462"/>
      <c r="E395" s="462"/>
      <c r="F395" s="459" t="str">
        <f t="shared" si="25"/>
        <v/>
      </c>
      <c r="G395" s="463" t="s">
        <v>414</v>
      </c>
      <c r="H395" s="463"/>
      <c r="I395" s="464" t="b">
        <f t="shared" si="26"/>
        <v>1</v>
      </c>
      <c r="J395" s="464" t="b">
        <f t="shared" si="27"/>
        <v>0</v>
      </c>
      <c r="K395" s="464" t="str">
        <f t="shared" si="28"/>
        <v>a1N36000004vM7PEAU</v>
      </c>
      <c r="L395" s="465" t="s">
        <v>1384</v>
      </c>
      <c r="M395" s="131"/>
      <c r="N395" s="68"/>
      <c r="AM395" s="5"/>
      <c r="AN395" s="5"/>
    </row>
    <row r="396" spans="1:40" ht="279" x14ac:dyDescent="0.35">
      <c r="A396" s="367">
        <v>51</v>
      </c>
      <c r="B396" s="384" t="str">
        <f t="shared" si="24"/>
        <v/>
      </c>
      <c r="C396" s="385" t="str">
        <f ca="1">TEXT(IFERROR(INDEX('Overview - Section A'!$A$38:$A$45,MATCH(G396,'Overview - Section A'!$U$38:$U$45,0)),""),"d-mmm-yy") &amp;" to " &amp; TEXT(IFERROR(INDEX('Overview - Section A'!$E$38:$E$45,MATCH(G396,'Overview - Section A'!$U$38:$U$45,0)),""),"d-mmm-yy")</f>
        <v>1-Jan-19 to 30-Jun-19</v>
      </c>
      <c r="D396" s="462"/>
      <c r="E396" s="462"/>
      <c r="F396" s="459" t="str">
        <f t="shared" si="25"/>
        <v/>
      </c>
      <c r="G396" s="463" t="s">
        <v>416</v>
      </c>
      <c r="H396" s="463"/>
      <c r="I396" s="464" t="b">
        <f t="shared" si="26"/>
        <v>1</v>
      </c>
      <c r="J396" s="464" t="b">
        <f t="shared" si="27"/>
        <v>0</v>
      </c>
      <c r="K396" s="464" t="str">
        <f t="shared" si="28"/>
        <v>a1N36000004vM7PEAU</v>
      </c>
      <c r="L396" s="465" t="s">
        <v>1385</v>
      </c>
      <c r="M396" s="131"/>
      <c r="N396" s="68"/>
      <c r="AM396" s="5"/>
      <c r="AN396" s="5"/>
    </row>
    <row r="397" spans="1:40" ht="279" x14ac:dyDescent="0.35">
      <c r="A397" s="367">
        <v>51</v>
      </c>
      <c r="B397" s="384" t="str">
        <f t="shared" si="24"/>
        <v/>
      </c>
      <c r="C397" s="385" t="str">
        <f ca="1">TEXT(IFERROR(INDEX('Overview - Section A'!$A$38:$A$45,MATCH(G397,'Overview - Section A'!$U$38:$U$45,0)),""),"d-mmm-yy") &amp;" to " &amp; TEXT(IFERROR(INDEX('Overview - Section A'!$E$38:$E$45,MATCH(G397,'Overview - Section A'!$U$38:$U$45,0)),""),"d-mmm-yy")</f>
        <v>1-Jul-19 to 31-Dec-19</v>
      </c>
      <c r="D397" s="462"/>
      <c r="E397" s="462"/>
      <c r="F397" s="459" t="str">
        <f t="shared" si="25"/>
        <v/>
      </c>
      <c r="G397" s="463" t="s">
        <v>418</v>
      </c>
      <c r="H397" s="463"/>
      <c r="I397" s="464" t="b">
        <f t="shared" si="26"/>
        <v>1</v>
      </c>
      <c r="J397" s="464" t="b">
        <f t="shared" si="27"/>
        <v>0</v>
      </c>
      <c r="K397" s="464" t="str">
        <f t="shared" si="28"/>
        <v>a1N36000004vM7PEAU</v>
      </c>
      <c r="L397" s="465" t="s">
        <v>1386</v>
      </c>
      <c r="M397" s="131"/>
      <c r="N397" s="68"/>
      <c r="AM397" s="5"/>
      <c r="AN397" s="5"/>
    </row>
    <row r="398" spans="1:40" ht="279" x14ac:dyDescent="0.35">
      <c r="A398" s="367">
        <v>51</v>
      </c>
      <c r="B398" s="384" t="str">
        <f t="shared" si="24"/>
        <v/>
      </c>
      <c r="C398" s="385" t="str">
        <f ca="1">TEXT(IFERROR(INDEX('Overview - Section A'!$A$38:$A$45,MATCH(G398,'Overview - Section A'!$U$38:$U$45,0)),""),"d-mmm-yy") &amp;" to " &amp; TEXT(IFERROR(INDEX('Overview - Section A'!$E$38:$E$45,MATCH(G398,'Overview - Section A'!$U$38:$U$45,0)),""),"d-mmm-yy")</f>
        <v>1-Jan-20 to 30-Jun-20</v>
      </c>
      <c r="D398" s="462"/>
      <c r="E398" s="462"/>
      <c r="F398" s="459" t="str">
        <f t="shared" si="25"/>
        <v/>
      </c>
      <c r="G398" s="463" t="s">
        <v>420</v>
      </c>
      <c r="H398" s="463"/>
      <c r="I398" s="464" t="b">
        <f t="shared" si="26"/>
        <v>1</v>
      </c>
      <c r="J398" s="464" t="b">
        <f t="shared" si="27"/>
        <v>0</v>
      </c>
      <c r="K398" s="464" t="str">
        <f t="shared" si="28"/>
        <v>a1N36000004vM7PEAU</v>
      </c>
      <c r="L398" s="465" t="s">
        <v>1387</v>
      </c>
      <c r="M398" s="131"/>
      <c r="N398" s="68"/>
      <c r="AM398" s="5"/>
      <c r="AN398" s="5"/>
    </row>
    <row r="399" spans="1:40" ht="279" x14ac:dyDescent="0.35">
      <c r="A399" s="367">
        <v>51</v>
      </c>
      <c r="B399" s="384" t="str">
        <f t="shared" si="24"/>
        <v/>
      </c>
      <c r="C399" s="385" t="str">
        <f ca="1">TEXT(IFERROR(INDEX('Overview - Section A'!$A$38:$A$45,MATCH(G399,'Overview - Section A'!$U$38:$U$45,0)),""),"d-mmm-yy") &amp;" to " &amp; TEXT(IFERROR(INDEX('Overview - Section A'!$E$38:$E$45,MATCH(G399,'Overview - Section A'!$U$38:$U$45,0)),""),"d-mmm-yy")</f>
        <v>1-Jul-20 to 31-Dec-20</v>
      </c>
      <c r="D399" s="462"/>
      <c r="E399" s="462"/>
      <c r="F399" s="459" t="str">
        <f t="shared" si="25"/>
        <v/>
      </c>
      <c r="G399" s="463" t="s">
        <v>422</v>
      </c>
      <c r="H399" s="463"/>
      <c r="I399" s="464" t="b">
        <f t="shared" si="26"/>
        <v>1</v>
      </c>
      <c r="J399" s="464" t="b">
        <f t="shared" si="27"/>
        <v>0</v>
      </c>
      <c r="K399" s="464" t="str">
        <f t="shared" si="28"/>
        <v>a1N36000004vM7PEAU</v>
      </c>
      <c r="L399" s="465" t="s">
        <v>1388</v>
      </c>
      <c r="M399" s="131"/>
      <c r="N399" s="68"/>
      <c r="AM399" s="5"/>
      <c r="AN399" s="5"/>
    </row>
    <row r="400" spans="1:40" ht="279" x14ac:dyDescent="0.35">
      <c r="A400" s="367">
        <v>52</v>
      </c>
      <c r="B400" s="384" t="str">
        <f t="shared" si="24"/>
        <v/>
      </c>
      <c r="C400" s="385" t="str">
        <f ca="1">TEXT(IFERROR(INDEX('Overview - Section A'!$A$38:$A$45,MATCH(G400,'Overview - Section A'!$U$38:$U$45,0)),""),"d-mmm-yy") &amp;" to " &amp; TEXT(IFERROR(INDEX('Overview - Section A'!$E$38:$E$45,MATCH(G400,'Overview - Section A'!$U$38:$U$45,0)),""),"d-mmm-yy")</f>
        <v>1-Jan-18 to 30-Jun-18</v>
      </c>
      <c r="D400" s="462"/>
      <c r="E400" s="462"/>
      <c r="F400" s="459" t="str">
        <f t="shared" si="25"/>
        <v/>
      </c>
      <c r="G400" s="463" t="s">
        <v>412</v>
      </c>
      <c r="H400" s="463"/>
      <c r="I400" s="464" t="b">
        <f t="shared" si="26"/>
        <v>1</v>
      </c>
      <c r="J400" s="464" t="b">
        <f t="shared" si="27"/>
        <v>0</v>
      </c>
      <c r="K400" s="464" t="str">
        <f t="shared" si="28"/>
        <v>a1N36000004vM7QEAU</v>
      </c>
      <c r="L400" s="465" t="s">
        <v>1389</v>
      </c>
      <c r="M400" s="131"/>
      <c r="N400" s="68"/>
      <c r="AM400" s="5"/>
      <c r="AN400" s="5"/>
    </row>
    <row r="401" spans="1:40" ht="279" x14ac:dyDescent="0.35">
      <c r="A401" s="367">
        <v>52</v>
      </c>
      <c r="B401" s="384" t="str">
        <f t="shared" si="24"/>
        <v/>
      </c>
      <c r="C401" s="385" t="str">
        <f ca="1">TEXT(IFERROR(INDEX('Overview - Section A'!$A$38:$A$45,MATCH(G401,'Overview - Section A'!$U$38:$U$45,0)),""),"d-mmm-yy") &amp;" to " &amp; TEXT(IFERROR(INDEX('Overview - Section A'!$E$38:$E$45,MATCH(G401,'Overview - Section A'!$U$38:$U$45,0)),""),"d-mmm-yy")</f>
        <v>1-Jul-18 to 31-Dec-18</v>
      </c>
      <c r="D401" s="462"/>
      <c r="E401" s="462"/>
      <c r="F401" s="459" t="str">
        <f t="shared" si="25"/>
        <v/>
      </c>
      <c r="G401" s="463" t="s">
        <v>414</v>
      </c>
      <c r="H401" s="463"/>
      <c r="I401" s="464" t="b">
        <f t="shared" si="26"/>
        <v>1</v>
      </c>
      <c r="J401" s="464" t="b">
        <f t="shared" si="27"/>
        <v>0</v>
      </c>
      <c r="K401" s="464" t="str">
        <f t="shared" si="28"/>
        <v>a1N36000004vM7QEAU</v>
      </c>
      <c r="L401" s="465" t="s">
        <v>1390</v>
      </c>
      <c r="M401" s="131"/>
      <c r="N401" s="68"/>
      <c r="AM401" s="5"/>
      <c r="AN401" s="5"/>
    </row>
    <row r="402" spans="1:40" ht="279" x14ac:dyDescent="0.35">
      <c r="A402" s="367">
        <v>52</v>
      </c>
      <c r="B402" s="384" t="str">
        <f t="shared" si="24"/>
        <v/>
      </c>
      <c r="C402" s="385" t="str">
        <f ca="1">TEXT(IFERROR(INDEX('Overview - Section A'!$A$38:$A$45,MATCH(G402,'Overview - Section A'!$U$38:$U$45,0)),""),"d-mmm-yy") &amp;" to " &amp; TEXT(IFERROR(INDEX('Overview - Section A'!$E$38:$E$45,MATCH(G402,'Overview - Section A'!$U$38:$U$45,0)),""),"d-mmm-yy")</f>
        <v>1-Jan-19 to 30-Jun-19</v>
      </c>
      <c r="D402" s="462"/>
      <c r="E402" s="462"/>
      <c r="F402" s="459" t="str">
        <f t="shared" si="25"/>
        <v/>
      </c>
      <c r="G402" s="463" t="s">
        <v>416</v>
      </c>
      <c r="H402" s="463"/>
      <c r="I402" s="464" t="b">
        <f t="shared" si="26"/>
        <v>1</v>
      </c>
      <c r="J402" s="464" t="b">
        <f t="shared" si="27"/>
        <v>0</v>
      </c>
      <c r="K402" s="464" t="str">
        <f t="shared" si="28"/>
        <v>a1N36000004vM7QEAU</v>
      </c>
      <c r="L402" s="465" t="s">
        <v>1391</v>
      </c>
      <c r="M402" s="131"/>
      <c r="N402" s="68"/>
      <c r="AM402" s="5"/>
      <c r="AN402" s="5"/>
    </row>
    <row r="403" spans="1:40" ht="279" x14ac:dyDescent="0.35">
      <c r="A403" s="367">
        <v>52</v>
      </c>
      <c r="B403" s="384" t="str">
        <f t="shared" si="24"/>
        <v/>
      </c>
      <c r="C403" s="385" t="str">
        <f ca="1">TEXT(IFERROR(INDEX('Overview - Section A'!$A$38:$A$45,MATCH(G403,'Overview - Section A'!$U$38:$U$45,0)),""),"d-mmm-yy") &amp;" to " &amp; TEXT(IFERROR(INDEX('Overview - Section A'!$E$38:$E$45,MATCH(G403,'Overview - Section A'!$U$38:$U$45,0)),""),"d-mmm-yy")</f>
        <v>1-Jul-19 to 31-Dec-19</v>
      </c>
      <c r="D403" s="462"/>
      <c r="E403" s="462"/>
      <c r="F403" s="459" t="str">
        <f t="shared" si="25"/>
        <v/>
      </c>
      <c r="G403" s="463" t="s">
        <v>418</v>
      </c>
      <c r="H403" s="463"/>
      <c r="I403" s="464" t="b">
        <f t="shared" si="26"/>
        <v>1</v>
      </c>
      <c r="J403" s="464" t="b">
        <f t="shared" si="27"/>
        <v>0</v>
      </c>
      <c r="K403" s="464" t="str">
        <f t="shared" si="28"/>
        <v>a1N36000004vM7QEAU</v>
      </c>
      <c r="L403" s="465" t="s">
        <v>1392</v>
      </c>
      <c r="M403" s="131"/>
      <c r="N403" s="68"/>
      <c r="AM403" s="5"/>
      <c r="AN403" s="5"/>
    </row>
    <row r="404" spans="1:40" ht="279" x14ac:dyDescent="0.35">
      <c r="A404" s="367">
        <v>52</v>
      </c>
      <c r="B404" s="384" t="str">
        <f t="shared" si="24"/>
        <v/>
      </c>
      <c r="C404" s="385" t="str">
        <f ca="1">TEXT(IFERROR(INDEX('Overview - Section A'!$A$38:$A$45,MATCH(G404,'Overview - Section A'!$U$38:$U$45,0)),""),"d-mmm-yy") &amp;" to " &amp; TEXT(IFERROR(INDEX('Overview - Section A'!$E$38:$E$45,MATCH(G404,'Overview - Section A'!$U$38:$U$45,0)),""),"d-mmm-yy")</f>
        <v>1-Jan-20 to 30-Jun-20</v>
      </c>
      <c r="D404" s="462"/>
      <c r="E404" s="462"/>
      <c r="F404" s="459" t="str">
        <f t="shared" si="25"/>
        <v/>
      </c>
      <c r="G404" s="463" t="s">
        <v>420</v>
      </c>
      <c r="H404" s="463"/>
      <c r="I404" s="464" t="b">
        <f t="shared" si="26"/>
        <v>1</v>
      </c>
      <c r="J404" s="464" t="b">
        <f t="shared" si="27"/>
        <v>0</v>
      </c>
      <c r="K404" s="464" t="str">
        <f t="shared" si="28"/>
        <v>a1N36000004vM7QEAU</v>
      </c>
      <c r="L404" s="465" t="s">
        <v>1393</v>
      </c>
      <c r="M404" s="131"/>
      <c r="N404" s="68"/>
      <c r="AM404" s="5"/>
      <c r="AN404" s="5"/>
    </row>
    <row r="405" spans="1:40" ht="279" x14ac:dyDescent="0.35">
      <c r="A405" s="367">
        <v>52</v>
      </c>
      <c r="B405" s="384" t="str">
        <f t="shared" si="24"/>
        <v/>
      </c>
      <c r="C405" s="385" t="str">
        <f ca="1">TEXT(IFERROR(INDEX('Overview - Section A'!$A$38:$A$45,MATCH(G405,'Overview - Section A'!$U$38:$U$45,0)),""),"d-mmm-yy") &amp;" to " &amp; TEXT(IFERROR(INDEX('Overview - Section A'!$E$38:$E$45,MATCH(G405,'Overview - Section A'!$U$38:$U$45,0)),""),"d-mmm-yy")</f>
        <v>1-Jul-20 to 31-Dec-20</v>
      </c>
      <c r="D405" s="462"/>
      <c r="E405" s="462"/>
      <c r="F405" s="459" t="str">
        <f t="shared" si="25"/>
        <v/>
      </c>
      <c r="G405" s="463" t="s">
        <v>422</v>
      </c>
      <c r="H405" s="463"/>
      <c r="I405" s="464" t="b">
        <f t="shared" si="26"/>
        <v>1</v>
      </c>
      <c r="J405" s="464" t="b">
        <f t="shared" si="27"/>
        <v>0</v>
      </c>
      <c r="K405" s="464" t="str">
        <f t="shared" si="28"/>
        <v>a1N36000004vM7QEAU</v>
      </c>
      <c r="L405" s="465" t="s">
        <v>1394</v>
      </c>
      <c r="M405" s="131"/>
      <c r="N405" s="68"/>
      <c r="AM405" s="5"/>
      <c r="AN405" s="5"/>
    </row>
    <row r="406" spans="1:40" ht="279" x14ac:dyDescent="0.35">
      <c r="A406" s="367">
        <v>53</v>
      </c>
      <c r="B406" s="384" t="str">
        <f t="shared" si="24"/>
        <v/>
      </c>
      <c r="C406" s="385" t="str">
        <f ca="1">TEXT(IFERROR(INDEX('Overview - Section A'!$A$38:$A$45,MATCH(G406,'Overview - Section A'!$U$38:$U$45,0)),""),"d-mmm-yy") &amp;" to " &amp; TEXT(IFERROR(INDEX('Overview - Section A'!$E$38:$E$45,MATCH(G406,'Overview - Section A'!$U$38:$U$45,0)),""),"d-mmm-yy")</f>
        <v>1-Jan-18 to 30-Jun-18</v>
      </c>
      <c r="D406" s="462"/>
      <c r="E406" s="462"/>
      <c r="F406" s="459" t="str">
        <f t="shared" si="25"/>
        <v/>
      </c>
      <c r="G406" s="463" t="s">
        <v>412</v>
      </c>
      <c r="H406" s="463"/>
      <c r="I406" s="464" t="b">
        <f t="shared" si="26"/>
        <v>1</v>
      </c>
      <c r="J406" s="464" t="b">
        <f t="shared" si="27"/>
        <v>0</v>
      </c>
      <c r="K406" s="464" t="str">
        <f t="shared" si="28"/>
        <v>a1N36000004vM7REAU</v>
      </c>
      <c r="L406" s="465" t="s">
        <v>1395</v>
      </c>
      <c r="M406" s="131"/>
      <c r="N406" s="68"/>
      <c r="AM406" s="5"/>
      <c r="AN406" s="5"/>
    </row>
    <row r="407" spans="1:40" ht="279" x14ac:dyDescent="0.35">
      <c r="A407" s="367">
        <v>53</v>
      </c>
      <c r="B407" s="384" t="str">
        <f t="shared" si="24"/>
        <v/>
      </c>
      <c r="C407" s="385" t="str">
        <f ca="1">TEXT(IFERROR(INDEX('Overview - Section A'!$A$38:$A$45,MATCH(G407,'Overview - Section A'!$U$38:$U$45,0)),""),"d-mmm-yy") &amp;" to " &amp; TEXT(IFERROR(INDEX('Overview - Section A'!$E$38:$E$45,MATCH(G407,'Overview - Section A'!$U$38:$U$45,0)),""),"d-mmm-yy")</f>
        <v>1-Jul-18 to 31-Dec-18</v>
      </c>
      <c r="D407" s="462"/>
      <c r="E407" s="462"/>
      <c r="F407" s="459" t="str">
        <f t="shared" si="25"/>
        <v/>
      </c>
      <c r="G407" s="463" t="s">
        <v>414</v>
      </c>
      <c r="H407" s="463"/>
      <c r="I407" s="464" t="b">
        <f t="shared" si="26"/>
        <v>1</v>
      </c>
      <c r="J407" s="464" t="b">
        <f t="shared" si="27"/>
        <v>0</v>
      </c>
      <c r="K407" s="464" t="str">
        <f t="shared" si="28"/>
        <v>a1N36000004vM7REAU</v>
      </c>
      <c r="L407" s="465" t="s">
        <v>1396</v>
      </c>
      <c r="M407" s="131"/>
      <c r="N407" s="68"/>
      <c r="AM407" s="5"/>
      <c r="AN407" s="5"/>
    </row>
    <row r="408" spans="1:40" ht="279" x14ac:dyDescent="0.35">
      <c r="A408" s="367">
        <v>53</v>
      </c>
      <c r="B408" s="384" t="str">
        <f t="shared" si="24"/>
        <v/>
      </c>
      <c r="C408" s="385" t="str">
        <f ca="1">TEXT(IFERROR(INDEX('Overview - Section A'!$A$38:$A$45,MATCH(G408,'Overview - Section A'!$U$38:$U$45,0)),""),"d-mmm-yy") &amp;" to " &amp; TEXT(IFERROR(INDEX('Overview - Section A'!$E$38:$E$45,MATCH(G408,'Overview - Section A'!$U$38:$U$45,0)),""),"d-mmm-yy")</f>
        <v>1-Jan-19 to 30-Jun-19</v>
      </c>
      <c r="D408" s="462"/>
      <c r="E408" s="462"/>
      <c r="F408" s="459" t="str">
        <f t="shared" si="25"/>
        <v/>
      </c>
      <c r="G408" s="463" t="s">
        <v>416</v>
      </c>
      <c r="H408" s="463"/>
      <c r="I408" s="464" t="b">
        <f t="shared" si="26"/>
        <v>1</v>
      </c>
      <c r="J408" s="464" t="b">
        <f t="shared" si="27"/>
        <v>0</v>
      </c>
      <c r="K408" s="464" t="str">
        <f t="shared" si="28"/>
        <v>a1N36000004vM7REAU</v>
      </c>
      <c r="L408" s="465" t="s">
        <v>1397</v>
      </c>
      <c r="M408" s="131"/>
      <c r="N408" s="68"/>
      <c r="AM408" s="5"/>
      <c r="AN408" s="5"/>
    </row>
    <row r="409" spans="1:40" ht="279" x14ac:dyDescent="0.35">
      <c r="A409" s="367">
        <v>53</v>
      </c>
      <c r="B409" s="384" t="str">
        <f t="shared" si="24"/>
        <v/>
      </c>
      <c r="C409" s="385" t="str">
        <f ca="1">TEXT(IFERROR(INDEX('Overview - Section A'!$A$38:$A$45,MATCH(G409,'Overview - Section A'!$U$38:$U$45,0)),""),"d-mmm-yy") &amp;" to " &amp; TEXT(IFERROR(INDEX('Overview - Section A'!$E$38:$E$45,MATCH(G409,'Overview - Section A'!$U$38:$U$45,0)),""),"d-mmm-yy")</f>
        <v>1-Jul-19 to 31-Dec-19</v>
      </c>
      <c r="D409" s="462"/>
      <c r="E409" s="462"/>
      <c r="F409" s="459" t="str">
        <f t="shared" si="25"/>
        <v/>
      </c>
      <c r="G409" s="463" t="s">
        <v>418</v>
      </c>
      <c r="H409" s="463"/>
      <c r="I409" s="464" t="b">
        <f t="shared" si="26"/>
        <v>1</v>
      </c>
      <c r="J409" s="464" t="b">
        <f t="shared" si="27"/>
        <v>0</v>
      </c>
      <c r="K409" s="464" t="str">
        <f t="shared" si="28"/>
        <v>a1N36000004vM7REAU</v>
      </c>
      <c r="L409" s="465" t="s">
        <v>1398</v>
      </c>
      <c r="M409" s="131"/>
      <c r="N409" s="68"/>
      <c r="AM409" s="5"/>
      <c r="AN409" s="5"/>
    </row>
    <row r="410" spans="1:40" ht="279" x14ac:dyDescent="0.35">
      <c r="A410" s="367">
        <v>53</v>
      </c>
      <c r="B410" s="384" t="str">
        <f t="shared" si="24"/>
        <v/>
      </c>
      <c r="C410" s="385" t="str">
        <f ca="1">TEXT(IFERROR(INDEX('Overview - Section A'!$A$38:$A$45,MATCH(G410,'Overview - Section A'!$U$38:$U$45,0)),""),"d-mmm-yy") &amp;" to " &amp; TEXT(IFERROR(INDEX('Overview - Section A'!$E$38:$E$45,MATCH(G410,'Overview - Section A'!$U$38:$U$45,0)),""),"d-mmm-yy")</f>
        <v>1-Jan-20 to 30-Jun-20</v>
      </c>
      <c r="D410" s="462"/>
      <c r="E410" s="462"/>
      <c r="F410" s="459" t="str">
        <f t="shared" si="25"/>
        <v/>
      </c>
      <c r="G410" s="463" t="s">
        <v>420</v>
      </c>
      <c r="H410" s="463"/>
      <c r="I410" s="464" t="b">
        <f t="shared" si="26"/>
        <v>1</v>
      </c>
      <c r="J410" s="464" t="b">
        <f t="shared" si="27"/>
        <v>0</v>
      </c>
      <c r="K410" s="464" t="str">
        <f t="shared" si="28"/>
        <v>a1N36000004vM7REAU</v>
      </c>
      <c r="L410" s="465" t="s">
        <v>1399</v>
      </c>
      <c r="M410" s="131"/>
      <c r="N410" s="68"/>
      <c r="AM410" s="5"/>
      <c r="AN410" s="5"/>
    </row>
    <row r="411" spans="1:40" ht="279" x14ac:dyDescent="0.35">
      <c r="A411" s="367">
        <v>53</v>
      </c>
      <c r="B411" s="384" t="str">
        <f t="shared" si="24"/>
        <v/>
      </c>
      <c r="C411" s="385" t="str">
        <f ca="1">TEXT(IFERROR(INDEX('Overview - Section A'!$A$38:$A$45,MATCH(G411,'Overview - Section A'!$U$38:$U$45,0)),""),"d-mmm-yy") &amp;" to " &amp; TEXT(IFERROR(INDEX('Overview - Section A'!$E$38:$E$45,MATCH(G411,'Overview - Section A'!$U$38:$U$45,0)),""),"d-mmm-yy")</f>
        <v>1-Jul-20 to 31-Dec-20</v>
      </c>
      <c r="D411" s="462"/>
      <c r="E411" s="462"/>
      <c r="F411" s="459" t="str">
        <f t="shared" si="25"/>
        <v/>
      </c>
      <c r="G411" s="463" t="s">
        <v>422</v>
      </c>
      <c r="H411" s="463"/>
      <c r="I411" s="464" t="b">
        <f t="shared" si="26"/>
        <v>1</v>
      </c>
      <c r="J411" s="464" t="b">
        <f t="shared" si="27"/>
        <v>0</v>
      </c>
      <c r="K411" s="464" t="str">
        <f t="shared" si="28"/>
        <v>a1N36000004vM7REAU</v>
      </c>
      <c r="L411" s="465" t="s">
        <v>1400</v>
      </c>
      <c r="M411" s="131"/>
      <c r="N411" s="68"/>
      <c r="AM411" s="5"/>
      <c r="AN411" s="5"/>
    </row>
    <row r="412" spans="1:40" ht="279" x14ac:dyDescent="0.35">
      <c r="A412" s="367">
        <v>54</v>
      </c>
      <c r="B412" s="384" t="str">
        <f t="shared" si="24"/>
        <v/>
      </c>
      <c r="C412" s="385" t="str">
        <f ca="1">TEXT(IFERROR(INDEX('Overview - Section A'!$A$38:$A$45,MATCH(G412,'Overview - Section A'!$U$38:$U$45,0)),""),"d-mmm-yy") &amp;" to " &amp; TEXT(IFERROR(INDEX('Overview - Section A'!$E$38:$E$45,MATCH(G412,'Overview - Section A'!$U$38:$U$45,0)),""),"d-mmm-yy")</f>
        <v>1-Jan-18 to 30-Jun-18</v>
      </c>
      <c r="D412" s="462"/>
      <c r="E412" s="462"/>
      <c r="F412" s="459" t="str">
        <f t="shared" si="25"/>
        <v/>
      </c>
      <c r="G412" s="463" t="s">
        <v>412</v>
      </c>
      <c r="H412" s="463"/>
      <c r="I412" s="464" t="b">
        <f t="shared" si="26"/>
        <v>1</v>
      </c>
      <c r="J412" s="464" t="b">
        <f t="shared" si="27"/>
        <v>0</v>
      </c>
      <c r="K412" s="464" t="str">
        <f t="shared" si="28"/>
        <v>a1N36000004vM7SEAU</v>
      </c>
      <c r="L412" s="465" t="s">
        <v>1401</v>
      </c>
      <c r="M412" s="131"/>
      <c r="N412" s="68"/>
      <c r="AM412" s="5"/>
      <c r="AN412" s="5"/>
    </row>
    <row r="413" spans="1:40" ht="279" x14ac:dyDescent="0.35">
      <c r="A413" s="367">
        <v>54</v>
      </c>
      <c r="B413" s="384" t="str">
        <f t="shared" si="24"/>
        <v/>
      </c>
      <c r="C413" s="385" t="str">
        <f ca="1">TEXT(IFERROR(INDEX('Overview - Section A'!$A$38:$A$45,MATCH(G413,'Overview - Section A'!$U$38:$U$45,0)),""),"d-mmm-yy") &amp;" to " &amp; TEXT(IFERROR(INDEX('Overview - Section A'!$E$38:$E$45,MATCH(G413,'Overview - Section A'!$U$38:$U$45,0)),""),"d-mmm-yy")</f>
        <v>1-Jul-18 to 31-Dec-18</v>
      </c>
      <c r="D413" s="462"/>
      <c r="E413" s="462"/>
      <c r="F413" s="459" t="str">
        <f t="shared" si="25"/>
        <v/>
      </c>
      <c r="G413" s="463" t="s">
        <v>414</v>
      </c>
      <c r="H413" s="463"/>
      <c r="I413" s="464" t="b">
        <f t="shared" si="26"/>
        <v>1</v>
      </c>
      <c r="J413" s="464" t="b">
        <f t="shared" si="27"/>
        <v>0</v>
      </c>
      <c r="K413" s="464" t="str">
        <f t="shared" si="28"/>
        <v>a1N36000004vM7SEAU</v>
      </c>
      <c r="L413" s="465" t="s">
        <v>1402</v>
      </c>
      <c r="M413" s="131"/>
      <c r="N413" s="68"/>
      <c r="AM413" s="5"/>
      <c r="AN413" s="5"/>
    </row>
    <row r="414" spans="1:40" ht="279" x14ac:dyDescent="0.35">
      <c r="A414" s="367">
        <v>54</v>
      </c>
      <c r="B414" s="384" t="str">
        <f t="shared" ref="B414:B477" si="29">IF(A414=A413,"",IF(VLOOKUP(A414,$A$8:$D$90,4,FALSE)=0,"",VLOOKUP(A414,$A$8:$D$90,4,FALSE)))</f>
        <v/>
      </c>
      <c r="C414" s="385" t="str">
        <f ca="1">TEXT(IFERROR(INDEX('Overview - Section A'!$A$38:$A$45,MATCH(G414,'Overview - Section A'!$U$38:$U$45,0)),""),"d-mmm-yy") &amp;" to " &amp; TEXT(IFERROR(INDEX('Overview - Section A'!$E$38:$E$45,MATCH(G414,'Overview - Section A'!$U$38:$U$45,0)),""),"d-mmm-yy")</f>
        <v>1-Jan-19 to 30-Jun-19</v>
      </c>
      <c r="D414" s="462"/>
      <c r="E414" s="462"/>
      <c r="F414" s="459" t="str">
        <f t="shared" ref="F414:F477" si="30">IF(VLOOKUP(A414,$A$8:$D$90,4,FALSE)=0,"",VLOOKUP(A414,$A$8:$D$90,4,FALSE))</f>
        <v/>
      </c>
      <c r="G414" s="463" t="s">
        <v>416</v>
      </c>
      <c r="H414" s="463"/>
      <c r="I414" s="464" t="b">
        <f t="shared" ref="I414:I477" si="31">IFERROR(TRUE,FALSE)</f>
        <v>1</v>
      </c>
      <c r="J414" s="464" t="b">
        <f t="shared" ref="J414:J477" si="32">IFERROR(IF(VLOOKUP(A414,$A$8:$D$90,4,FALSE)&lt;&gt;"",TRUE,FALSE),FALSE)</f>
        <v>0</v>
      </c>
      <c r="K414" s="464" t="str">
        <f t="shared" ref="K414:K477" si="33">IFERROR(VLOOKUP(A414,$A$8:$T$90,20,FALSE),"")</f>
        <v>a1N36000004vM7SEAU</v>
      </c>
      <c r="L414" s="465" t="s">
        <v>1403</v>
      </c>
      <c r="M414" s="131"/>
      <c r="N414" s="68"/>
      <c r="AM414" s="5"/>
      <c r="AN414" s="5"/>
    </row>
    <row r="415" spans="1:40" ht="279" x14ac:dyDescent="0.35">
      <c r="A415" s="367">
        <v>54</v>
      </c>
      <c r="B415" s="384" t="str">
        <f t="shared" si="29"/>
        <v/>
      </c>
      <c r="C415" s="385" t="str">
        <f ca="1">TEXT(IFERROR(INDEX('Overview - Section A'!$A$38:$A$45,MATCH(G415,'Overview - Section A'!$U$38:$U$45,0)),""),"d-mmm-yy") &amp;" to " &amp; TEXT(IFERROR(INDEX('Overview - Section A'!$E$38:$E$45,MATCH(G415,'Overview - Section A'!$U$38:$U$45,0)),""),"d-mmm-yy")</f>
        <v>1-Jul-19 to 31-Dec-19</v>
      </c>
      <c r="D415" s="462"/>
      <c r="E415" s="462"/>
      <c r="F415" s="459" t="str">
        <f t="shared" si="30"/>
        <v/>
      </c>
      <c r="G415" s="463" t="s">
        <v>418</v>
      </c>
      <c r="H415" s="463"/>
      <c r="I415" s="464" t="b">
        <f t="shared" si="31"/>
        <v>1</v>
      </c>
      <c r="J415" s="464" t="b">
        <f t="shared" si="32"/>
        <v>0</v>
      </c>
      <c r="K415" s="464" t="str">
        <f t="shared" si="33"/>
        <v>a1N36000004vM7SEAU</v>
      </c>
      <c r="L415" s="465" t="s">
        <v>1404</v>
      </c>
      <c r="M415" s="131"/>
      <c r="N415" s="68"/>
      <c r="AM415" s="5"/>
      <c r="AN415" s="5"/>
    </row>
    <row r="416" spans="1:40" ht="279" x14ac:dyDescent="0.35">
      <c r="A416" s="367">
        <v>54</v>
      </c>
      <c r="B416" s="384" t="str">
        <f t="shared" si="29"/>
        <v/>
      </c>
      <c r="C416" s="385" t="str">
        <f ca="1">TEXT(IFERROR(INDEX('Overview - Section A'!$A$38:$A$45,MATCH(G416,'Overview - Section A'!$U$38:$U$45,0)),""),"d-mmm-yy") &amp;" to " &amp; TEXT(IFERROR(INDEX('Overview - Section A'!$E$38:$E$45,MATCH(G416,'Overview - Section A'!$U$38:$U$45,0)),""),"d-mmm-yy")</f>
        <v>1-Jan-20 to 30-Jun-20</v>
      </c>
      <c r="D416" s="462"/>
      <c r="E416" s="462"/>
      <c r="F416" s="459" t="str">
        <f t="shared" si="30"/>
        <v/>
      </c>
      <c r="G416" s="463" t="s">
        <v>420</v>
      </c>
      <c r="H416" s="463"/>
      <c r="I416" s="464" t="b">
        <f t="shared" si="31"/>
        <v>1</v>
      </c>
      <c r="J416" s="464" t="b">
        <f t="shared" si="32"/>
        <v>0</v>
      </c>
      <c r="K416" s="464" t="str">
        <f t="shared" si="33"/>
        <v>a1N36000004vM7SEAU</v>
      </c>
      <c r="L416" s="465" t="s">
        <v>1405</v>
      </c>
      <c r="M416" s="131"/>
      <c r="N416" s="68"/>
      <c r="AM416" s="5"/>
      <c r="AN416" s="5"/>
    </row>
    <row r="417" spans="1:40" ht="279" x14ac:dyDescent="0.35">
      <c r="A417" s="367">
        <v>54</v>
      </c>
      <c r="B417" s="384" t="str">
        <f t="shared" si="29"/>
        <v/>
      </c>
      <c r="C417" s="385" t="str">
        <f ca="1">TEXT(IFERROR(INDEX('Overview - Section A'!$A$38:$A$45,MATCH(G417,'Overview - Section A'!$U$38:$U$45,0)),""),"d-mmm-yy") &amp;" to " &amp; TEXT(IFERROR(INDEX('Overview - Section A'!$E$38:$E$45,MATCH(G417,'Overview - Section A'!$U$38:$U$45,0)),""),"d-mmm-yy")</f>
        <v>1-Jul-20 to 31-Dec-20</v>
      </c>
      <c r="D417" s="462"/>
      <c r="E417" s="462"/>
      <c r="F417" s="459" t="str">
        <f t="shared" si="30"/>
        <v/>
      </c>
      <c r="G417" s="463" t="s">
        <v>422</v>
      </c>
      <c r="H417" s="463"/>
      <c r="I417" s="464" t="b">
        <f t="shared" si="31"/>
        <v>1</v>
      </c>
      <c r="J417" s="464" t="b">
        <f t="shared" si="32"/>
        <v>0</v>
      </c>
      <c r="K417" s="464" t="str">
        <f t="shared" si="33"/>
        <v>a1N36000004vM7SEAU</v>
      </c>
      <c r="L417" s="465" t="s">
        <v>1406</v>
      </c>
      <c r="M417" s="131"/>
      <c r="N417" s="68"/>
      <c r="AM417" s="5"/>
      <c r="AN417" s="5"/>
    </row>
    <row r="418" spans="1:40" ht="279" x14ac:dyDescent="0.35">
      <c r="A418" s="367">
        <v>55</v>
      </c>
      <c r="B418" s="384" t="str">
        <f t="shared" si="29"/>
        <v/>
      </c>
      <c r="C418" s="385" t="str">
        <f ca="1">TEXT(IFERROR(INDEX('Overview - Section A'!$A$38:$A$45,MATCH(G418,'Overview - Section A'!$U$38:$U$45,0)),""),"d-mmm-yy") &amp;" to " &amp; TEXT(IFERROR(INDEX('Overview - Section A'!$E$38:$E$45,MATCH(G418,'Overview - Section A'!$U$38:$U$45,0)),""),"d-mmm-yy")</f>
        <v>1-Jan-18 to 30-Jun-18</v>
      </c>
      <c r="D418" s="462"/>
      <c r="E418" s="462"/>
      <c r="F418" s="459" t="str">
        <f t="shared" si="30"/>
        <v/>
      </c>
      <c r="G418" s="463" t="s">
        <v>412</v>
      </c>
      <c r="H418" s="463"/>
      <c r="I418" s="464" t="b">
        <f t="shared" si="31"/>
        <v>1</v>
      </c>
      <c r="J418" s="464" t="b">
        <f t="shared" si="32"/>
        <v>0</v>
      </c>
      <c r="K418" s="464" t="str">
        <f t="shared" si="33"/>
        <v>a1N36000004vM7TEAU</v>
      </c>
      <c r="L418" s="465" t="s">
        <v>1407</v>
      </c>
      <c r="M418" s="131"/>
      <c r="N418" s="68"/>
      <c r="AM418" s="5"/>
      <c r="AN418" s="5"/>
    </row>
    <row r="419" spans="1:40" ht="279" x14ac:dyDescent="0.35">
      <c r="A419" s="367">
        <v>55</v>
      </c>
      <c r="B419" s="384" t="str">
        <f t="shared" si="29"/>
        <v/>
      </c>
      <c r="C419" s="385" t="str">
        <f ca="1">TEXT(IFERROR(INDEX('Overview - Section A'!$A$38:$A$45,MATCH(G419,'Overview - Section A'!$U$38:$U$45,0)),""),"d-mmm-yy") &amp;" to " &amp; TEXT(IFERROR(INDEX('Overview - Section A'!$E$38:$E$45,MATCH(G419,'Overview - Section A'!$U$38:$U$45,0)),""),"d-mmm-yy")</f>
        <v>1-Jul-18 to 31-Dec-18</v>
      </c>
      <c r="D419" s="462"/>
      <c r="E419" s="462"/>
      <c r="F419" s="459" t="str">
        <f t="shared" si="30"/>
        <v/>
      </c>
      <c r="G419" s="463" t="s">
        <v>414</v>
      </c>
      <c r="H419" s="463"/>
      <c r="I419" s="464" t="b">
        <f t="shared" si="31"/>
        <v>1</v>
      </c>
      <c r="J419" s="464" t="b">
        <f t="shared" si="32"/>
        <v>0</v>
      </c>
      <c r="K419" s="464" t="str">
        <f t="shared" si="33"/>
        <v>a1N36000004vM7TEAU</v>
      </c>
      <c r="L419" s="465" t="s">
        <v>1408</v>
      </c>
      <c r="M419" s="131"/>
      <c r="N419" s="68"/>
      <c r="AM419" s="5"/>
      <c r="AN419" s="5"/>
    </row>
    <row r="420" spans="1:40" ht="279" x14ac:dyDescent="0.35">
      <c r="A420" s="367">
        <v>55</v>
      </c>
      <c r="B420" s="384" t="str">
        <f t="shared" si="29"/>
        <v/>
      </c>
      <c r="C420" s="385" t="str">
        <f ca="1">TEXT(IFERROR(INDEX('Overview - Section A'!$A$38:$A$45,MATCH(G420,'Overview - Section A'!$U$38:$U$45,0)),""),"d-mmm-yy") &amp;" to " &amp; TEXT(IFERROR(INDEX('Overview - Section A'!$E$38:$E$45,MATCH(G420,'Overview - Section A'!$U$38:$U$45,0)),""),"d-mmm-yy")</f>
        <v>1-Jan-19 to 30-Jun-19</v>
      </c>
      <c r="D420" s="462"/>
      <c r="E420" s="462"/>
      <c r="F420" s="459" t="str">
        <f t="shared" si="30"/>
        <v/>
      </c>
      <c r="G420" s="463" t="s">
        <v>416</v>
      </c>
      <c r="H420" s="463"/>
      <c r="I420" s="464" t="b">
        <f t="shared" si="31"/>
        <v>1</v>
      </c>
      <c r="J420" s="464" t="b">
        <f t="shared" si="32"/>
        <v>0</v>
      </c>
      <c r="K420" s="464" t="str">
        <f t="shared" si="33"/>
        <v>a1N36000004vM7TEAU</v>
      </c>
      <c r="L420" s="465" t="s">
        <v>1409</v>
      </c>
      <c r="M420" s="131"/>
      <c r="N420" s="68"/>
      <c r="AM420" s="5"/>
      <c r="AN420" s="5"/>
    </row>
    <row r="421" spans="1:40" ht="279" x14ac:dyDescent="0.35">
      <c r="A421" s="367">
        <v>55</v>
      </c>
      <c r="B421" s="384" t="str">
        <f t="shared" si="29"/>
        <v/>
      </c>
      <c r="C421" s="385" t="str">
        <f ca="1">TEXT(IFERROR(INDEX('Overview - Section A'!$A$38:$A$45,MATCH(G421,'Overview - Section A'!$U$38:$U$45,0)),""),"d-mmm-yy") &amp;" to " &amp; TEXT(IFERROR(INDEX('Overview - Section A'!$E$38:$E$45,MATCH(G421,'Overview - Section A'!$U$38:$U$45,0)),""),"d-mmm-yy")</f>
        <v>1-Jul-19 to 31-Dec-19</v>
      </c>
      <c r="D421" s="462"/>
      <c r="E421" s="462"/>
      <c r="F421" s="459" t="str">
        <f t="shared" si="30"/>
        <v/>
      </c>
      <c r="G421" s="463" t="s">
        <v>418</v>
      </c>
      <c r="H421" s="463"/>
      <c r="I421" s="464" t="b">
        <f t="shared" si="31"/>
        <v>1</v>
      </c>
      <c r="J421" s="464" t="b">
        <f t="shared" si="32"/>
        <v>0</v>
      </c>
      <c r="K421" s="464" t="str">
        <f t="shared" si="33"/>
        <v>a1N36000004vM7TEAU</v>
      </c>
      <c r="L421" s="465" t="s">
        <v>1410</v>
      </c>
      <c r="M421" s="131"/>
      <c r="N421" s="68"/>
      <c r="AM421" s="5"/>
      <c r="AN421" s="5"/>
    </row>
    <row r="422" spans="1:40" ht="279" x14ac:dyDescent="0.35">
      <c r="A422" s="367">
        <v>55</v>
      </c>
      <c r="B422" s="384" t="str">
        <f t="shared" si="29"/>
        <v/>
      </c>
      <c r="C422" s="385" t="str">
        <f ca="1">TEXT(IFERROR(INDEX('Overview - Section A'!$A$38:$A$45,MATCH(G422,'Overview - Section A'!$U$38:$U$45,0)),""),"d-mmm-yy") &amp;" to " &amp; TEXT(IFERROR(INDEX('Overview - Section A'!$E$38:$E$45,MATCH(G422,'Overview - Section A'!$U$38:$U$45,0)),""),"d-mmm-yy")</f>
        <v>1-Jan-20 to 30-Jun-20</v>
      </c>
      <c r="D422" s="462"/>
      <c r="E422" s="462"/>
      <c r="F422" s="459" t="str">
        <f t="shared" si="30"/>
        <v/>
      </c>
      <c r="G422" s="463" t="s">
        <v>420</v>
      </c>
      <c r="H422" s="463"/>
      <c r="I422" s="464" t="b">
        <f t="shared" si="31"/>
        <v>1</v>
      </c>
      <c r="J422" s="464" t="b">
        <f t="shared" si="32"/>
        <v>0</v>
      </c>
      <c r="K422" s="464" t="str">
        <f t="shared" si="33"/>
        <v>a1N36000004vM7TEAU</v>
      </c>
      <c r="L422" s="465" t="s">
        <v>1411</v>
      </c>
      <c r="M422" s="131"/>
      <c r="N422" s="68"/>
      <c r="AM422" s="5"/>
      <c r="AN422" s="5"/>
    </row>
    <row r="423" spans="1:40" ht="279" x14ac:dyDescent="0.35">
      <c r="A423" s="367">
        <v>55</v>
      </c>
      <c r="B423" s="384" t="str">
        <f t="shared" si="29"/>
        <v/>
      </c>
      <c r="C423" s="385" t="str">
        <f ca="1">TEXT(IFERROR(INDEX('Overview - Section A'!$A$38:$A$45,MATCH(G423,'Overview - Section A'!$U$38:$U$45,0)),""),"d-mmm-yy") &amp;" to " &amp; TEXT(IFERROR(INDEX('Overview - Section A'!$E$38:$E$45,MATCH(G423,'Overview - Section A'!$U$38:$U$45,0)),""),"d-mmm-yy")</f>
        <v>1-Jul-20 to 31-Dec-20</v>
      </c>
      <c r="D423" s="462"/>
      <c r="E423" s="462"/>
      <c r="F423" s="459" t="str">
        <f t="shared" si="30"/>
        <v/>
      </c>
      <c r="G423" s="463" t="s">
        <v>422</v>
      </c>
      <c r="H423" s="463"/>
      <c r="I423" s="464" t="b">
        <f t="shared" si="31"/>
        <v>1</v>
      </c>
      <c r="J423" s="464" t="b">
        <f t="shared" si="32"/>
        <v>0</v>
      </c>
      <c r="K423" s="464" t="str">
        <f t="shared" si="33"/>
        <v>a1N36000004vM7TEAU</v>
      </c>
      <c r="L423" s="465" t="s">
        <v>1412</v>
      </c>
      <c r="M423" s="131"/>
      <c r="N423" s="68"/>
      <c r="AM423" s="5"/>
      <c r="AN423" s="5"/>
    </row>
    <row r="424" spans="1:40" ht="279" x14ac:dyDescent="0.35">
      <c r="A424" s="367">
        <v>56</v>
      </c>
      <c r="B424" s="384" t="str">
        <f t="shared" si="29"/>
        <v/>
      </c>
      <c r="C424" s="385" t="str">
        <f ca="1">TEXT(IFERROR(INDEX('Overview - Section A'!$A$38:$A$45,MATCH(G424,'Overview - Section A'!$U$38:$U$45,0)),""),"d-mmm-yy") &amp;" to " &amp; TEXT(IFERROR(INDEX('Overview - Section A'!$E$38:$E$45,MATCH(G424,'Overview - Section A'!$U$38:$U$45,0)),""),"d-mmm-yy")</f>
        <v>1-Jan-18 to 30-Jun-18</v>
      </c>
      <c r="D424" s="462"/>
      <c r="E424" s="462"/>
      <c r="F424" s="459" t="str">
        <f t="shared" si="30"/>
        <v/>
      </c>
      <c r="G424" s="463" t="s">
        <v>412</v>
      </c>
      <c r="H424" s="463"/>
      <c r="I424" s="464" t="b">
        <f t="shared" si="31"/>
        <v>1</v>
      </c>
      <c r="J424" s="464" t="b">
        <f t="shared" si="32"/>
        <v>0</v>
      </c>
      <c r="K424" s="464" t="str">
        <f t="shared" si="33"/>
        <v>a1N36000004vM7UEAU</v>
      </c>
      <c r="L424" s="465" t="s">
        <v>1413</v>
      </c>
      <c r="M424" s="131"/>
      <c r="N424" s="68"/>
      <c r="AM424" s="5"/>
      <c r="AN424" s="5"/>
    </row>
    <row r="425" spans="1:40" ht="279" x14ac:dyDescent="0.35">
      <c r="A425" s="367">
        <v>56</v>
      </c>
      <c r="B425" s="384" t="str">
        <f t="shared" si="29"/>
        <v/>
      </c>
      <c r="C425" s="385" t="str">
        <f ca="1">TEXT(IFERROR(INDEX('Overview - Section A'!$A$38:$A$45,MATCH(G425,'Overview - Section A'!$U$38:$U$45,0)),""),"d-mmm-yy") &amp;" to " &amp; TEXT(IFERROR(INDEX('Overview - Section A'!$E$38:$E$45,MATCH(G425,'Overview - Section A'!$U$38:$U$45,0)),""),"d-mmm-yy")</f>
        <v>1-Jul-18 to 31-Dec-18</v>
      </c>
      <c r="D425" s="462"/>
      <c r="E425" s="462"/>
      <c r="F425" s="459" t="str">
        <f t="shared" si="30"/>
        <v/>
      </c>
      <c r="G425" s="463" t="s">
        <v>414</v>
      </c>
      <c r="H425" s="463"/>
      <c r="I425" s="464" t="b">
        <f t="shared" si="31"/>
        <v>1</v>
      </c>
      <c r="J425" s="464" t="b">
        <f t="shared" si="32"/>
        <v>0</v>
      </c>
      <c r="K425" s="464" t="str">
        <f t="shared" si="33"/>
        <v>a1N36000004vM7UEAU</v>
      </c>
      <c r="L425" s="465" t="s">
        <v>1414</v>
      </c>
      <c r="M425" s="131"/>
      <c r="N425" s="68"/>
      <c r="AM425" s="5"/>
      <c r="AN425" s="5"/>
    </row>
    <row r="426" spans="1:40" ht="279" x14ac:dyDescent="0.35">
      <c r="A426" s="367">
        <v>56</v>
      </c>
      <c r="B426" s="384" t="str">
        <f t="shared" si="29"/>
        <v/>
      </c>
      <c r="C426" s="385" t="str">
        <f ca="1">TEXT(IFERROR(INDEX('Overview - Section A'!$A$38:$A$45,MATCH(G426,'Overview - Section A'!$U$38:$U$45,0)),""),"d-mmm-yy") &amp;" to " &amp; TEXT(IFERROR(INDEX('Overview - Section A'!$E$38:$E$45,MATCH(G426,'Overview - Section A'!$U$38:$U$45,0)),""),"d-mmm-yy")</f>
        <v>1-Jan-19 to 30-Jun-19</v>
      </c>
      <c r="D426" s="462"/>
      <c r="E426" s="462"/>
      <c r="F426" s="459" t="str">
        <f t="shared" si="30"/>
        <v/>
      </c>
      <c r="G426" s="463" t="s">
        <v>416</v>
      </c>
      <c r="H426" s="463"/>
      <c r="I426" s="464" t="b">
        <f t="shared" si="31"/>
        <v>1</v>
      </c>
      <c r="J426" s="464" t="b">
        <f t="shared" si="32"/>
        <v>0</v>
      </c>
      <c r="K426" s="464" t="str">
        <f t="shared" si="33"/>
        <v>a1N36000004vM7UEAU</v>
      </c>
      <c r="L426" s="465" t="s">
        <v>1415</v>
      </c>
      <c r="M426" s="131"/>
      <c r="N426" s="68"/>
      <c r="AM426" s="5"/>
      <c r="AN426" s="5"/>
    </row>
    <row r="427" spans="1:40" ht="279" x14ac:dyDescent="0.35">
      <c r="A427" s="367">
        <v>56</v>
      </c>
      <c r="B427" s="384" t="str">
        <f t="shared" si="29"/>
        <v/>
      </c>
      <c r="C427" s="385" t="str">
        <f ca="1">TEXT(IFERROR(INDEX('Overview - Section A'!$A$38:$A$45,MATCH(G427,'Overview - Section A'!$U$38:$U$45,0)),""),"d-mmm-yy") &amp;" to " &amp; TEXT(IFERROR(INDEX('Overview - Section A'!$E$38:$E$45,MATCH(G427,'Overview - Section A'!$U$38:$U$45,0)),""),"d-mmm-yy")</f>
        <v>1-Jul-19 to 31-Dec-19</v>
      </c>
      <c r="D427" s="462"/>
      <c r="E427" s="462"/>
      <c r="F427" s="459" t="str">
        <f t="shared" si="30"/>
        <v/>
      </c>
      <c r="G427" s="463" t="s">
        <v>418</v>
      </c>
      <c r="H427" s="463"/>
      <c r="I427" s="464" t="b">
        <f t="shared" si="31"/>
        <v>1</v>
      </c>
      <c r="J427" s="464" t="b">
        <f t="shared" si="32"/>
        <v>0</v>
      </c>
      <c r="K427" s="464" t="str">
        <f t="shared" si="33"/>
        <v>a1N36000004vM7UEAU</v>
      </c>
      <c r="L427" s="465" t="s">
        <v>1416</v>
      </c>
      <c r="M427" s="131"/>
      <c r="N427" s="68"/>
      <c r="AM427" s="5"/>
      <c r="AN427" s="5"/>
    </row>
    <row r="428" spans="1:40" ht="279" x14ac:dyDescent="0.35">
      <c r="A428" s="367">
        <v>56</v>
      </c>
      <c r="B428" s="384" t="str">
        <f t="shared" si="29"/>
        <v/>
      </c>
      <c r="C428" s="385" t="str">
        <f ca="1">TEXT(IFERROR(INDEX('Overview - Section A'!$A$38:$A$45,MATCH(G428,'Overview - Section A'!$U$38:$U$45,0)),""),"d-mmm-yy") &amp;" to " &amp; TEXT(IFERROR(INDEX('Overview - Section A'!$E$38:$E$45,MATCH(G428,'Overview - Section A'!$U$38:$U$45,0)),""),"d-mmm-yy")</f>
        <v>1-Jan-20 to 30-Jun-20</v>
      </c>
      <c r="D428" s="462"/>
      <c r="E428" s="462"/>
      <c r="F428" s="459" t="str">
        <f t="shared" si="30"/>
        <v/>
      </c>
      <c r="G428" s="463" t="s">
        <v>420</v>
      </c>
      <c r="H428" s="463"/>
      <c r="I428" s="464" t="b">
        <f t="shared" si="31"/>
        <v>1</v>
      </c>
      <c r="J428" s="464" t="b">
        <f t="shared" si="32"/>
        <v>0</v>
      </c>
      <c r="K428" s="464" t="str">
        <f t="shared" si="33"/>
        <v>a1N36000004vM7UEAU</v>
      </c>
      <c r="L428" s="465" t="s">
        <v>1417</v>
      </c>
      <c r="M428" s="131"/>
      <c r="N428" s="68"/>
      <c r="AM428" s="5"/>
      <c r="AN428" s="5"/>
    </row>
    <row r="429" spans="1:40" ht="279" x14ac:dyDescent="0.35">
      <c r="A429" s="367">
        <v>56</v>
      </c>
      <c r="B429" s="384" t="str">
        <f t="shared" si="29"/>
        <v/>
      </c>
      <c r="C429" s="385" t="str">
        <f ca="1">TEXT(IFERROR(INDEX('Overview - Section A'!$A$38:$A$45,MATCH(G429,'Overview - Section A'!$U$38:$U$45,0)),""),"d-mmm-yy") &amp;" to " &amp; TEXT(IFERROR(INDEX('Overview - Section A'!$E$38:$E$45,MATCH(G429,'Overview - Section A'!$U$38:$U$45,0)),""),"d-mmm-yy")</f>
        <v>1-Jul-20 to 31-Dec-20</v>
      </c>
      <c r="D429" s="462"/>
      <c r="E429" s="462"/>
      <c r="F429" s="459" t="str">
        <f t="shared" si="30"/>
        <v/>
      </c>
      <c r="G429" s="463" t="s">
        <v>422</v>
      </c>
      <c r="H429" s="463"/>
      <c r="I429" s="464" t="b">
        <f t="shared" si="31"/>
        <v>1</v>
      </c>
      <c r="J429" s="464" t="b">
        <f t="shared" si="32"/>
        <v>0</v>
      </c>
      <c r="K429" s="464" t="str">
        <f t="shared" si="33"/>
        <v>a1N36000004vM7UEAU</v>
      </c>
      <c r="L429" s="465" t="s">
        <v>1418</v>
      </c>
      <c r="M429" s="131"/>
      <c r="N429" s="68"/>
      <c r="AM429" s="5"/>
      <c r="AN429" s="5"/>
    </row>
    <row r="430" spans="1:40" ht="279" x14ac:dyDescent="0.35">
      <c r="A430" s="367">
        <v>57</v>
      </c>
      <c r="B430" s="384" t="str">
        <f t="shared" si="29"/>
        <v/>
      </c>
      <c r="C430" s="385" t="str">
        <f ca="1">TEXT(IFERROR(INDEX('Overview - Section A'!$A$38:$A$45,MATCH(G430,'Overview - Section A'!$U$38:$U$45,0)),""),"d-mmm-yy") &amp;" to " &amp; TEXT(IFERROR(INDEX('Overview - Section A'!$E$38:$E$45,MATCH(G430,'Overview - Section A'!$U$38:$U$45,0)),""),"d-mmm-yy")</f>
        <v>1-Jan-18 to 30-Jun-18</v>
      </c>
      <c r="D430" s="462"/>
      <c r="E430" s="462"/>
      <c r="F430" s="459" t="str">
        <f t="shared" si="30"/>
        <v/>
      </c>
      <c r="G430" s="463" t="s">
        <v>412</v>
      </c>
      <c r="H430" s="463"/>
      <c r="I430" s="464" t="b">
        <f t="shared" si="31"/>
        <v>1</v>
      </c>
      <c r="J430" s="464" t="b">
        <f t="shared" si="32"/>
        <v>0</v>
      </c>
      <c r="K430" s="464" t="str">
        <f t="shared" si="33"/>
        <v>a1N36000004vM7VEAU</v>
      </c>
      <c r="L430" s="465" t="s">
        <v>1419</v>
      </c>
      <c r="M430" s="131"/>
      <c r="N430" s="68"/>
      <c r="AM430" s="5"/>
      <c r="AN430" s="5"/>
    </row>
    <row r="431" spans="1:40" ht="279" x14ac:dyDescent="0.35">
      <c r="A431" s="367">
        <v>57</v>
      </c>
      <c r="B431" s="384" t="str">
        <f t="shared" si="29"/>
        <v/>
      </c>
      <c r="C431" s="385" t="str">
        <f ca="1">TEXT(IFERROR(INDEX('Overview - Section A'!$A$38:$A$45,MATCH(G431,'Overview - Section A'!$U$38:$U$45,0)),""),"d-mmm-yy") &amp;" to " &amp; TEXT(IFERROR(INDEX('Overview - Section A'!$E$38:$E$45,MATCH(G431,'Overview - Section A'!$U$38:$U$45,0)),""),"d-mmm-yy")</f>
        <v>1-Jul-18 to 31-Dec-18</v>
      </c>
      <c r="D431" s="462"/>
      <c r="E431" s="462"/>
      <c r="F431" s="459" t="str">
        <f t="shared" si="30"/>
        <v/>
      </c>
      <c r="G431" s="463" t="s">
        <v>414</v>
      </c>
      <c r="H431" s="463"/>
      <c r="I431" s="464" t="b">
        <f t="shared" si="31"/>
        <v>1</v>
      </c>
      <c r="J431" s="464" t="b">
        <f t="shared" si="32"/>
        <v>0</v>
      </c>
      <c r="K431" s="464" t="str">
        <f t="shared" si="33"/>
        <v>a1N36000004vM7VEAU</v>
      </c>
      <c r="L431" s="465" t="s">
        <v>1420</v>
      </c>
      <c r="M431" s="131"/>
      <c r="N431" s="68"/>
      <c r="AM431" s="5"/>
      <c r="AN431" s="5"/>
    </row>
    <row r="432" spans="1:40" ht="279" x14ac:dyDescent="0.35">
      <c r="A432" s="367">
        <v>57</v>
      </c>
      <c r="B432" s="384" t="str">
        <f t="shared" si="29"/>
        <v/>
      </c>
      <c r="C432" s="385" t="str">
        <f ca="1">TEXT(IFERROR(INDEX('Overview - Section A'!$A$38:$A$45,MATCH(G432,'Overview - Section A'!$U$38:$U$45,0)),""),"d-mmm-yy") &amp;" to " &amp; TEXT(IFERROR(INDEX('Overview - Section A'!$E$38:$E$45,MATCH(G432,'Overview - Section A'!$U$38:$U$45,0)),""),"d-mmm-yy")</f>
        <v>1-Jan-19 to 30-Jun-19</v>
      </c>
      <c r="D432" s="462"/>
      <c r="E432" s="462"/>
      <c r="F432" s="459" t="str">
        <f t="shared" si="30"/>
        <v/>
      </c>
      <c r="G432" s="463" t="s">
        <v>416</v>
      </c>
      <c r="H432" s="463"/>
      <c r="I432" s="464" t="b">
        <f t="shared" si="31"/>
        <v>1</v>
      </c>
      <c r="J432" s="464" t="b">
        <f t="shared" si="32"/>
        <v>0</v>
      </c>
      <c r="K432" s="464" t="str">
        <f t="shared" si="33"/>
        <v>a1N36000004vM7VEAU</v>
      </c>
      <c r="L432" s="465" t="s">
        <v>1421</v>
      </c>
      <c r="M432" s="131"/>
      <c r="N432" s="68"/>
      <c r="AM432" s="5"/>
      <c r="AN432" s="5"/>
    </row>
    <row r="433" spans="1:40" ht="279" x14ac:dyDescent="0.35">
      <c r="A433" s="367">
        <v>57</v>
      </c>
      <c r="B433" s="384" t="str">
        <f t="shared" si="29"/>
        <v/>
      </c>
      <c r="C433" s="385" t="str">
        <f ca="1">TEXT(IFERROR(INDEX('Overview - Section A'!$A$38:$A$45,MATCH(G433,'Overview - Section A'!$U$38:$U$45,0)),""),"d-mmm-yy") &amp;" to " &amp; TEXT(IFERROR(INDEX('Overview - Section A'!$E$38:$E$45,MATCH(G433,'Overview - Section A'!$U$38:$U$45,0)),""),"d-mmm-yy")</f>
        <v>1-Jul-19 to 31-Dec-19</v>
      </c>
      <c r="D433" s="462"/>
      <c r="E433" s="462"/>
      <c r="F433" s="459" t="str">
        <f t="shared" si="30"/>
        <v/>
      </c>
      <c r="G433" s="463" t="s">
        <v>418</v>
      </c>
      <c r="H433" s="463"/>
      <c r="I433" s="464" t="b">
        <f t="shared" si="31"/>
        <v>1</v>
      </c>
      <c r="J433" s="464" t="b">
        <f t="shared" si="32"/>
        <v>0</v>
      </c>
      <c r="K433" s="464" t="str">
        <f t="shared" si="33"/>
        <v>a1N36000004vM7VEAU</v>
      </c>
      <c r="L433" s="465" t="s">
        <v>1422</v>
      </c>
      <c r="M433" s="131"/>
      <c r="N433" s="68"/>
      <c r="AM433" s="5"/>
      <c r="AN433" s="5"/>
    </row>
    <row r="434" spans="1:40" ht="279" x14ac:dyDescent="0.35">
      <c r="A434" s="367">
        <v>57</v>
      </c>
      <c r="B434" s="384" t="str">
        <f t="shared" si="29"/>
        <v/>
      </c>
      <c r="C434" s="385" t="str">
        <f ca="1">TEXT(IFERROR(INDEX('Overview - Section A'!$A$38:$A$45,MATCH(G434,'Overview - Section A'!$U$38:$U$45,0)),""),"d-mmm-yy") &amp;" to " &amp; TEXT(IFERROR(INDEX('Overview - Section A'!$E$38:$E$45,MATCH(G434,'Overview - Section A'!$U$38:$U$45,0)),""),"d-mmm-yy")</f>
        <v>1-Jan-20 to 30-Jun-20</v>
      </c>
      <c r="D434" s="462"/>
      <c r="E434" s="462"/>
      <c r="F434" s="459" t="str">
        <f t="shared" si="30"/>
        <v/>
      </c>
      <c r="G434" s="463" t="s">
        <v>420</v>
      </c>
      <c r="H434" s="463"/>
      <c r="I434" s="464" t="b">
        <f t="shared" si="31"/>
        <v>1</v>
      </c>
      <c r="J434" s="464" t="b">
        <f t="shared" si="32"/>
        <v>0</v>
      </c>
      <c r="K434" s="464" t="str">
        <f t="shared" si="33"/>
        <v>a1N36000004vM7VEAU</v>
      </c>
      <c r="L434" s="465" t="s">
        <v>1423</v>
      </c>
      <c r="M434" s="131"/>
      <c r="N434" s="68"/>
      <c r="AM434" s="5"/>
      <c r="AN434" s="5"/>
    </row>
    <row r="435" spans="1:40" ht="279" x14ac:dyDescent="0.35">
      <c r="A435" s="367">
        <v>57</v>
      </c>
      <c r="B435" s="384" t="str">
        <f t="shared" si="29"/>
        <v/>
      </c>
      <c r="C435" s="385" t="str">
        <f ca="1">TEXT(IFERROR(INDEX('Overview - Section A'!$A$38:$A$45,MATCH(G435,'Overview - Section A'!$U$38:$U$45,0)),""),"d-mmm-yy") &amp;" to " &amp; TEXT(IFERROR(INDEX('Overview - Section A'!$E$38:$E$45,MATCH(G435,'Overview - Section A'!$U$38:$U$45,0)),""),"d-mmm-yy")</f>
        <v>1-Jul-20 to 31-Dec-20</v>
      </c>
      <c r="D435" s="462"/>
      <c r="E435" s="462"/>
      <c r="F435" s="459" t="str">
        <f t="shared" si="30"/>
        <v/>
      </c>
      <c r="G435" s="463" t="s">
        <v>422</v>
      </c>
      <c r="H435" s="463"/>
      <c r="I435" s="464" t="b">
        <f t="shared" si="31"/>
        <v>1</v>
      </c>
      <c r="J435" s="464" t="b">
        <f t="shared" si="32"/>
        <v>0</v>
      </c>
      <c r="K435" s="464" t="str">
        <f t="shared" si="33"/>
        <v>a1N36000004vM7VEAU</v>
      </c>
      <c r="L435" s="465" t="s">
        <v>1424</v>
      </c>
      <c r="M435" s="131"/>
      <c r="N435" s="68"/>
      <c r="AM435" s="5"/>
      <c r="AN435" s="5"/>
    </row>
    <row r="436" spans="1:40" ht="279" x14ac:dyDescent="0.35">
      <c r="A436" s="367">
        <v>58</v>
      </c>
      <c r="B436" s="384" t="str">
        <f t="shared" si="29"/>
        <v/>
      </c>
      <c r="C436" s="385" t="str">
        <f ca="1">TEXT(IFERROR(INDEX('Overview - Section A'!$A$38:$A$45,MATCH(G436,'Overview - Section A'!$U$38:$U$45,0)),""),"d-mmm-yy") &amp;" to " &amp; TEXT(IFERROR(INDEX('Overview - Section A'!$E$38:$E$45,MATCH(G436,'Overview - Section A'!$U$38:$U$45,0)),""),"d-mmm-yy")</f>
        <v>1-Jan-18 to 30-Jun-18</v>
      </c>
      <c r="D436" s="462"/>
      <c r="E436" s="462"/>
      <c r="F436" s="459" t="str">
        <f t="shared" si="30"/>
        <v/>
      </c>
      <c r="G436" s="463" t="s">
        <v>412</v>
      </c>
      <c r="H436" s="463"/>
      <c r="I436" s="464" t="b">
        <f t="shared" si="31"/>
        <v>1</v>
      </c>
      <c r="J436" s="464" t="b">
        <f t="shared" si="32"/>
        <v>0</v>
      </c>
      <c r="K436" s="464" t="str">
        <f t="shared" si="33"/>
        <v>a1N36000004vM7WEAU</v>
      </c>
      <c r="L436" s="465" t="s">
        <v>1425</v>
      </c>
      <c r="M436" s="131"/>
      <c r="N436" s="68"/>
      <c r="AM436" s="5"/>
      <c r="AN436" s="5"/>
    </row>
    <row r="437" spans="1:40" ht="279" x14ac:dyDescent="0.35">
      <c r="A437" s="367">
        <v>58</v>
      </c>
      <c r="B437" s="384" t="str">
        <f t="shared" si="29"/>
        <v/>
      </c>
      <c r="C437" s="385" t="str">
        <f ca="1">TEXT(IFERROR(INDEX('Overview - Section A'!$A$38:$A$45,MATCH(G437,'Overview - Section A'!$U$38:$U$45,0)),""),"d-mmm-yy") &amp;" to " &amp; TEXT(IFERROR(INDEX('Overview - Section A'!$E$38:$E$45,MATCH(G437,'Overview - Section A'!$U$38:$U$45,0)),""),"d-mmm-yy")</f>
        <v>1-Jul-18 to 31-Dec-18</v>
      </c>
      <c r="D437" s="462"/>
      <c r="E437" s="462"/>
      <c r="F437" s="459" t="str">
        <f t="shared" si="30"/>
        <v/>
      </c>
      <c r="G437" s="463" t="s">
        <v>414</v>
      </c>
      <c r="H437" s="463"/>
      <c r="I437" s="464" t="b">
        <f t="shared" si="31"/>
        <v>1</v>
      </c>
      <c r="J437" s="464" t="b">
        <f t="shared" si="32"/>
        <v>0</v>
      </c>
      <c r="K437" s="464" t="str">
        <f t="shared" si="33"/>
        <v>a1N36000004vM7WEAU</v>
      </c>
      <c r="L437" s="465" t="s">
        <v>1426</v>
      </c>
      <c r="M437" s="131"/>
      <c r="N437" s="68"/>
      <c r="AM437" s="5"/>
      <c r="AN437" s="5"/>
    </row>
    <row r="438" spans="1:40" ht="279" x14ac:dyDescent="0.35">
      <c r="A438" s="367">
        <v>58</v>
      </c>
      <c r="B438" s="384" t="str">
        <f t="shared" si="29"/>
        <v/>
      </c>
      <c r="C438" s="385" t="str">
        <f ca="1">TEXT(IFERROR(INDEX('Overview - Section A'!$A$38:$A$45,MATCH(G438,'Overview - Section A'!$U$38:$U$45,0)),""),"d-mmm-yy") &amp;" to " &amp; TEXT(IFERROR(INDEX('Overview - Section A'!$E$38:$E$45,MATCH(G438,'Overview - Section A'!$U$38:$U$45,0)),""),"d-mmm-yy")</f>
        <v>1-Jan-19 to 30-Jun-19</v>
      </c>
      <c r="D438" s="462"/>
      <c r="E438" s="462"/>
      <c r="F438" s="459" t="str">
        <f t="shared" si="30"/>
        <v/>
      </c>
      <c r="G438" s="463" t="s">
        <v>416</v>
      </c>
      <c r="H438" s="463"/>
      <c r="I438" s="464" t="b">
        <f t="shared" si="31"/>
        <v>1</v>
      </c>
      <c r="J438" s="464" t="b">
        <f t="shared" si="32"/>
        <v>0</v>
      </c>
      <c r="K438" s="464" t="str">
        <f t="shared" si="33"/>
        <v>a1N36000004vM7WEAU</v>
      </c>
      <c r="L438" s="465" t="s">
        <v>1427</v>
      </c>
      <c r="M438" s="131"/>
      <c r="N438" s="68"/>
      <c r="AM438" s="5"/>
      <c r="AN438" s="5"/>
    </row>
    <row r="439" spans="1:40" ht="279" x14ac:dyDescent="0.35">
      <c r="A439" s="367">
        <v>58</v>
      </c>
      <c r="B439" s="384" t="str">
        <f t="shared" si="29"/>
        <v/>
      </c>
      <c r="C439" s="385" t="str">
        <f ca="1">TEXT(IFERROR(INDEX('Overview - Section A'!$A$38:$A$45,MATCH(G439,'Overview - Section A'!$U$38:$U$45,0)),""),"d-mmm-yy") &amp;" to " &amp; TEXT(IFERROR(INDEX('Overview - Section A'!$E$38:$E$45,MATCH(G439,'Overview - Section A'!$U$38:$U$45,0)),""),"d-mmm-yy")</f>
        <v>1-Jul-19 to 31-Dec-19</v>
      </c>
      <c r="D439" s="462"/>
      <c r="E439" s="462"/>
      <c r="F439" s="459" t="str">
        <f t="shared" si="30"/>
        <v/>
      </c>
      <c r="G439" s="463" t="s">
        <v>418</v>
      </c>
      <c r="H439" s="463"/>
      <c r="I439" s="464" t="b">
        <f t="shared" si="31"/>
        <v>1</v>
      </c>
      <c r="J439" s="464" t="b">
        <f t="shared" si="32"/>
        <v>0</v>
      </c>
      <c r="K439" s="464" t="str">
        <f t="shared" si="33"/>
        <v>a1N36000004vM7WEAU</v>
      </c>
      <c r="L439" s="465" t="s">
        <v>1428</v>
      </c>
      <c r="M439" s="131"/>
      <c r="N439" s="68"/>
      <c r="AM439" s="5"/>
      <c r="AN439" s="5"/>
    </row>
    <row r="440" spans="1:40" ht="279" x14ac:dyDescent="0.35">
      <c r="A440" s="367">
        <v>58</v>
      </c>
      <c r="B440" s="384" t="str">
        <f t="shared" si="29"/>
        <v/>
      </c>
      <c r="C440" s="385" t="str">
        <f ca="1">TEXT(IFERROR(INDEX('Overview - Section A'!$A$38:$A$45,MATCH(G440,'Overview - Section A'!$U$38:$U$45,0)),""),"d-mmm-yy") &amp;" to " &amp; TEXT(IFERROR(INDEX('Overview - Section A'!$E$38:$E$45,MATCH(G440,'Overview - Section A'!$U$38:$U$45,0)),""),"d-mmm-yy")</f>
        <v>1-Jan-20 to 30-Jun-20</v>
      </c>
      <c r="D440" s="462"/>
      <c r="E440" s="462"/>
      <c r="F440" s="459" t="str">
        <f t="shared" si="30"/>
        <v/>
      </c>
      <c r="G440" s="463" t="s">
        <v>420</v>
      </c>
      <c r="H440" s="463"/>
      <c r="I440" s="464" t="b">
        <f t="shared" si="31"/>
        <v>1</v>
      </c>
      <c r="J440" s="464" t="b">
        <f t="shared" si="32"/>
        <v>0</v>
      </c>
      <c r="K440" s="464" t="str">
        <f t="shared" si="33"/>
        <v>a1N36000004vM7WEAU</v>
      </c>
      <c r="L440" s="465" t="s">
        <v>1429</v>
      </c>
      <c r="M440" s="131"/>
      <c r="N440" s="68"/>
      <c r="AM440" s="5"/>
      <c r="AN440" s="5"/>
    </row>
    <row r="441" spans="1:40" ht="279" x14ac:dyDescent="0.35">
      <c r="A441" s="367">
        <v>58</v>
      </c>
      <c r="B441" s="384" t="str">
        <f t="shared" si="29"/>
        <v/>
      </c>
      <c r="C441" s="385" t="str">
        <f ca="1">TEXT(IFERROR(INDEX('Overview - Section A'!$A$38:$A$45,MATCH(G441,'Overview - Section A'!$U$38:$U$45,0)),""),"d-mmm-yy") &amp;" to " &amp; TEXT(IFERROR(INDEX('Overview - Section A'!$E$38:$E$45,MATCH(G441,'Overview - Section A'!$U$38:$U$45,0)),""),"d-mmm-yy")</f>
        <v>1-Jul-20 to 31-Dec-20</v>
      </c>
      <c r="D441" s="462"/>
      <c r="E441" s="462"/>
      <c r="F441" s="459" t="str">
        <f t="shared" si="30"/>
        <v/>
      </c>
      <c r="G441" s="463" t="s">
        <v>422</v>
      </c>
      <c r="H441" s="463"/>
      <c r="I441" s="464" t="b">
        <f t="shared" si="31"/>
        <v>1</v>
      </c>
      <c r="J441" s="464" t="b">
        <f t="shared" si="32"/>
        <v>0</v>
      </c>
      <c r="K441" s="464" t="str">
        <f t="shared" si="33"/>
        <v>a1N36000004vM7WEAU</v>
      </c>
      <c r="L441" s="465" t="s">
        <v>1430</v>
      </c>
      <c r="M441" s="131"/>
      <c r="N441" s="68"/>
      <c r="AM441" s="5"/>
      <c r="AN441" s="5"/>
    </row>
    <row r="442" spans="1:40" ht="279" x14ac:dyDescent="0.35">
      <c r="A442" s="367">
        <v>59</v>
      </c>
      <c r="B442" s="384" t="str">
        <f t="shared" si="29"/>
        <v/>
      </c>
      <c r="C442" s="385" t="str">
        <f ca="1">TEXT(IFERROR(INDEX('Overview - Section A'!$A$38:$A$45,MATCH(G442,'Overview - Section A'!$U$38:$U$45,0)),""),"d-mmm-yy") &amp;" to " &amp; TEXT(IFERROR(INDEX('Overview - Section A'!$E$38:$E$45,MATCH(G442,'Overview - Section A'!$U$38:$U$45,0)),""),"d-mmm-yy")</f>
        <v>1-Jan-18 to 30-Jun-18</v>
      </c>
      <c r="D442" s="462"/>
      <c r="E442" s="462"/>
      <c r="F442" s="459" t="str">
        <f t="shared" si="30"/>
        <v/>
      </c>
      <c r="G442" s="463" t="s">
        <v>412</v>
      </c>
      <c r="H442" s="463"/>
      <c r="I442" s="464" t="b">
        <f t="shared" si="31"/>
        <v>1</v>
      </c>
      <c r="J442" s="464" t="b">
        <f t="shared" si="32"/>
        <v>0</v>
      </c>
      <c r="K442" s="464" t="str">
        <f t="shared" si="33"/>
        <v>a1N36000004vM7XEAU</v>
      </c>
      <c r="L442" s="465" t="s">
        <v>1431</v>
      </c>
      <c r="M442" s="131"/>
      <c r="N442" s="68"/>
      <c r="AM442" s="5"/>
      <c r="AN442" s="5"/>
    </row>
    <row r="443" spans="1:40" ht="279" x14ac:dyDescent="0.35">
      <c r="A443" s="367">
        <v>59</v>
      </c>
      <c r="B443" s="384" t="str">
        <f t="shared" si="29"/>
        <v/>
      </c>
      <c r="C443" s="385" t="str">
        <f ca="1">TEXT(IFERROR(INDEX('Overview - Section A'!$A$38:$A$45,MATCH(G443,'Overview - Section A'!$U$38:$U$45,0)),""),"d-mmm-yy") &amp;" to " &amp; TEXT(IFERROR(INDEX('Overview - Section A'!$E$38:$E$45,MATCH(G443,'Overview - Section A'!$U$38:$U$45,0)),""),"d-mmm-yy")</f>
        <v>1-Jul-18 to 31-Dec-18</v>
      </c>
      <c r="D443" s="462"/>
      <c r="E443" s="462"/>
      <c r="F443" s="459" t="str">
        <f t="shared" si="30"/>
        <v/>
      </c>
      <c r="G443" s="463" t="s">
        <v>414</v>
      </c>
      <c r="H443" s="463"/>
      <c r="I443" s="464" t="b">
        <f t="shared" si="31"/>
        <v>1</v>
      </c>
      <c r="J443" s="464" t="b">
        <f t="shared" si="32"/>
        <v>0</v>
      </c>
      <c r="K443" s="464" t="str">
        <f t="shared" si="33"/>
        <v>a1N36000004vM7XEAU</v>
      </c>
      <c r="L443" s="465" t="s">
        <v>1432</v>
      </c>
      <c r="M443" s="131"/>
      <c r="N443" s="68"/>
      <c r="AM443" s="5"/>
      <c r="AN443" s="5"/>
    </row>
    <row r="444" spans="1:40" ht="279" x14ac:dyDescent="0.35">
      <c r="A444" s="367">
        <v>59</v>
      </c>
      <c r="B444" s="384" t="str">
        <f t="shared" si="29"/>
        <v/>
      </c>
      <c r="C444" s="385" t="str">
        <f ca="1">TEXT(IFERROR(INDEX('Overview - Section A'!$A$38:$A$45,MATCH(G444,'Overview - Section A'!$U$38:$U$45,0)),""),"d-mmm-yy") &amp;" to " &amp; TEXT(IFERROR(INDEX('Overview - Section A'!$E$38:$E$45,MATCH(G444,'Overview - Section A'!$U$38:$U$45,0)),""),"d-mmm-yy")</f>
        <v>1-Jan-19 to 30-Jun-19</v>
      </c>
      <c r="D444" s="462"/>
      <c r="E444" s="462"/>
      <c r="F444" s="459" t="str">
        <f t="shared" si="30"/>
        <v/>
      </c>
      <c r="G444" s="463" t="s">
        <v>416</v>
      </c>
      <c r="H444" s="463"/>
      <c r="I444" s="464" t="b">
        <f t="shared" si="31"/>
        <v>1</v>
      </c>
      <c r="J444" s="464" t="b">
        <f t="shared" si="32"/>
        <v>0</v>
      </c>
      <c r="K444" s="464" t="str">
        <f t="shared" si="33"/>
        <v>a1N36000004vM7XEAU</v>
      </c>
      <c r="L444" s="465" t="s">
        <v>1433</v>
      </c>
      <c r="M444" s="131"/>
      <c r="N444" s="68"/>
      <c r="AM444" s="5"/>
      <c r="AN444" s="5"/>
    </row>
    <row r="445" spans="1:40" ht="279" x14ac:dyDescent="0.35">
      <c r="A445" s="367">
        <v>59</v>
      </c>
      <c r="B445" s="384" t="str">
        <f t="shared" si="29"/>
        <v/>
      </c>
      <c r="C445" s="385" t="str">
        <f ca="1">TEXT(IFERROR(INDEX('Overview - Section A'!$A$38:$A$45,MATCH(G445,'Overview - Section A'!$U$38:$U$45,0)),""),"d-mmm-yy") &amp;" to " &amp; TEXT(IFERROR(INDEX('Overview - Section A'!$E$38:$E$45,MATCH(G445,'Overview - Section A'!$U$38:$U$45,0)),""),"d-mmm-yy")</f>
        <v>1-Jul-19 to 31-Dec-19</v>
      </c>
      <c r="D445" s="462"/>
      <c r="E445" s="462"/>
      <c r="F445" s="459" t="str">
        <f t="shared" si="30"/>
        <v/>
      </c>
      <c r="G445" s="463" t="s">
        <v>418</v>
      </c>
      <c r="H445" s="463"/>
      <c r="I445" s="464" t="b">
        <f t="shared" si="31"/>
        <v>1</v>
      </c>
      <c r="J445" s="464" t="b">
        <f t="shared" si="32"/>
        <v>0</v>
      </c>
      <c r="K445" s="464" t="str">
        <f t="shared" si="33"/>
        <v>a1N36000004vM7XEAU</v>
      </c>
      <c r="L445" s="465" t="s">
        <v>1434</v>
      </c>
      <c r="M445" s="131"/>
      <c r="N445" s="68"/>
      <c r="AM445" s="5"/>
      <c r="AN445" s="5"/>
    </row>
    <row r="446" spans="1:40" ht="279" x14ac:dyDescent="0.35">
      <c r="A446" s="367">
        <v>59</v>
      </c>
      <c r="B446" s="384" t="str">
        <f t="shared" si="29"/>
        <v/>
      </c>
      <c r="C446" s="385" t="str">
        <f ca="1">TEXT(IFERROR(INDEX('Overview - Section A'!$A$38:$A$45,MATCH(G446,'Overview - Section A'!$U$38:$U$45,0)),""),"d-mmm-yy") &amp;" to " &amp; TEXT(IFERROR(INDEX('Overview - Section A'!$E$38:$E$45,MATCH(G446,'Overview - Section A'!$U$38:$U$45,0)),""),"d-mmm-yy")</f>
        <v>1-Jan-20 to 30-Jun-20</v>
      </c>
      <c r="D446" s="462"/>
      <c r="E446" s="462"/>
      <c r="F446" s="459" t="str">
        <f t="shared" si="30"/>
        <v/>
      </c>
      <c r="G446" s="463" t="s">
        <v>420</v>
      </c>
      <c r="H446" s="463"/>
      <c r="I446" s="464" t="b">
        <f t="shared" si="31"/>
        <v>1</v>
      </c>
      <c r="J446" s="464" t="b">
        <f t="shared" si="32"/>
        <v>0</v>
      </c>
      <c r="K446" s="464" t="str">
        <f t="shared" si="33"/>
        <v>a1N36000004vM7XEAU</v>
      </c>
      <c r="L446" s="465" t="s">
        <v>1435</v>
      </c>
      <c r="M446" s="131"/>
      <c r="N446" s="68"/>
      <c r="AM446" s="5"/>
      <c r="AN446" s="5"/>
    </row>
    <row r="447" spans="1:40" ht="279" x14ac:dyDescent="0.35">
      <c r="A447" s="367">
        <v>59</v>
      </c>
      <c r="B447" s="384" t="str">
        <f t="shared" si="29"/>
        <v/>
      </c>
      <c r="C447" s="385" t="str">
        <f ca="1">TEXT(IFERROR(INDEX('Overview - Section A'!$A$38:$A$45,MATCH(G447,'Overview - Section A'!$U$38:$U$45,0)),""),"d-mmm-yy") &amp;" to " &amp; TEXT(IFERROR(INDEX('Overview - Section A'!$E$38:$E$45,MATCH(G447,'Overview - Section A'!$U$38:$U$45,0)),""),"d-mmm-yy")</f>
        <v>1-Jul-20 to 31-Dec-20</v>
      </c>
      <c r="D447" s="462"/>
      <c r="E447" s="462"/>
      <c r="F447" s="459" t="str">
        <f t="shared" si="30"/>
        <v/>
      </c>
      <c r="G447" s="463" t="s">
        <v>422</v>
      </c>
      <c r="H447" s="463"/>
      <c r="I447" s="464" t="b">
        <f t="shared" si="31"/>
        <v>1</v>
      </c>
      <c r="J447" s="464" t="b">
        <f t="shared" si="32"/>
        <v>0</v>
      </c>
      <c r="K447" s="464" t="str">
        <f t="shared" si="33"/>
        <v>a1N36000004vM7XEAU</v>
      </c>
      <c r="L447" s="465" t="s">
        <v>1436</v>
      </c>
      <c r="M447" s="131"/>
      <c r="N447" s="68"/>
      <c r="AM447" s="5"/>
      <c r="AN447" s="5"/>
    </row>
    <row r="448" spans="1:40" ht="279" x14ac:dyDescent="0.35">
      <c r="A448" s="367">
        <v>60</v>
      </c>
      <c r="B448" s="384" t="str">
        <f t="shared" si="29"/>
        <v/>
      </c>
      <c r="C448" s="385" t="str">
        <f ca="1">TEXT(IFERROR(INDEX('Overview - Section A'!$A$38:$A$45,MATCH(G448,'Overview - Section A'!$U$38:$U$45,0)),""),"d-mmm-yy") &amp;" to " &amp; TEXT(IFERROR(INDEX('Overview - Section A'!$E$38:$E$45,MATCH(G448,'Overview - Section A'!$U$38:$U$45,0)),""),"d-mmm-yy")</f>
        <v>1-Jan-18 to 30-Jun-18</v>
      </c>
      <c r="D448" s="462"/>
      <c r="E448" s="462"/>
      <c r="F448" s="459" t="str">
        <f t="shared" si="30"/>
        <v/>
      </c>
      <c r="G448" s="463" t="s">
        <v>412</v>
      </c>
      <c r="H448" s="463"/>
      <c r="I448" s="464" t="b">
        <f t="shared" si="31"/>
        <v>1</v>
      </c>
      <c r="J448" s="464" t="b">
        <f t="shared" si="32"/>
        <v>0</v>
      </c>
      <c r="K448" s="464" t="str">
        <f t="shared" si="33"/>
        <v>a1N36000004vM7YEAU</v>
      </c>
      <c r="L448" s="465" t="s">
        <v>1437</v>
      </c>
      <c r="M448" s="131"/>
      <c r="N448" s="68"/>
      <c r="AM448" s="5"/>
      <c r="AN448" s="5"/>
    </row>
    <row r="449" spans="1:40" ht="279" x14ac:dyDescent="0.35">
      <c r="A449" s="367">
        <v>60</v>
      </c>
      <c r="B449" s="384" t="str">
        <f t="shared" si="29"/>
        <v/>
      </c>
      <c r="C449" s="385" t="str">
        <f ca="1">TEXT(IFERROR(INDEX('Overview - Section A'!$A$38:$A$45,MATCH(G449,'Overview - Section A'!$U$38:$U$45,0)),""),"d-mmm-yy") &amp;" to " &amp; TEXT(IFERROR(INDEX('Overview - Section A'!$E$38:$E$45,MATCH(G449,'Overview - Section A'!$U$38:$U$45,0)),""),"d-mmm-yy")</f>
        <v>1-Jul-18 to 31-Dec-18</v>
      </c>
      <c r="D449" s="462"/>
      <c r="E449" s="462"/>
      <c r="F449" s="459" t="str">
        <f t="shared" si="30"/>
        <v/>
      </c>
      <c r="G449" s="463" t="s">
        <v>414</v>
      </c>
      <c r="H449" s="463"/>
      <c r="I449" s="464" t="b">
        <f t="shared" si="31"/>
        <v>1</v>
      </c>
      <c r="J449" s="464" t="b">
        <f t="shared" si="32"/>
        <v>0</v>
      </c>
      <c r="K449" s="464" t="str">
        <f t="shared" si="33"/>
        <v>a1N36000004vM7YEAU</v>
      </c>
      <c r="L449" s="465" t="s">
        <v>1438</v>
      </c>
      <c r="M449" s="131"/>
      <c r="N449" s="68"/>
      <c r="AM449" s="5"/>
      <c r="AN449" s="5"/>
    </row>
    <row r="450" spans="1:40" ht="279" x14ac:dyDescent="0.35">
      <c r="A450" s="367">
        <v>60</v>
      </c>
      <c r="B450" s="384" t="str">
        <f t="shared" si="29"/>
        <v/>
      </c>
      <c r="C450" s="385" t="str">
        <f ca="1">TEXT(IFERROR(INDEX('Overview - Section A'!$A$38:$A$45,MATCH(G450,'Overview - Section A'!$U$38:$U$45,0)),""),"d-mmm-yy") &amp;" to " &amp; TEXT(IFERROR(INDEX('Overview - Section A'!$E$38:$E$45,MATCH(G450,'Overview - Section A'!$U$38:$U$45,0)),""),"d-mmm-yy")</f>
        <v>1-Jan-19 to 30-Jun-19</v>
      </c>
      <c r="D450" s="462"/>
      <c r="E450" s="462"/>
      <c r="F450" s="459" t="str">
        <f t="shared" si="30"/>
        <v/>
      </c>
      <c r="G450" s="463" t="s">
        <v>416</v>
      </c>
      <c r="H450" s="463"/>
      <c r="I450" s="464" t="b">
        <f t="shared" si="31"/>
        <v>1</v>
      </c>
      <c r="J450" s="464" t="b">
        <f t="shared" si="32"/>
        <v>0</v>
      </c>
      <c r="K450" s="464" t="str">
        <f t="shared" si="33"/>
        <v>a1N36000004vM7YEAU</v>
      </c>
      <c r="L450" s="465" t="s">
        <v>1439</v>
      </c>
      <c r="M450" s="131"/>
      <c r="N450" s="68"/>
      <c r="AM450" s="5"/>
      <c r="AN450" s="5"/>
    </row>
    <row r="451" spans="1:40" ht="279" x14ac:dyDescent="0.35">
      <c r="A451" s="367">
        <v>60</v>
      </c>
      <c r="B451" s="384" t="str">
        <f t="shared" si="29"/>
        <v/>
      </c>
      <c r="C451" s="385" t="str">
        <f ca="1">TEXT(IFERROR(INDEX('Overview - Section A'!$A$38:$A$45,MATCH(G451,'Overview - Section A'!$U$38:$U$45,0)),""),"d-mmm-yy") &amp;" to " &amp; TEXT(IFERROR(INDEX('Overview - Section A'!$E$38:$E$45,MATCH(G451,'Overview - Section A'!$U$38:$U$45,0)),""),"d-mmm-yy")</f>
        <v>1-Jul-19 to 31-Dec-19</v>
      </c>
      <c r="D451" s="462"/>
      <c r="E451" s="462"/>
      <c r="F451" s="459" t="str">
        <f t="shared" si="30"/>
        <v/>
      </c>
      <c r="G451" s="463" t="s">
        <v>418</v>
      </c>
      <c r="H451" s="463"/>
      <c r="I451" s="464" t="b">
        <f t="shared" si="31"/>
        <v>1</v>
      </c>
      <c r="J451" s="464" t="b">
        <f t="shared" si="32"/>
        <v>0</v>
      </c>
      <c r="K451" s="464" t="str">
        <f t="shared" si="33"/>
        <v>a1N36000004vM7YEAU</v>
      </c>
      <c r="L451" s="465" t="s">
        <v>1440</v>
      </c>
      <c r="M451" s="131"/>
      <c r="N451" s="68"/>
      <c r="AM451" s="5"/>
      <c r="AN451" s="5"/>
    </row>
    <row r="452" spans="1:40" ht="279" x14ac:dyDescent="0.35">
      <c r="A452" s="367">
        <v>60</v>
      </c>
      <c r="B452" s="384" t="str">
        <f t="shared" si="29"/>
        <v/>
      </c>
      <c r="C452" s="385" t="str">
        <f ca="1">TEXT(IFERROR(INDEX('Overview - Section A'!$A$38:$A$45,MATCH(G452,'Overview - Section A'!$U$38:$U$45,0)),""),"d-mmm-yy") &amp;" to " &amp; TEXT(IFERROR(INDEX('Overview - Section A'!$E$38:$E$45,MATCH(G452,'Overview - Section A'!$U$38:$U$45,0)),""),"d-mmm-yy")</f>
        <v>1-Jan-20 to 30-Jun-20</v>
      </c>
      <c r="D452" s="462"/>
      <c r="E452" s="462"/>
      <c r="F452" s="459" t="str">
        <f t="shared" si="30"/>
        <v/>
      </c>
      <c r="G452" s="463" t="s">
        <v>420</v>
      </c>
      <c r="H452" s="463"/>
      <c r="I452" s="464" t="b">
        <f t="shared" si="31"/>
        <v>1</v>
      </c>
      <c r="J452" s="464" t="b">
        <f t="shared" si="32"/>
        <v>0</v>
      </c>
      <c r="K452" s="464" t="str">
        <f t="shared" si="33"/>
        <v>a1N36000004vM7YEAU</v>
      </c>
      <c r="L452" s="465" t="s">
        <v>1441</v>
      </c>
      <c r="M452" s="131"/>
      <c r="N452" s="68"/>
      <c r="AM452" s="5"/>
      <c r="AN452" s="5"/>
    </row>
    <row r="453" spans="1:40" ht="279" x14ac:dyDescent="0.35">
      <c r="A453" s="367">
        <v>60</v>
      </c>
      <c r="B453" s="384" t="str">
        <f t="shared" si="29"/>
        <v/>
      </c>
      <c r="C453" s="385" t="str">
        <f ca="1">TEXT(IFERROR(INDEX('Overview - Section A'!$A$38:$A$45,MATCH(G453,'Overview - Section A'!$U$38:$U$45,0)),""),"d-mmm-yy") &amp;" to " &amp; TEXT(IFERROR(INDEX('Overview - Section A'!$E$38:$E$45,MATCH(G453,'Overview - Section A'!$U$38:$U$45,0)),""),"d-mmm-yy")</f>
        <v>1-Jul-20 to 31-Dec-20</v>
      </c>
      <c r="D453" s="462"/>
      <c r="E453" s="462"/>
      <c r="F453" s="459" t="str">
        <f t="shared" si="30"/>
        <v/>
      </c>
      <c r="G453" s="463" t="s">
        <v>422</v>
      </c>
      <c r="H453" s="463"/>
      <c r="I453" s="464" t="b">
        <f t="shared" si="31"/>
        <v>1</v>
      </c>
      <c r="J453" s="464" t="b">
        <f t="shared" si="32"/>
        <v>0</v>
      </c>
      <c r="K453" s="464" t="str">
        <f t="shared" si="33"/>
        <v>a1N36000004vM7YEAU</v>
      </c>
      <c r="L453" s="465" t="s">
        <v>1442</v>
      </c>
      <c r="M453" s="131"/>
      <c r="N453" s="68"/>
      <c r="AM453" s="5"/>
      <c r="AN453" s="5"/>
    </row>
    <row r="454" spans="1:40" ht="279" x14ac:dyDescent="0.35">
      <c r="A454" s="367">
        <v>61</v>
      </c>
      <c r="B454" s="384" t="str">
        <f t="shared" si="29"/>
        <v/>
      </c>
      <c r="C454" s="385" t="str">
        <f ca="1">TEXT(IFERROR(INDEX('Overview - Section A'!$A$38:$A$45,MATCH(G454,'Overview - Section A'!$U$38:$U$45,0)),""),"d-mmm-yy") &amp;" to " &amp; TEXT(IFERROR(INDEX('Overview - Section A'!$E$38:$E$45,MATCH(G454,'Overview - Section A'!$U$38:$U$45,0)),""),"d-mmm-yy")</f>
        <v>1-Jan-18 to 30-Jun-18</v>
      </c>
      <c r="D454" s="462"/>
      <c r="E454" s="462"/>
      <c r="F454" s="459" t="str">
        <f t="shared" si="30"/>
        <v/>
      </c>
      <c r="G454" s="463" t="s">
        <v>412</v>
      </c>
      <c r="H454" s="463"/>
      <c r="I454" s="464" t="b">
        <f t="shared" si="31"/>
        <v>1</v>
      </c>
      <c r="J454" s="464" t="b">
        <f t="shared" si="32"/>
        <v>0</v>
      </c>
      <c r="K454" s="464" t="str">
        <f t="shared" si="33"/>
        <v>a1N36000004vM7ZEAU</v>
      </c>
      <c r="L454" s="465" t="s">
        <v>1443</v>
      </c>
      <c r="M454" s="131"/>
      <c r="N454" s="68"/>
      <c r="AM454" s="5"/>
      <c r="AN454" s="5"/>
    </row>
    <row r="455" spans="1:40" ht="279" x14ac:dyDescent="0.35">
      <c r="A455" s="367">
        <v>61</v>
      </c>
      <c r="B455" s="384" t="str">
        <f t="shared" si="29"/>
        <v/>
      </c>
      <c r="C455" s="385" t="str">
        <f ca="1">TEXT(IFERROR(INDEX('Overview - Section A'!$A$38:$A$45,MATCH(G455,'Overview - Section A'!$U$38:$U$45,0)),""),"d-mmm-yy") &amp;" to " &amp; TEXT(IFERROR(INDEX('Overview - Section A'!$E$38:$E$45,MATCH(G455,'Overview - Section A'!$U$38:$U$45,0)),""),"d-mmm-yy")</f>
        <v>1-Jul-18 to 31-Dec-18</v>
      </c>
      <c r="D455" s="462"/>
      <c r="E455" s="462"/>
      <c r="F455" s="459" t="str">
        <f t="shared" si="30"/>
        <v/>
      </c>
      <c r="G455" s="463" t="s">
        <v>414</v>
      </c>
      <c r="H455" s="463"/>
      <c r="I455" s="464" t="b">
        <f t="shared" si="31"/>
        <v>1</v>
      </c>
      <c r="J455" s="464" t="b">
        <f t="shared" si="32"/>
        <v>0</v>
      </c>
      <c r="K455" s="464" t="str">
        <f t="shared" si="33"/>
        <v>a1N36000004vM7ZEAU</v>
      </c>
      <c r="L455" s="465" t="s">
        <v>1444</v>
      </c>
      <c r="M455" s="131"/>
      <c r="N455" s="68"/>
      <c r="AM455" s="5"/>
      <c r="AN455" s="5"/>
    </row>
    <row r="456" spans="1:40" ht="279" x14ac:dyDescent="0.35">
      <c r="A456" s="367">
        <v>61</v>
      </c>
      <c r="B456" s="384" t="str">
        <f t="shared" si="29"/>
        <v/>
      </c>
      <c r="C456" s="385" t="str">
        <f ca="1">TEXT(IFERROR(INDEX('Overview - Section A'!$A$38:$A$45,MATCH(G456,'Overview - Section A'!$U$38:$U$45,0)),""),"d-mmm-yy") &amp;" to " &amp; TEXT(IFERROR(INDEX('Overview - Section A'!$E$38:$E$45,MATCH(G456,'Overview - Section A'!$U$38:$U$45,0)),""),"d-mmm-yy")</f>
        <v>1-Jan-19 to 30-Jun-19</v>
      </c>
      <c r="D456" s="462"/>
      <c r="E456" s="462"/>
      <c r="F456" s="459" t="str">
        <f t="shared" si="30"/>
        <v/>
      </c>
      <c r="G456" s="463" t="s">
        <v>416</v>
      </c>
      <c r="H456" s="463"/>
      <c r="I456" s="464" t="b">
        <f t="shared" si="31"/>
        <v>1</v>
      </c>
      <c r="J456" s="464" t="b">
        <f t="shared" si="32"/>
        <v>0</v>
      </c>
      <c r="K456" s="464" t="str">
        <f t="shared" si="33"/>
        <v>a1N36000004vM7ZEAU</v>
      </c>
      <c r="L456" s="465" t="s">
        <v>1445</v>
      </c>
      <c r="M456" s="131"/>
      <c r="N456" s="68"/>
      <c r="AM456" s="5"/>
      <c r="AN456" s="5"/>
    </row>
    <row r="457" spans="1:40" ht="279" x14ac:dyDescent="0.35">
      <c r="A457" s="367">
        <v>61</v>
      </c>
      <c r="B457" s="384" t="str">
        <f t="shared" si="29"/>
        <v/>
      </c>
      <c r="C457" s="385" t="str">
        <f ca="1">TEXT(IFERROR(INDEX('Overview - Section A'!$A$38:$A$45,MATCH(G457,'Overview - Section A'!$U$38:$U$45,0)),""),"d-mmm-yy") &amp;" to " &amp; TEXT(IFERROR(INDEX('Overview - Section A'!$E$38:$E$45,MATCH(G457,'Overview - Section A'!$U$38:$U$45,0)),""),"d-mmm-yy")</f>
        <v>1-Jul-19 to 31-Dec-19</v>
      </c>
      <c r="D457" s="462"/>
      <c r="E457" s="462"/>
      <c r="F457" s="459" t="str">
        <f t="shared" si="30"/>
        <v/>
      </c>
      <c r="G457" s="463" t="s">
        <v>418</v>
      </c>
      <c r="H457" s="463"/>
      <c r="I457" s="464" t="b">
        <f t="shared" si="31"/>
        <v>1</v>
      </c>
      <c r="J457" s="464" t="b">
        <f t="shared" si="32"/>
        <v>0</v>
      </c>
      <c r="K457" s="464" t="str">
        <f t="shared" si="33"/>
        <v>a1N36000004vM7ZEAU</v>
      </c>
      <c r="L457" s="465" t="s">
        <v>1446</v>
      </c>
      <c r="M457" s="131"/>
      <c r="N457" s="68"/>
      <c r="AM457" s="5"/>
      <c r="AN457" s="5"/>
    </row>
    <row r="458" spans="1:40" ht="279" x14ac:dyDescent="0.35">
      <c r="A458" s="367">
        <v>61</v>
      </c>
      <c r="B458" s="384" t="str">
        <f t="shared" si="29"/>
        <v/>
      </c>
      <c r="C458" s="385" t="str">
        <f ca="1">TEXT(IFERROR(INDEX('Overview - Section A'!$A$38:$A$45,MATCH(G458,'Overview - Section A'!$U$38:$U$45,0)),""),"d-mmm-yy") &amp;" to " &amp; TEXT(IFERROR(INDEX('Overview - Section A'!$E$38:$E$45,MATCH(G458,'Overview - Section A'!$U$38:$U$45,0)),""),"d-mmm-yy")</f>
        <v>1-Jan-20 to 30-Jun-20</v>
      </c>
      <c r="D458" s="462"/>
      <c r="E458" s="462"/>
      <c r="F458" s="459" t="str">
        <f t="shared" si="30"/>
        <v/>
      </c>
      <c r="G458" s="463" t="s">
        <v>420</v>
      </c>
      <c r="H458" s="463"/>
      <c r="I458" s="464" t="b">
        <f t="shared" si="31"/>
        <v>1</v>
      </c>
      <c r="J458" s="464" t="b">
        <f t="shared" si="32"/>
        <v>0</v>
      </c>
      <c r="K458" s="464" t="str">
        <f t="shared" si="33"/>
        <v>a1N36000004vM7ZEAU</v>
      </c>
      <c r="L458" s="465" t="s">
        <v>1447</v>
      </c>
      <c r="M458" s="131"/>
      <c r="N458" s="68"/>
      <c r="AM458" s="5"/>
      <c r="AN458" s="5"/>
    </row>
    <row r="459" spans="1:40" ht="279" x14ac:dyDescent="0.35">
      <c r="A459" s="367">
        <v>61</v>
      </c>
      <c r="B459" s="384" t="str">
        <f t="shared" si="29"/>
        <v/>
      </c>
      <c r="C459" s="385" t="str">
        <f ca="1">TEXT(IFERROR(INDEX('Overview - Section A'!$A$38:$A$45,MATCH(G459,'Overview - Section A'!$U$38:$U$45,0)),""),"d-mmm-yy") &amp;" to " &amp; TEXT(IFERROR(INDEX('Overview - Section A'!$E$38:$E$45,MATCH(G459,'Overview - Section A'!$U$38:$U$45,0)),""),"d-mmm-yy")</f>
        <v>1-Jul-20 to 31-Dec-20</v>
      </c>
      <c r="D459" s="462"/>
      <c r="E459" s="462"/>
      <c r="F459" s="459" t="str">
        <f t="shared" si="30"/>
        <v/>
      </c>
      <c r="G459" s="463" t="s">
        <v>422</v>
      </c>
      <c r="H459" s="463"/>
      <c r="I459" s="464" t="b">
        <f t="shared" si="31"/>
        <v>1</v>
      </c>
      <c r="J459" s="464" t="b">
        <f t="shared" si="32"/>
        <v>0</v>
      </c>
      <c r="K459" s="464" t="str">
        <f t="shared" si="33"/>
        <v>a1N36000004vM7ZEAU</v>
      </c>
      <c r="L459" s="465" t="s">
        <v>1448</v>
      </c>
      <c r="M459" s="131"/>
      <c r="N459" s="68"/>
      <c r="AM459" s="5"/>
      <c r="AN459" s="5"/>
    </row>
    <row r="460" spans="1:40" ht="279" x14ac:dyDescent="0.35">
      <c r="A460" s="367">
        <v>62</v>
      </c>
      <c r="B460" s="384" t="str">
        <f t="shared" si="29"/>
        <v/>
      </c>
      <c r="C460" s="385" t="str">
        <f ca="1">TEXT(IFERROR(INDEX('Overview - Section A'!$A$38:$A$45,MATCH(G460,'Overview - Section A'!$U$38:$U$45,0)),""),"d-mmm-yy") &amp;" to " &amp; TEXT(IFERROR(INDEX('Overview - Section A'!$E$38:$E$45,MATCH(G460,'Overview - Section A'!$U$38:$U$45,0)),""),"d-mmm-yy")</f>
        <v>1-Jan-18 to 30-Jun-18</v>
      </c>
      <c r="D460" s="462"/>
      <c r="E460" s="462"/>
      <c r="F460" s="459" t="str">
        <f t="shared" si="30"/>
        <v/>
      </c>
      <c r="G460" s="463" t="s">
        <v>412</v>
      </c>
      <c r="H460" s="463"/>
      <c r="I460" s="464" t="b">
        <f t="shared" si="31"/>
        <v>1</v>
      </c>
      <c r="J460" s="464" t="b">
        <f t="shared" si="32"/>
        <v>0</v>
      </c>
      <c r="K460" s="464" t="str">
        <f t="shared" si="33"/>
        <v>a1N36000004vM7aEAE</v>
      </c>
      <c r="L460" s="465" t="s">
        <v>1449</v>
      </c>
      <c r="M460" s="131"/>
      <c r="N460" s="68"/>
      <c r="AM460" s="5"/>
      <c r="AN460" s="5"/>
    </row>
    <row r="461" spans="1:40" ht="279" x14ac:dyDescent="0.35">
      <c r="A461" s="367">
        <v>62</v>
      </c>
      <c r="B461" s="384" t="str">
        <f t="shared" si="29"/>
        <v/>
      </c>
      <c r="C461" s="385" t="str">
        <f ca="1">TEXT(IFERROR(INDEX('Overview - Section A'!$A$38:$A$45,MATCH(G461,'Overview - Section A'!$U$38:$U$45,0)),""),"d-mmm-yy") &amp;" to " &amp; TEXT(IFERROR(INDEX('Overview - Section A'!$E$38:$E$45,MATCH(G461,'Overview - Section A'!$U$38:$U$45,0)),""),"d-mmm-yy")</f>
        <v>1-Jul-18 to 31-Dec-18</v>
      </c>
      <c r="D461" s="462"/>
      <c r="E461" s="462"/>
      <c r="F461" s="459" t="str">
        <f t="shared" si="30"/>
        <v/>
      </c>
      <c r="G461" s="463" t="s">
        <v>414</v>
      </c>
      <c r="H461" s="463"/>
      <c r="I461" s="464" t="b">
        <f t="shared" si="31"/>
        <v>1</v>
      </c>
      <c r="J461" s="464" t="b">
        <f t="shared" si="32"/>
        <v>0</v>
      </c>
      <c r="K461" s="464" t="str">
        <f t="shared" si="33"/>
        <v>a1N36000004vM7aEAE</v>
      </c>
      <c r="L461" s="465" t="s">
        <v>1450</v>
      </c>
      <c r="M461" s="131"/>
      <c r="N461" s="68"/>
      <c r="AM461" s="5"/>
      <c r="AN461" s="5"/>
    </row>
    <row r="462" spans="1:40" ht="279" x14ac:dyDescent="0.35">
      <c r="A462" s="367">
        <v>62</v>
      </c>
      <c r="B462" s="384" t="str">
        <f t="shared" si="29"/>
        <v/>
      </c>
      <c r="C462" s="385" t="str">
        <f ca="1">TEXT(IFERROR(INDEX('Overview - Section A'!$A$38:$A$45,MATCH(G462,'Overview - Section A'!$U$38:$U$45,0)),""),"d-mmm-yy") &amp;" to " &amp; TEXT(IFERROR(INDEX('Overview - Section A'!$E$38:$E$45,MATCH(G462,'Overview - Section A'!$U$38:$U$45,0)),""),"d-mmm-yy")</f>
        <v>1-Jan-19 to 30-Jun-19</v>
      </c>
      <c r="D462" s="462"/>
      <c r="E462" s="462"/>
      <c r="F462" s="459" t="str">
        <f t="shared" si="30"/>
        <v/>
      </c>
      <c r="G462" s="463" t="s">
        <v>416</v>
      </c>
      <c r="H462" s="463"/>
      <c r="I462" s="464" t="b">
        <f t="shared" si="31"/>
        <v>1</v>
      </c>
      <c r="J462" s="464" t="b">
        <f t="shared" si="32"/>
        <v>0</v>
      </c>
      <c r="K462" s="464" t="str">
        <f t="shared" si="33"/>
        <v>a1N36000004vM7aEAE</v>
      </c>
      <c r="L462" s="465" t="s">
        <v>1451</v>
      </c>
      <c r="M462" s="131"/>
      <c r="N462" s="68"/>
      <c r="AM462" s="5"/>
      <c r="AN462" s="5"/>
    </row>
    <row r="463" spans="1:40" ht="279" x14ac:dyDescent="0.35">
      <c r="A463" s="367">
        <v>62</v>
      </c>
      <c r="B463" s="384" t="str">
        <f t="shared" si="29"/>
        <v/>
      </c>
      <c r="C463" s="385" t="str">
        <f ca="1">TEXT(IFERROR(INDEX('Overview - Section A'!$A$38:$A$45,MATCH(G463,'Overview - Section A'!$U$38:$U$45,0)),""),"d-mmm-yy") &amp;" to " &amp; TEXT(IFERROR(INDEX('Overview - Section A'!$E$38:$E$45,MATCH(G463,'Overview - Section A'!$U$38:$U$45,0)),""),"d-mmm-yy")</f>
        <v>1-Jul-19 to 31-Dec-19</v>
      </c>
      <c r="D463" s="462"/>
      <c r="E463" s="462"/>
      <c r="F463" s="459" t="str">
        <f t="shared" si="30"/>
        <v/>
      </c>
      <c r="G463" s="463" t="s">
        <v>418</v>
      </c>
      <c r="H463" s="463"/>
      <c r="I463" s="464" t="b">
        <f t="shared" si="31"/>
        <v>1</v>
      </c>
      <c r="J463" s="464" t="b">
        <f t="shared" si="32"/>
        <v>0</v>
      </c>
      <c r="K463" s="464" t="str">
        <f t="shared" si="33"/>
        <v>a1N36000004vM7aEAE</v>
      </c>
      <c r="L463" s="465" t="s">
        <v>1452</v>
      </c>
      <c r="M463" s="131"/>
      <c r="N463" s="68"/>
      <c r="AM463" s="5"/>
      <c r="AN463" s="5"/>
    </row>
    <row r="464" spans="1:40" ht="279" x14ac:dyDescent="0.35">
      <c r="A464" s="367">
        <v>62</v>
      </c>
      <c r="B464" s="384" t="str">
        <f t="shared" si="29"/>
        <v/>
      </c>
      <c r="C464" s="385" t="str">
        <f ca="1">TEXT(IFERROR(INDEX('Overview - Section A'!$A$38:$A$45,MATCH(G464,'Overview - Section A'!$U$38:$U$45,0)),""),"d-mmm-yy") &amp;" to " &amp; TEXT(IFERROR(INDEX('Overview - Section A'!$E$38:$E$45,MATCH(G464,'Overview - Section A'!$U$38:$U$45,0)),""),"d-mmm-yy")</f>
        <v>1-Jan-20 to 30-Jun-20</v>
      </c>
      <c r="D464" s="462"/>
      <c r="E464" s="462"/>
      <c r="F464" s="459" t="str">
        <f t="shared" si="30"/>
        <v/>
      </c>
      <c r="G464" s="463" t="s">
        <v>420</v>
      </c>
      <c r="H464" s="463"/>
      <c r="I464" s="464" t="b">
        <f t="shared" si="31"/>
        <v>1</v>
      </c>
      <c r="J464" s="464" t="b">
        <f t="shared" si="32"/>
        <v>0</v>
      </c>
      <c r="K464" s="464" t="str">
        <f t="shared" si="33"/>
        <v>a1N36000004vM7aEAE</v>
      </c>
      <c r="L464" s="465" t="s">
        <v>1453</v>
      </c>
      <c r="M464" s="131"/>
      <c r="N464" s="68"/>
      <c r="AM464" s="5"/>
      <c r="AN464" s="5"/>
    </row>
    <row r="465" spans="1:40" ht="279" x14ac:dyDescent="0.35">
      <c r="A465" s="367">
        <v>62</v>
      </c>
      <c r="B465" s="384" t="str">
        <f t="shared" si="29"/>
        <v/>
      </c>
      <c r="C465" s="385" t="str">
        <f ca="1">TEXT(IFERROR(INDEX('Overview - Section A'!$A$38:$A$45,MATCH(G465,'Overview - Section A'!$U$38:$U$45,0)),""),"d-mmm-yy") &amp;" to " &amp; TEXT(IFERROR(INDEX('Overview - Section A'!$E$38:$E$45,MATCH(G465,'Overview - Section A'!$U$38:$U$45,0)),""),"d-mmm-yy")</f>
        <v>1-Jul-20 to 31-Dec-20</v>
      </c>
      <c r="D465" s="462"/>
      <c r="E465" s="462"/>
      <c r="F465" s="459" t="str">
        <f t="shared" si="30"/>
        <v/>
      </c>
      <c r="G465" s="463" t="s">
        <v>422</v>
      </c>
      <c r="H465" s="463"/>
      <c r="I465" s="464" t="b">
        <f t="shared" si="31"/>
        <v>1</v>
      </c>
      <c r="J465" s="464" t="b">
        <f t="shared" si="32"/>
        <v>0</v>
      </c>
      <c r="K465" s="464" t="str">
        <f t="shared" si="33"/>
        <v>a1N36000004vM7aEAE</v>
      </c>
      <c r="L465" s="465" t="s">
        <v>1454</v>
      </c>
      <c r="M465" s="131"/>
      <c r="N465" s="68"/>
      <c r="AM465" s="5"/>
      <c r="AN465" s="5"/>
    </row>
    <row r="466" spans="1:40" ht="279" x14ac:dyDescent="0.35">
      <c r="A466" s="367">
        <v>63</v>
      </c>
      <c r="B466" s="384" t="str">
        <f t="shared" si="29"/>
        <v/>
      </c>
      <c r="C466" s="385" t="str">
        <f ca="1">TEXT(IFERROR(INDEX('Overview - Section A'!$A$38:$A$45,MATCH(G466,'Overview - Section A'!$U$38:$U$45,0)),""),"d-mmm-yy") &amp;" to " &amp; TEXT(IFERROR(INDEX('Overview - Section A'!$E$38:$E$45,MATCH(G466,'Overview - Section A'!$U$38:$U$45,0)),""),"d-mmm-yy")</f>
        <v>1-Jan-18 to 30-Jun-18</v>
      </c>
      <c r="D466" s="462"/>
      <c r="E466" s="462"/>
      <c r="F466" s="459" t="str">
        <f t="shared" si="30"/>
        <v/>
      </c>
      <c r="G466" s="463" t="s">
        <v>412</v>
      </c>
      <c r="H466" s="463"/>
      <c r="I466" s="464" t="b">
        <f t="shared" si="31"/>
        <v>1</v>
      </c>
      <c r="J466" s="464" t="b">
        <f t="shared" si="32"/>
        <v>0</v>
      </c>
      <c r="K466" s="464" t="str">
        <f t="shared" si="33"/>
        <v>a1N36000004vM7bEAE</v>
      </c>
      <c r="L466" s="465" t="s">
        <v>1455</v>
      </c>
      <c r="M466" s="131"/>
      <c r="N466" s="68"/>
      <c r="AM466" s="5"/>
      <c r="AN466" s="5"/>
    </row>
    <row r="467" spans="1:40" ht="279" x14ac:dyDescent="0.35">
      <c r="A467" s="367">
        <v>63</v>
      </c>
      <c r="B467" s="384" t="str">
        <f t="shared" si="29"/>
        <v/>
      </c>
      <c r="C467" s="385" t="str">
        <f ca="1">TEXT(IFERROR(INDEX('Overview - Section A'!$A$38:$A$45,MATCH(G467,'Overview - Section A'!$U$38:$U$45,0)),""),"d-mmm-yy") &amp;" to " &amp; TEXT(IFERROR(INDEX('Overview - Section A'!$E$38:$E$45,MATCH(G467,'Overview - Section A'!$U$38:$U$45,0)),""),"d-mmm-yy")</f>
        <v>1-Jul-18 to 31-Dec-18</v>
      </c>
      <c r="D467" s="462"/>
      <c r="E467" s="462"/>
      <c r="F467" s="459" t="str">
        <f t="shared" si="30"/>
        <v/>
      </c>
      <c r="G467" s="463" t="s">
        <v>414</v>
      </c>
      <c r="H467" s="463"/>
      <c r="I467" s="464" t="b">
        <f t="shared" si="31"/>
        <v>1</v>
      </c>
      <c r="J467" s="464" t="b">
        <f t="shared" si="32"/>
        <v>0</v>
      </c>
      <c r="K467" s="464" t="str">
        <f t="shared" si="33"/>
        <v>a1N36000004vM7bEAE</v>
      </c>
      <c r="L467" s="465" t="s">
        <v>1456</v>
      </c>
      <c r="M467" s="131"/>
      <c r="N467" s="68"/>
      <c r="AM467" s="5"/>
      <c r="AN467" s="5"/>
    </row>
    <row r="468" spans="1:40" ht="279" x14ac:dyDescent="0.35">
      <c r="A468" s="367">
        <v>63</v>
      </c>
      <c r="B468" s="384" t="str">
        <f t="shared" si="29"/>
        <v/>
      </c>
      <c r="C468" s="385" t="str">
        <f ca="1">TEXT(IFERROR(INDEX('Overview - Section A'!$A$38:$A$45,MATCH(G468,'Overview - Section A'!$U$38:$U$45,0)),""),"d-mmm-yy") &amp;" to " &amp; TEXT(IFERROR(INDEX('Overview - Section A'!$E$38:$E$45,MATCH(G468,'Overview - Section A'!$U$38:$U$45,0)),""),"d-mmm-yy")</f>
        <v>1-Jan-19 to 30-Jun-19</v>
      </c>
      <c r="D468" s="462"/>
      <c r="E468" s="462"/>
      <c r="F468" s="459" t="str">
        <f t="shared" si="30"/>
        <v/>
      </c>
      <c r="G468" s="463" t="s">
        <v>416</v>
      </c>
      <c r="H468" s="463"/>
      <c r="I468" s="464" t="b">
        <f t="shared" si="31"/>
        <v>1</v>
      </c>
      <c r="J468" s="464" t="b">
        <f t="shared" si="32"/>
        <v>0</v>
      </c>
      <c r="K468" s="464" t="str">
        <f t="shared" si="33"/>
        <v>a1N36000004vM7bEAE</v>
      </c>
      <c r="L468" s="465" t="s">
        <v>1457</v>
      </c>
      <c r="M468" s="131"/>
      <c r="N468" s="68"/>
      <c r="AM468" s="5"/>
      <c r="AN468" s="5"/>
    </row>
    <row r="469" spans="1:40" ht="279" x14ac:dyDescent="0.35">
      <c r="A469" s="367">
        <v>63</v>
      </c>
      <c r="B469" s="384" t="str">
        <f t="shared" si="29"/>
        <v/>
      </c>
      <c r="C469" s="385" t="str">
        <f ca="1">TEXT(IFERROR(INDEX('Overview - Section A'!$A$38:$A$45,MATCH(G469,'Overview - Section A'!$U$38:$U$45,0)),""),"d-mmm-yy") &amp;" to " &amp; TEXT(IFERROR(INDEX('Overview - Section A'!$E$38:$E$45,MATCH(G469,'Overview - Section A'!$U$38:$U$45,0)),""),"d-mmm-yy")</f>
        <v>1-Jul-19 to 31-Dec-19</v>
      </c>
      <c r="D469" s="462"/>
      <c r="E469" s="462"/>
      <c r="F469" s="459" t="str">
        <f t="shared" si="30"/>
        <v/>
      </c>
      <c r="G469" s="463" t="s">
        <v>418</v>
      </c>
      <c r="H469" s="463"/>
      <c r="I469" s="464" t="b">
        <f t="shared" si="31"/>
        <v>1</v>
      </c>
      <c r="J469" s="464" t="b">
        <f t="shared" si="32"/>
        <v>0</v>
      </c>
      <c r="K469" s="464" t="str">
        <f t="shared" si="33"/>
        <v>a1N36000004vM7bEAE</v>
      </c>
      <c r="L469" s="465" t="s">
        <v>1458</v>
      </c>
      <c r="M469" s="131"/>
      <c r="N469" s="68"/>
      <c r="AM469" s="5"/>
      <c r="AN469" s="5"/>
    </row>
    <row r="470" spans="1:40" ht="279" x14ac:dyDescent="0.35">
      <c r="A470" s="367">
        <v>63</v>
      </c>
      <c r="B470" s="384" t="str">
        <f t="shared" si="29"/>
        <v/>
      </c>
      <c r="C470" s="385" t="str">
        <f ca="1">TEXT(IFERROR(INDEX('Overview - Section A'!$A$38:$A$45,MATCH(G470,'Overview - Section A'!$U$38:$U$45,0)),""),"d-mmm-yy") &amp;" to " &amp; TEXT(IFERROR(INDEX('Overview - Section A'!$E$38:$E$45,MATCH(G470,'Overview - Section A'!$U$38:$U$45,0)),""),"d-mmm-yy")</f>
        <v>1-Jan-20 to 30-Jun-20</v>
      </c>
      <c r="D470" s="462"/>
      <c r="E470" s="462"/>
      <c r="F470" s="459" t="str">
        <f t="shared" si="30"/>
        <v/>
      </c>
      <c r="G470" s="463" t="s">
        <v>420</v>
      </c>
      <c r="H470" s="463"/>
      <c r="I470" s="464" t="b">
        <f t="shared" si="31"/>
        <v>1</v>
      </c>
      <c r="J470" s="464" t="b">
        <f t="shared" si="32"/>
        <v>0</v>
      </c>
      <c r="K470" s="464" t="str">
        <f t="shared" si="33"/>
        <v>a1N36000004vM7bEAE</v>
      </c>
      <c r="L470" s="465" t="s">
        <v>1459</v>
      </c>
      <c r="M470" s="131"/>
      <c r="N470" s="68"/>
      <c r="AM470" s="5"/>
      <c r="AN470" s="5"/>
    </row>
    <row r="471" spans="1:40" ht="279" x14ac:dyDescent="0.35">
      <c r="A471" s="367">
        <v>63</v>
      </c>
      <c r="B471" s="384" t="str">
        <f t="shared" si="29"/>
        <v/>
      </c>
      <c r="C471" s="385" t="str">
        <f ca="1">TEXT(IFERROR(INDEX('Overview - Section A'!$A$38:$A$45,MATCH(G471,'Overview - Section A'!$U$38:$U$45,0)),""),"d-mmm-yy") &amp;" to " &amp; TEXT(IFERROR(INDEX('Overview - Section A'!$E$38:$E$45,MATCH(G471,'Overview - Section A'!$U$38:$U$45,0)),""),"d-mmm-yy")</f>
        <v>1-Jul-20 to 31-Dec-20</v>
      </c>
      <c r="D471" s="462"/>
      <c r="E471" s="462"/>
      <c r="F471" s="459" t="str">
        <f t="shared" si="30"/>
        <v/>
      </c>
      <c r="G471" s="463" t="s">
        <v>422</v>
      </c>
      <c r="H471" s="463"/>
      <c r="I471" s="464" t="b">
        <f t="shared" si="31"/>
        <v>1</v>
      </c>
      <c r="J471" s="464" t="b">
        <f t="shared" si="32"/>
        <v>0</v>
      </c>
      <c r="K471" s="464" t="str">
        <f t="shared" si="33"/>
        <v>a1N36000004vM7bEAE</v>
      </c>
      <c r="L471" s="465" t="s">
        <v>1460</v>
      </c>
      <c r="M471" s="131"/>
      <c r="N471" s="68"/>
      <c r="AM471" s="5"/>
      <c r="AN471" s="5"/>
    </row>
    <row r="472" spans="1:40" ht="279" x14ac:dyDescent="0.35">
      <c r="A472" s="367">
        <v>64</v>
      </c>
      <c r="B472" s="384" t="str">
        <f t="shared" si="29"/>
        <v/>
      </c>
      <c r="C472" s="385" t="str">
        <f ca="1">TEXT(IFERROR(INDEX('Overview - Section A'!$A$38:$A$45,MATCH(G472,'Overview - Section A'!$U$38:$U$45,0)),""),"d-mmm-yy") &amp;" to " &amp; TEXT(IFERROR(INDEX('Overview - Section A'!$E$38:$E$45,MATCH(G472,'Overview - Section A'!$U$38:$U$45,0)),""),"d-mmm-yy")</f>
        <v>1-Jan-18 to 30-Jun-18</v>
      </c>
      <c r="D472" s="462"/>
      <c r="E472" s="462"/>
      <c r="F472" s="459" t="str">
        <f t="shared" si="30"/>
        <v/>
      </c>
      <c r="G472" s="463" t="s">
        <v>412</v>
      </c>
      <c r="H472" s="463"/>
      <c r="I472" s="464" t="b">
        <f t="shared" si="31"/>
        <v>1</v>
      </c>
      <c r="J472" s="464" t="b">
        <f t="shared" si="32"/>
        <v>0</v>
      </c>
      <c r="K472" s="464" t="str">
        <f t="shared" si="33"/>
        <v>a1N36000004vM7cEAE</v>
      </c>
      <c r="L472" s="465" t="s">
        <v>1461</v>
      </c>
      <c r="M472" s="131"/>
      <c r="N472" s="68"/>
      <c r="AM472" s="5"/>
      <c r="AN472" s="5"/>
    </row>
    <row r="473" spans="1:40" ht="279" x14ac:dyDescent="0.35">
      <c r="A473" s="367">
        <v>64</v>
      </c>
      <c r="B473" s="384" t="str">
        <f t="shared" si="29"/>
        <v/>
      </c>
      <c r="C473" s="385" t="str">
        <f ca="1">TEXT(IFERROR(INDEX('Overview - Section A'!$A$38:$A$45,MATCH(G473,'Overview - Section A'!$U$38:$U$45,0)),""),"d-mmm-yy") &amp;" to " &amp; TEXT(IFERROR(INDEX('Overview - Section A'!$E$38:$E$45,MATCH(G473,'Overview - Section A'!$U$38:$U$45,0)),""),"d-mmm-yy")</f>
        <v>1-Jul-18 to 31-Dec-18</v>
      </c>
      <c r="D473" s="462"/>
      <c r="E473" s="462"/>
      <c r="F473" s="459" t="str">
        <f t="shared" si="30"/>
        <v/>
      </c>
      <c r="G473" s="463" t="s">
        <v>414</v>
      </c>
      <c r="H473" s="463"/>
      <c r="I473" s="464" t="b">
        <f t="shared" si="31"/>
        <v>1</v>
      </c>
      <c r="J473" s="464" t="b">
        <f t="shared" si="32"/>
        <v>0</v>
      </c>
      <c r="K473" s="464" t="str">
        <f t="shared" si="33"/>
        <v>a1N36000004vM7cEAE</v>
      </c>
      <c r="L473" s="465" t="s">
        <v>1462</v>
      </c>
      <c r="M473" s="131"/>
      <c r="N473" s="68"/>
      <c r="AM473" s="5"/>
      <c r="AN473" s="5"/>
    </row>
    <row r="474" spans="1:40" ht="279" x14ac:dyDescent="0.35">
      <c r="A474" s="367">
        <v>64</v>
      </c>
      <c r="B474" s="384" t="str">
        <f t="shared" si="29"/>
        <v/>
      </c>
      <c r="C474" s="385" t="str">
        <f ca="1">TEXT(IFERROR(INDEX('Overview - Section A'!$A$38:$A$45,MATCH(G474,'Overview - Section A'!$U$38:$U$45,0)),""),"d-mmm-yy") &amp;" to " &amp; TEXT(IFERROR(INDEX('Overview - Section A'!$E$38:$E$45,MATCH(G474,'Overview - Section A'!$U$38:$U$45,0)),""),"d-mmm-yy")</f>
        <v>1-Jan-19 to 30-Jun-19</v>
      </c>
      <c r="D474" s="462"/>
      <c r="E474" s="462"/>
      <c r="F474" s="459" t="str">
        <f t="shared" si="30"/>
        <v/>
      </c>
      <c r="G474" s="463" t="s">
        <v>416</v>
      </c>
      <c r="H474" s="463"/>
      <c r="I474" s="464" t="b">
        <f t="shared" si="31"/>
        <v>1</v>
      </c>
      <c r="J474" s="464" t="b">
        <f t="shared" si="32"/>
        <v>0</v>
      </c>
      <c r="K474" s="464" t="str">
        <f t="shared" si="33"/>
        <v>a1N36000004vM7cEAE</v>
      </c>
      <c r="L474" s="465" t="s">
        <v>1463</v>
      </c>
      <c r="M474" s="131"/>
      <c r="N474" s="68"/>
      <c r="AM474" s="5"/>
      <c r="AN474" s="5"/>
    </row>
    <row r="475" spans="1:40" ht="279" x14ac:dyDescent="0.35">
      <c r="A475" s="367">
        <v>64</v>
      </c>
      <c r="B475" s="384" t="str">
        <f t="shared" si="29"/>
        <v/>
      </c>
      <c r="C475" s="385" t="str">
        <f ca="1">TEXT(IFERROR(INDEX('Overview - Section A'!$A$38:$A$45,MATCH(G475,'Overview - Section A'!$U$38:$U$45,0)),""),"d-mmm-yy") &amp;" to " &amp; TEXT(IFERROR(INDEX('Overview - Section A'!$E$38:$E$45,MATCH(G475,'Overview - Section A'!$U$38:$U$45,0)),""),"d-mmm-yy")</f>
        <v>1-Jul-19 to 31-Dec-19</v>
      </c>
      <c r="D475" s="462"/>
      <c r="E475" s="462"/>
      <c r="F475" s="459" t="str">
        <f t="shared" si="30"/>
        <v/>
      </c>
      <c r="G475" s="463" t="s">
        <v>418</v>
      </c>
      <c r="H475" s="463"/>
      <c r="I475" s="464" t="b">
        <f t="shared" si="31"/>
        <v>1</v>
      </c>
      <c r="J475" s="464" t="b">
        <f t="shared" si="32"/>
        <v>0</v>
      </c>
      <c r="K475" s="464" t="str">
        <f t="shared" si="33"/>
        <v>a1N36000004vM7cEAE</v>
      </c>
      <c r="L475" s="465" t="s">
        <v>1464</v>
      </c>
      <c r="M475" s="131"/>
      <c r="N475" s="68"/>
      <c r="AM475" s="5"/>
      <c r="AN475" s="5"/>
    </row>
    <row r="476" spans="1:40" ht="279" x14ac:dyDescent="0.35">
      <c r="A476" s="367">
        <v>64</v>
      </c>
      <c r="B476" s="384" t="str">
        <f t="shared" si="29"/>
        <v/>
      </c>
      <c r="C476" s="385" t="str">
        <f ca="1">TEXT(IFERROR(INDEX('Overview - Section A'!$A$38:$A$45,MATCH(G476,'Overview - Section A'!$U$38:$U$45,0)),""),"d-mmm-yy") &amp;" to " &amp; TEXT(IFERROR(INDEX('Overview - Section A'!$E$38:$E$45,MATCH(G476,'Overview - Section A'!$U$38:$U$45,0)),""),"d-mmm-yy")</f>
        <v>1-Jan-20 to 30-Jun-20</v>
      </c>
      <c r="D476" s="462"/>
      <c r="E476" s="462"/>
      <c r="F476" s="459" t="str">
        <f t="shared" si="30"/>
        <v/>
      </c>
      <c r="G476" s="463" t="s">
        <v>420</v>
      </c>
      <c r="H476" s="463"/>
      <c r="I476" s="464" t="b">
        <f t="shared" si="31"/>
        <v>1</v>
      </c>
      <c r="J476" s="464" t="b">
        <f t="shared" si="32"/>
        <v>0</v>
      </c>
      <c r="K476" s="464" t="str">
        <f t="shared" si="33"/>
        <v>a1N36000004vM7cEAE</v>
      </c>
      <c r="L476" s="465" t="s">
        <v>1465</v>
      </c>
      <c r="M476" s="131"/>
      <c r="N476" s="68"/>
      <c r="AM476" s="5"/>
      <c r="AN476" s="5"/>
    </row>
    <row r="477" spans="1:40" ht="279" x14ac:dyDescent="0.35">
      <c r="A477" s="367">
        <v>64</v>
      </c>
      <c r="B477" s="384" t="str">
        <f t="shared" si="29"/>
        <v/>
      </c>
      <c r="C477" s="385" t="str">
        <f ca="1">TEXT(IFERROR(INDEX('Overview - Section A'!$A$38:$A$45,MATCH(G477,'Overview - Section A'!$U$38:$U$45,0)),""),"d-mmm-yy") &amp;" to " &amp; TEXT(IFERROR(INDEX('Overview - Section A'!$E$38:$E$45,MATCH(G477,'Overview - Section A'!$U$38:$U$45,0)),""),"d-mmm-yy")</f>
        <v>1-Jul-20 to 31-Dec-20</v>
      </c>
      <c r="D477" s="462"/>
      <c r="E477" s="462"/>
      <c r="F477" s="459" t="str">
        <f t="shared" si="30"/>
        <v/>
      </c>
      <c r="G477" s="463" t="s">
        <v>422</v>
      </c>
      <c r="H477" s="463"/>
      <c r="I477" s="464" t="b">
        <f t="shared" si="31"/>
        <v>1</v>
      </c>
      <c r="J477" s="464" t="b">
        <f t="shared" si="32"/>
        <v>0</v>
      </c>
      <c r="K477" s="464" t="str">
        <f t="shared" si="33"/>
        <v>a1N36000004vM7cEAE</v>
      </c>
      <c r="L477" s="465" t="s">
        <v>1466</v>
      </c>
      <c r="M477" s="131"/>
      <c r="N477" s="68"/>
      <c r="AM477" s="5"/>
      <c r="AN477" s="5"/>
    </row>
    <row r="478" spans="1:40" ht="279" x14ac:dyDescent="0.35">
      <c r="A478" s="367">
        <v>65</v>
      </c>
      <c r="B478" s="384" t="str">
        <f t="shared" ref="B478:B541" si="34">IF(A478=A477,"",IF(VLOOKUP(A478,$A$8:$D$90,4,FALSE)=0,"",VLOOKUP(A478,$A$8:$D$90,4,FALSE)))</f>
        <v/>
      </c>
      <c r="C478" s="385" t="str">
        <f ca="1">TEXT(IFERROR(INDEX('Overview - Section A'!$A$38:$A$45,MATCH(G478,'Overview - Section A'!$U$38:$U$45,0)),""),"d-mmm-yy") &amp;" to " &amp; TEXT(IFERROR(INDEX('Overview - Section A'!$E$38:$E$45,MATCH(G478,'Overview - Section A'!$U$38:$U$45,0)),""),"d-mmm-yy")</f>
        <v>1-Jan-18 to 30-Jun-18</v>
      </c>
      <c r="D478" s="462"/>
      <c r="E478" s="462"/>
      <c r="F478" s="459" t="str">
        <f t="shared" ref="F478:F541" si="35">IF(VLOOKUP(A478,$A$8:$D$90,4,FALSE)=0,"",VLOOKUP(A478,$A$8:$D$90,4,FALSE))</f>
        <v/>
      </c>
      <c r="G478" s="463" t="s">
        <v>412</v>
      </c>
      <c r="H478" s="463"/>
      <c r="I478" s="464" t="b">
        <f t="shared" ref="I478:I541" si="36">IFERROR(TRUE,FALSE)</f>
        <v>1</v>
      </c>
      <c r="J478" s="464" t="b">
        <f t="shared" ref="J478:J541" si="37">IFERROR(IF(VLOOKUP(A478,$A$8:$D$90,4,FALSE)&lt;&gt;"",TRUE,FALSE),FALSE)</f>
        <v>0</v>
      </c>
      <c r="K478" s="464" t="str">
        <f t="shared" ref="K478:K541" si="38">IFERROR(VLOOKUP(A478,$A$8:$T$90,20,FALSE),"")</f>
        <v>a1N36000004vM7dEAE</v>
      </c>
      <c r="L478" s="465" t="s">
        <v>1467</v>
      </c>
      <c r="M478" s="131"/>
      <c r="N478" s="68"/>
      <c r="AM478" s="5"/>
      <c r="AN478" s="5"/>
    </row>
    <row r="479" spans="1:40" ht="279" x14ac:dyDescent="0.35">
      <c r="A479" s="367">
        <v>65</v>
      </c>
      <c r="B479" s="384" t="str">
        <f t="shared" si="34"/>
        <v/>
      </c>
      <c r="C479" s="385" t="str">
        <f ca="1">TEXT(IFERROR(INDEX('Overview - Section A'!$A$38:$A$45,MATCH(G479,'Overview - Section A'!$U$38:$U$45,0)),""),"d-mmm-yy") &amp;" to " &amp; TEXT(IFERROR(INDEX('Overview - Section A'!$E$38:$E$45,MATCH(G479,'Overview - Section A'!$U$38:$U$45,0)),""),"d-mmm-yy")</f>
        <v>1-Jul-18 to 31-Dec-18</v>
      </c>
      <c r="D479" s="462"/>
      <c r="E479" s="462"/>
      <c r="F479" s="459" t="str">
        <f t="shared" si="35"/>
        <v/>
      </c>
      <c r="G479" s="463" t="s">
        <v>414</v>
      </c>
      <c r="H479" s="463"/>
      <c r="I479" s="464" t="b">
        <f t="shared" si="36"/>
        <v>1</v>
      </c>
      <c r="J479" s="464" t="b">
        <f t="shared" si="37"/>
        <v>0</v>
      </c>
      <c r="K479" s="464" t="str">
        <f t="shared" si="38"/>
        <v>a1N36000004vM7dEAE</v>
      </c>
      <c r="L479" s="465" t="s">
        <v>1468</v>
      </c>
      <c r="M479" s="131"/>
      <c r="N479" s="68"/>
      <c r="AM479" s="5"/>
      <c r="AN479" s="5"/>
    </row>
    <row r="480" spans="1:40" ht="279" x14ac:dyDescent="0.35">
      <c r="A480" s="367">
        <v>65</v>
      </c>
      <c r="B480" s="384" t="str">
        <f t="shared" si="34"/>
        <v/>
      </c>
      <c r="C480" s="385" t="str">
        <f ca="1">TEXT(IFERROR(INDEX('Overview - Section A'!$A$38:$A$45,MATCH(G480,'Overview - Section A'!$U$38:$U$45,0)),""),"d-mmm-yy") &amp;" to " &amp; TEXT(IFERROR(INDEX('Overview - Section A'!$E$38:$E$45,MATCH(G480,'Overview - Section A'!$U$38:$U$45,0)),""),"d-mmm-yy")</f>
        <v>1-Jan-19 to 30-Jun-19</v>
      </c>
      <c r="D480" s="462"/>
      <c r="E480" s="462"/>
      <c r="F480" s="459" t="str">
        <f t="shared" si="35"/>
        <v/>
      </c>
      <c r="G480" s="463" t="s">
        <v>416</v>
      </c>
      <c r="H480" s="463"/>
      <c r="I480" s="464" t="b">
        <f t="shared" si="36"/>
        <v>1</v>
      </c>
      <c r="J480" s="464" t="b">
        <f t="shared" si="37"/>
        <v>0</v>
      </c>
      <c r="K480" s="464" t="str">
        <f t="shared" si="38"/>
        <v>a1N36000004vM7dEAE</v>
      </c>
      <c r="L480" s="465" t="s">
        <v>1469</v>
      </c>
      <c r="M480" s="131"/>
      <c r="N480" s="68"/>
      <c r="AM480" s="5"/>
      <c r="AN480" s="5"/>
    </row>
    <row r="481" spans="1:40" ht="279" x14ac:dyDescent="0.35">
      <c r="A481" s="367">
        <v>65</v>
      </c>
      <c r="B481" s="384" t="str">
        <f t="shared" si="34"/>
        <v/>
      </c>
      <c r="C481" s="385" t="str">
        <f ca="1">TEXT(IFERROR(INDEX('Overview - Section A'!$A$38:$A$45,MATCH(G481,'Overview - Section A'!$U$38:$U$45,0)),""),"d-mmm-yy") &amp;" to " &amp; TEXT(IFERROR(INDEX('Overview - Section A'!$E$38:$E$45,MATCH(G481,'Overview - Section A'!$U$38:$U$45,0)),""),"d-mmm-yy")</f>
        <v>1-Jul-19 to 31-Dec-19</v>
      </c>
      <c r="D481" s="462"/>
      <c r="E481" s="462"/>
      <c r="F481" s="459" t="str">
        <f t="shared" si="35"/>
        <v/>
      </c>
      <c r="G481" s="463" t="s">
        <v>418</v>
      </c>
      <c r="H481" s="463"/>
      <c r="I481" s="464" t="b">
        <f t="shared" si="36"/>
        <v>1</v>
      </c>
      <c r="J481" s="464" t="b">
        <f t="shared" si="37"/>
        <v>0</v>
      </c>
      <c r="K481" s="464" t="str">
        <f t="shared" si="38"/>
        <v>a1N36000004vM7dEAE</v>
      </c>
      <c r="L481" s="465" t="s">
        <v>1470</v>
      </c>
      <c r="M481" s="131"/>
      <c r="N481" s="68"/>
      <c r="AM481" s="5"/>
      <c r="AN481" s="5"/>
    </row>
    <row r="482" spans="1:40" ht="279" x14ac:dyDescent="0.35">
      <c r="A482" s="367">
        <v>65</v>
      </c>
      <c r="B482" s="384" t="str">
        <f t="shared" si="34"/>
        <v/>
      </c>
      <c r="C482" s="385" t="str">
        <f ca="1">TEXT(IFERROR(INDEX('Overview - Section A'!$A$38:$A$45,MATCH(G482,'Overview - Section A'!$U$38:$U$45,0)),""),"d-mmm-yy") &amp;" to " &amp; TEXT(IFERROR(INDEX('Overview - Section A'!$E$38:$E$45,MATCH(G482,'Overview - Section A'!$U$38:$U$45,0)),""),"d-mmm-yy")</f>
        <v>1-Jan-20 to 30-Jun-20</v>
      </c>
      <c r="D482" s="462"/>
      <c r="E482" s="462"/>
      <c r="F482" s="459" t="str">
        <f t="shared" si="35"/>
        <v/>
      </c>
      <c r="G482" s="463" t="s">
        <v>420</v>
      </c>
      <c r="H482" s="463"/>
      <c r="I482" s="464" t="b">
        <f t="shared" si="36"/>
        <v>1</v>
      </c>
      <c r="J482" s="464" t="b">
        <f t="shared" si="37"/>
        <v>0</v>
      </c>
      <c r="K482" s="464" t="str">
        <f t="shared" si="38"/>
        <v>a1N36000004vM7dEAE</v>
      </c>
      <c r="L482" s="465" t="s">
        <v>1471</v>
      </c>
      <c r="M482" s="131"/>
      <c r="N482" s="68"/>
      <c r="AM482" s="5"/>
      <c r="AN482" s="5"/>
    </row>
    <row r="483" spans="1:40" ht="279" x14ac:dyDescent="0.35">
      <c r="A483" s="367">
        <v>65</v>
      </c>
      <c r="B483" s="384" t="str">
        <f t="shared" si="34"/>
        <v/>
      </c>
      <c r="C483" s="385" t="str">
        <f ca="1">TEXT(IFERROR(INDEX('Overview - Section A'!$A$38:$A$45,MATCH(G483,'Overview - Section A'!$U$38:$U$45,0)),""),"d-mmm-yy") &amp;" to " &amp; TEXT(IFERROR(INDEX('Overview - Section A'!$E$38:$E$45,MATCH(G483,'Overview - Section A'!$U$38:$U$45,0)),""),"d-mmm-yy")</f>
        <v>1-Jul-20 to 31-Dec-20</v>
      </c>
      <c r="D483" s="462"/>
      <c r="E483" s="462"/>
      <c r="F483" s="459" t="str">
        <f t="shared" si="35"/>
        <v/>
      </c>
      <c r="G483" s="463" t="s">
        <v>422</v>
      </c>
      <c r="H483" s="463"/>
      <c r="I483" s="464" t="b">
        <f t="shared" si="36"/>
        <v>1</v>
      </c>
      <c r="J483" s="464" t="b">
        <f t="shared" si="37"/>
        <v>0</v>
      </c>
      <c r="K483" s="464" t="str">
        <f t="shared" si="38"/>
        <v>a1N36000004vM7dEAE</v>
      </c>
      <c r="L483" s="465" t="s">
        <v>1472</v>
      </c>
      <c r="M483" s="131"/>
      <c r="N483" s="68"/>
      <c r="AM483" s="5"/>
      <c r="AN483" s="5"/>
    </row>
    <row r="484" spans="1:40" ht="279" x14ac:dyDescent="0.35">
      <c r="A484" s="367">
        <v>66</v>
      </c>
      <c r="B484" s="384" t="str">
        <f t="shared" si="34"/>
        <v/>
      </c>
      <c r="C484" s="385" t="str">
        <f ca="1">TEXT(IFERROR(INDEX('Overview - Section A'!$A$38:$A$45,MATCH(G484,'Overview - Section A'!$U$38:$U$45,0)),""),"d-mmm-yy") &amp;" to " &amp; TEXT(IFERROR(INDEX('Overview - Section A'!$E$38:$E$45,MATCH(G484,'Overview - Section A'!$U$38:$U$45,0)),""),"d-mmm-yy")</f>
        <v>1-Jan-18 to 30-Jun-18</v>
      </c>
      <c r="D484" s="462"/>
      <c r="E484" s="462"/>
      <c r="F484" s="459" t="str">
        <f t="shared" si="35"/>
        <v/>
      </c>
      <c r="G484" s="463" t="s">
        <v>412</v>
      </c>
      <c r="H484" s="463"/>
      <c r="I484" s="464" t="b">
        <f t="shared" si="36"/>
        <v>1</v>
      </c>
      <c r="J484" s="464" t="b">
        <f t="shared" si="37"/>
        <v>0</v>
      </c>
      <c r="K484" s="464" t="str">
        <f t="shared" si="38"/>
        <v>a1N36000004vM7eEAE</v>
      </c>
      <c r="L484" s="465" t="s">
        <v>1473</v>
      </c>
      <c r="M484" s="131"/>
      <c r="N484" s="68"/>
      <c r="AM484" s="5"/>
      <c r="AN484" s="5"/>
    </row>
    <row r="485" spans="1:40" ht="279" x14ac:dyDescent="0.35">
      <c r="A485" s="367">
        <v>66</v>
      </c>
      <c r="B485" s="384" t="str">
        <f t="shared" si="34"/>
        <v/>
      </c>
      <c r="C485" s="385" t="str">
        <f ca="1">TEXT(IFERROR(INDEX('Overview - Section A'!$A$38:$A$45,MATCH(G485,'Overview - Section A'!$U$38:$U$45,0)),""),"d-mmm-yy") &amp;" to " &amp; TEXT(IFERROR(INDEX('Overview - Section A'!$E$38:$E$45,MATCH(G485,'Overview - Section A'!$U$38:$U$45,0)),""),"d-mmm-yy")</f>
        <v>1-Jul-18 to 31-Dec-18</v>
      </c>
      <c r="D485" s="462"/>
      <c r="E485" s="462"/>
      <c r="F485" s="459" t="str">
        <f t="shared" si="35"/>
        <v/>
      </c>
      <c r="G485" s="463" t="s">
        <v>414</v>
      </c>
      <c r="H485" s="463"/>
      <c r="I485" s="464" t="b">
        <f t="shared" si="36"/>
        <v>1</v>
      </c>
      <c r="J485" s="464" t="b">
        <f t="shared" si="37"/>
        <v>0</v>
      </c>
      <c r="K485" s="464" t="str">
        <f t="shared" si="38"/>
        <v>a1N36000004vM7eEAE</v>
      </c>
      <c r="L485" s="465" t="s">
        <v>1474</v>
      </c>
      <c r="M485" s="131"/>
      <c r="N485" s="68"/>
      <c r="AM485" s="5"/>
      <c r="AN485" s="5"/>
    </row>
    <row r="486" spans="1:40" ht="279" x14ac:dyDescent="0.35">
      <c r="A486" s="367">
        <v>66</v>
      </c>
      <c r="B486" s="384" t="str">
        <f t="shared" si="34"/>
        <v/>
      </c>
      <c r="C486" s="385" t="str">
        <f ca="1">TEXT(IFERROR(INDEX('Overview - Section A'!$A$38:$A$45,MATCH(G486,'Overview - Section A'!$U$38:$U$45,0)),""),"d-mmm-yy") &amp;" to " &amp; TEXT(IFERROR(INDEX('Overview - Section A'!$E$38:$E$45,MATCH(G486,'Overview - Section A'!$U$38:$U$45,0)),""),"d-mmm-yy")</f>
        <v>1-Jan-19 to 30-Jun-19</v>
      </c>
      <c r="D486" s="462"/>
      <c r="E486" s="462"/>
      <c r="F486" s="459" t="str">
        <f t="shared" si="35"/>
        <v/>
      </c>
      <c r="G486" s="463" t="s">
        <v>416</v>
      </c>
      <c r="H486" s="463"/>
      <c r="I486" s="464" t="b">
        <f t="shared" si="36"/>
        <v>1</v>
      </c>
      <c r="J486" s="464" t="b">
        <f t="shared" si="37"/>
        <v>0</v>
      </c>
      <c r="K486" s="464" t="str">
        <f t="shared" si="38"/>
        <v>a1N36000004vM7eEAE</v>
      </c>
      <c r="L486" s="465" t="s">
        <v>1475</v>
      </c>
      <c r="M486" s="131"/>
      <c r="N486" s="68"/>
      <c r="AM486" s="5"/>
      <c r="AN486" s="5"/>
    </row>
    <row r="487" spans="1:40" ht="279" x14ac:dyDescent="0.35">
      <c r="A487" s="367">
        <v>66</v>
      </c>
      <c r="B487" s="384" t="str">
        <f t="shared" si="34"/>
        <v/>
      </c>
      <c r="C487" s="385" t="str">
        <f ca="1">TEXT(IFERROR(INDEX('Overview - Section A'!$A$38:$A$45,MATCH(G487,'Overview - Section A'!$U$38:$U$45,0)),""),"d-mmm-yy") &amp;" to " &amp; TEXT(IFERROR(INDEX('Overview - Section A'!$E$38:$E$45,MATCH(G487,'Overview - Section A'!$U$38:$U$45,0)),""),"d-mmm-yy")</f>
        <v>1-Jul-19 to 31-Dec-19</v>
      </c>
      <c r="D487" s="462"/>
      <c r="E487" s="462"/>
      <c r="F487" s="459" t="str">
        <f t="shared" si="35"/>
        <v/>
      </c>
      <c r="G487" s="463" t="s">
        <v>418</v>
      </c>
      <c r="H487" s="463"/>
      <c r="I487" s="464" t="b">
        <f t="shared" si="36"/>
        <v>1</v>
      </c>
      <c r="J487" s="464" t="b">
        <f t="shared" si="37"/>
        <v>0</v>
      </c>
      <c r="K487" s="464" t="str">
        <f t="shared" si="38"/>
        <v>a1N36000004vM7eEAE</v>
      </c>
      <c r="L487" s="465" t="s">
        <v>1476</v>
      </c>
      <c r="M487" s="131"/>
      <c r="N487" s="68"/>
      <c r="AM487" s="5"/>
      <c r="AN487" s="5"/>
    </row>
    <row r="488" spans="1:40" ht="279" x14ac:dyDescent="0.35">
      <c r="A488" s="367">
        <v>66</v>
      </c>
      <c r="B488" s="384" t="str">
        <f t="shared" si="34"/>
        <v/>
      </c>
      <c r="C488" s="385" t="str">
        <f ca="1">TEXT(IFERROR(INDEX('Overview - Section A'!$A$38:$A$45,MATCH(G488,'Overview - Section A'!$U$38:$U$45,0)),""),"d-mmm-yy") &amp;" to " &amp; TEXT(IFERROR(INDEX('Overview - Section A'!$E$38:$E$45,MATCH(G488,'Overview - Section A'!$U$38:$U$45,0)),""),"d-mmm-yy")</f>
        <v>1-Jan-20 to 30-Jun-20</v>
      </c>
      <c r="D488" s="462"/>
      <c r="E488" s="462"/>
      <c r="F488" s="459" t="str">
        <f t="shared" si="35"/>
        <v/>
      </c>
      <c r="G488" s="463" t="s">
        <v>420</v>
      </c>
      <c r="H488" s="463"/>
      <c r="I488" s="464" t="b">
        <f t="shared" si="36"/>
        <v>1</v>
      </c>
      <c r="J488" s="464" t="b">
        <f t="shared" si="37"/>
        <v>0</v>
      </c>
      <c r="K488" s="464" t="str">
        <f t="shared" si="38"/>
        <v>a1N36000004vM7eEAE</v>
      </c>
      <c r="L488" s="465" t="s">
        <v>1477</v>
      </c>
      <c r="M488" s="131"/>
      <c r="N488" s="68"/>
      <c r="AM488" s="5"/>
      <c r="AN488" s="5"/>
    </row>
    <row r="489" spans="1:40" ht="279" x14ac:dyDescent="0.35">
      <c r="A489" s="367">
        <v>66</v>
      </c>
      <c r="B489" s="384" t="str">
        <f t="shared" si="34"/>
        <v/>
      </c>
      <c r="C489" s="385" t="str">
        <f ca="1">TEXT(IFERROR(INDEX('Overview - Section A'!$A$38:$A$45,MATCH(G489,'Overview - Section A'!$U$38:$U$45,0)),""),"d-mmm-yy") &amp;" to " &amp; TEXT(IFERROR(INDEX('Overview - Section A'!$E$38:$E$45,MATCH(G489,'Overview - Section A'!$U$38:$U$45,0)),""),"d-mmm-yy")</f>
        <v>1-Jul-20 to 31-Dec-20</v>
      </c>
      <c r="D489" s="462"/>
      <c r="E489" s="462"/>
      <c r="F489" s="459" t="str">
        <f t="shared" si="35"/>
        <v/>
      </c>
      <c r="G489" s="463" t="s">
        <v>422</v>
      </c>
      <c r="H489" s="463"/>
      <c r="I489" s="464" t="b">
        <f t="shared" si="36"/>
        <v>1</v>
      </c>
      <c r="J489" s="464" t="b">
        <f t="shared" si="37"/>
        <v>0</v>
      </c>
      <c r="K489" s="464" t="str">
        <f t="shared" si="38"/>
        <v>a1N36000004vM7eEAE</v>
      </c>
      <c r="L489" s="465" t="s">
        <v>1478</v>
      </c>
      <c r="M489" s="131"/>
      <c r="N489" s="68"/>
      <c r="AM489" s="5"/>
      <c r="AN489" s="5"/>
    </row>
    <row r="490" spans="1:40" ht="279" x14ac:dyDescent="0.35">
      <c r="A490" s="367">
        <v>67</v>
      </c>
      <c r="B490" s="384" t="str">
        <f t="shared" si="34"/>
        <v/>
      </c>
      <c r="C490" s="385" t="str">
        <f ca="1">TEXT(IFERROR(INDEX('Overview - Section A'!$A$38:$A$45,MATCH(G490,'Overview - Section A'!$U$38:$U$45,0)),""),"d-mmm-yy") &amp;" to " &amp; TEXT(IFERROR(INDEX('Overview - Section A'!$E$38:$E$45,MATCH(G490,'Overview - Section A'!$U$38:$U$45,0)),""),"d-mmm-yy")</f>
        <v>1-Jan-18 to 30-Jun-18</v>
      </c>
      <c r="D490" s="462"/>
      <c r="E490" s="462"/>
      <c r="F490" s="459" t="str">
        <f t="shared" si="35"/>
        <v/>
      </c>
      <c r="G490" s="463" t="s">
        <v>412</v>
      </c>
      <c r="H490" s="463"/>
      <c r="I490" s="464" t="b">
        <f t="shared" si="36"/>
        <v>1</v>
      </c>
      <c r="J490" s="464" t="b">
        <f t="shared" si="37"/>
        <v>0</v>
      </c>
      <c r="K490" s="464" t="str">
        <f t="shared" si="38"/>
        <v>a1N36000004vM7fEAE</v>
      </c>
      <c r="L490" s="465" t="s">
        <v>1479</v>
      </c>
      <c r="M490" s="131"/>
      <c r="N490" s="68"/>
      <c r="AM490" s="5"/>
      <c r="AN490" s="5"/>
    </row>
    <row r="491" spans="1:40" ht="279" x14ac:dyDescent="0.35">
      <c r="A491" s="367">
        <v>67</v>
      </c>
      <c r="B491" s="384" t="str">
        <f t="shared" si="34"/>
        <v/>
      </c>
      <c r="C491" s="385" t="str">
        <f ca="1">TEXT(IFERROR(INDEX('Overview - Section A'!$A$38:$A$45,MATCH(G491,'Overview - Section A'!$U$38:$U$45,0)),""),"d-mmm-yy") &amp;" to " &amp; TEXT(IFERROR(INDEX('Overview - Section A'!$E$38:$E$45,MATCH(G491,'Overview - Section A'!$U$38:$U$45,0)),""),"d-mmm-yy")</f>
        <v>1-Jul-18 to 31-Dec-18</v>
      </c>
      <c r="D491" s="462"/>
      <c r="E491" s="462"/>
      <c r="F491" s="459" t="str">
        <f t="shared" si="35"/>
        <v/>
      </c>
      <c r="G491" s="463" t="s">
        <v>414</v>
      </c>
      <c r="H491" s="463"/>
      <c r="I491" s="464" t="b">
        <f t="shared" si="36"/>
        <v>1</v>
      </c>
      <c r="J491" s="464" t="b">
        <f t="shared" si="37"/>
        <v>0</v>
      </c>
      <c r="K491" s="464" t="str">
        <f t="shared" si="38"/>
        <v>a1N36000004vM7fEAE</v>
      </c>
      <c r="L491" s="465" t="s">
        <v>1480</v>
      </c>
      <c r="M491" s="131"/>
      <c r="N491" s="68"/>
      <c r="AM491" s="5"/>
      <c r="AN491" s="5"/>
    </row>
    <row r="492" spans="1:40" ht="279" x14ac:dyDescent="0.35">
      <c r="A492" s="367">
        <v>67</v>
      </c>
      <c r="B492" s="384" t="str">
        <f t="shared" si="34"/>
        <v/>
      </c>
      <c r="C492" s="385" t="str">
        <f ca="1">TEXT(IFERROR(INDEX('Overview - Section A'!$A$38:$A$45,MATCH(G492,'Overview - Section A'!$U$38:$U$45,0)),""),"d-mmm-yy") &amp;" to " &amp; TEXT(IFERROR(INDEX('Overview - Section A'!$E$38:$E$45,MATCH(G492,'Overview - Section A'!$U$38:$U$45,0)),""),"d-mmm-yy")</f>
        <v>1-Jan-19 to 30-Jun-19</v>
      </c>
      <c r="D492" s="462"/>
      <c r="E492" s="462"/>
      <c r="F492" s="459" t="str">
        <f t="shared" si="35"/>
        <v/>
      </c>
      <c r="G492" s="463" t="s">
        <v>416</v>
      </c>
      <c r="H492" s="463"/>
      <c r="I492" s="464" t="b">
        <f t="shared" si="36"/>
        <v>1</v>
      </c>
      <c r="J492" s="464" t="b">
        <f t="shared" si="37"/>
        <v>0</v>
      </c>
      <c r="K492" s="464" t="str">
        <f t="shared" si="38"/>
        <v>a1N36000004vM7fEAE</v>
      </c>
      <c r="L492" s="465" t="s">
        <v>1481</v>
      </c>
      <c r="M492" s="131"/>
      <c r="N492" s="68"/>
      <c r="AM492" s="5"/>
      <c r="AN492" s="5"/>
    </row>
    <row r="493" spans="1:40" ht="279" x14ac:dyDescent="0.35">
      <c r="A493" s="367">
        <v>67</v>
      </c>
      <c r="B493" s="384" t="str">
        <f t="shared" si="34"/>
        <v/>
      </c>
      <c r="C493" s="385" t="str">
        <f ca="1">TEXT(IFERROR(INDEX('Overview - Section A'!$A$38:$A$45,MATCH(G493,'Overview - Section A'!$U$38:$U$45,0)),""),"d-mmm-yy") &amp;" to " &amp; TEXT(IFERROR(INDEX('Overview - Section A'!$E$38:$E$45,MATCH(G493,'Overview - Section A'!$U$38:$U$45,0)),""),"d-mmm-yy")</f>
        <v>1-Jul-19 to 31-Dec-19</v>
      </c>
      <c r="D493" s="462"/>
      <c r="E493" s="462"/>
      <c r="F493" s="459" t="str">
        <f t="shared" si="35"/>
        <v/>
      </c>
      <c r="G493" s="463" t="s">
        <v>418</v>
      </c>
      <c r="H493" s="463"/>
      <c r="I493" s="464" t="b">
        <f t="shared" si="36"/>
        <v>1</v>
      </c>
      <c r="J493" s="464" t="b">
        <f t="shared" si="37"/>
        <v>0</v>
      </c>
      <c r="K493" s="464" t="str">
        <f t="shared" si="38"/>
        <v>a1N36000004vM7fEAE</v>
      </c>
      <c r="L493" s="465" t="s">
        <v>1482</v>
      </c>
      <c r="M493" s="131"/>
      <c r="N493" s="68"/>
      <c r="AM493" s="5"/>
      <c r="AN493" s="5"/>
    </row>
    <row r="494" spans="1:40" ht="279" x14ac:dyDescent="0.35">
      <c r="A494" s="367">
        <v>67</v>
      </c>
      <c r="B494" s="384" t="str">
        <f t="shared" si="34"/>
        <v/>
      </c>
      <c r="C494" s="385" t="str">
        <f ca="1">TEXT(IFERROR(INDEX('Overview - Section A'!$A$38:$A$45,MATCH(G494,'Overview - Section A'!$U$38:$U$45,0)),""),"d-mmm-yy") &amp;" to " &amp; TEXT(IFERROR(INDEX('Overview - Section A'!$E$38:$E$45,MATCH(G494,'Overview - Section A'!$U$38:$U$45,0)),""),"d-mmm-yy")</f>
        <v>1-Jan-20 to 30-Jun-20</v>
      </c>
      <c r="D494" s="462"/>
      <c r="E494" s="462"/>
      <c r="F494" s="459" t="str">
        <f t="shared" si="35"/>
        <v/>
      </c>
      <c r="G494" s="463" t="s">
        <v>420</v>
      </c>
      <c r="H494" s="463"/>
      <c r="I494" s="464" t="b">
        <f t="shared" si="36"/>
        <v>1</v>
      </c>
      <c r="J494" s="464" t="b">
        <f t="shared" si="37"/>
        <v>0</v>
      </c>
      <c r="K494" s="464" t="str">
        <f t="shared" si="38"/>
        <v>a1N36000004vM7fEAE</v>
      </c>
      <c r="L494" s="465" t="s">
        <v>1483</v>
      </c>
      <c r="M494" s="131"/>
      <c r="N494" s="68"/>
      <c r="AM494" s="5"/>
      <c r="AN494" s="5"/>
    </row>
    <row r="495" spans="1:40" ht="279" x14ac:dyDescent="0.35">
      <c r="A495" s="367">
        <v>67</v>
      </c>
      <c r="B495" s="384" t="str">
        <f t="shared" si="34"/>
        <v/>
      </c>
      <c r="C495" s="385" t="str">
        <f ca="1">TEXT(IFERROR(INDEX('Overview - Section A'!$A$38:$A$45,MATCH(G495,'Overview - Section A'!$U$38:$U$45,0)),""),"d-mmm-yy") &amp;" to " &amp; TEXT(IFERROR(INDEX('Overview - Section A'!$E$38:$E$45,MATCH(G495,'Overview - Section A'!$U$38:$U$45,0)),""),"d-mmm-yy")</f>
        <v>1-Jul-20 to 31-Dec-20</v>
      </c>
      <c r="D495" s="462"/>
      <c r="E495" s="462"/>
      <c r="F495" s="459" t="str">
        <f t="shared" si="35"/>
        <v/>
      </c>
      <c r="G495" s="463" t="s">
        <v>422</v>
      </c>
      <c r="H495" s="463"/>
      <c r="I495" s="464" t="b">
        <f t="shared" si="36"/>
        <v>1</v>
      </c>
      <c r="J495" s="464" t="b">
        <f t="shared" si="37"/>
        <v>0</v>
      </c>
      <c r="K495" s="464" t="str">
        <f t="shared" si="38"/>
        <v>a1N36000004vM7fEAE</v>
      </c>
      <c r="L495" s="465" t="s">
        <v>1484</v>
      </c>
      <c r="M495" s="131"/>
      <c r="N495" s="68"/>
      <c r="AM495" s="5"/>
      <c r="AN495" s="5"/>
    </row>
    <row r="496" spans="1:40" ht="279" x14ac:dyDescent="0.35">
      <c r="A496" s="367">
        <v>68</v>
      </c>
      <c r="B496" s="384" t="str">
        <f t="shared" si="34"/>
        <v/>
      </c>
      <c r="C496" s="385" t="str">
        <f ca="1">TEXT(IFERROR(INDEX('Overview - Section A'!$A$38:$A$45,MATCH(G496,'Overview - Section A'!$U$38:$U$45,0)),""),"d-mmm-yy") &amp;" to " &amp; TEXT(IFERROR(INDEX('Overview - Section A'!$E$38:$E$45,MATCH(G496,'Overview - Section A'!$U$38:$U$45,0)),""),"d-mmm-yy")</f>
        <v>1-Jan-18 to 30-Jun-18</v>
      </c>
      <c r="D496" s="462"/>
      <c r="E496" s="462"/>
      <c r="F496" s="459" t="str">
        <f t="shared" si="35"/>
        <v/>
      </c>
      <c r="G496" s="463" t="s">
        <v>412</v>
      </c>
      <c r="H496" s="463"/>
      <c r="I496" s="464" t="b">
        <f t="shared" si="36"/>
        <v>1</v>
      </c>
      <c r="J496" s="464" t="b">
        <f t="shared" si="37"/>
        <v>0</v>
      </c>
      <c r="K496" s="464" t="str">
        <f t="shared" si="38"/>
        <v>a1N36000004vM7gEAE</v>
      </c>
      <c r="L496" s="465" t="s">
        <v>1485</v>
      </c>
      <c r="M496" s="131"/>
      <c r="N496" s="68"/>
      <c r="AM496" s="5"/>
      <c r="AN496" s="5"/>
    </row>
    <row r="497" spans="1:40" ht="279" x14ac:dyDescent="0.35">
      <c r="A497" s="367">
        <v>68</v>
      </c>
      <c r="B497" s="384" t="str">
        <f t="shared" si="34"/>
        <v/>
      </c>
      <c r="C497" s="385" t="str">
        <f ca="1">TEXT(IFERROR(INDEX('Overview - Section A'!$A$38:$A$45,MATCH(G497,'Overview - Section A'!$U$38:$U$45,0)),""),"d-mmm-yy") &amp;" to " &amp; TEXT(IFERROR(INDEX('Overview - Section A'!$E$38:$E$45,MATCH(G497,'Overview - Section A'!$U$38:$U$45,0)),""),"d-mmm-yy")</f>
        <v>1-Jul-18 to 31-Dec-18</v>
      </c>
      <c r="D497" s="462"/>
      <c r="E497" s="462"/>
      <c r="F497" s="459" t="str">
        <f t="shared" si="35"/>
        <v/>
      </c>
      <c r="G497" s="463" t="s">
        <v>414</v>
      </c>
      <c r="H497" s="463"/>
      <c r="I497" s="464" t="b">
        <f t="shared" si="36"/>
        <v>1</v>
      </c>
      <c r="J497" s="464" t="b">
        <f t="shared" si="37"/>
        <v>0</v>
      </c>
      <c r="K497" s="464" t="str">
        <f t="shared" si="38"/>
        <v>a1N36000004vM7gEAE</v>
      </c>
      <c r="L497" s="465" t="s">
        <v>1486</v>
      </c>
      <c r="M497" s="131"/>
      <c r="N497" s="68"/>
      <c r="AM497" s="5"/>
      <c r="AN497" s="5"/>
    </row>
    <row r="498" spans="1:40" ht="279" x14ac:dyDescent="0.35">
      <c r="A498" s="367">
        <v>68</v>
      </c>
      <c r="B498" s="384" t="str">
        <f t="shared" si="34"/>
        <v/>
      </c>
      <c r="C498" s="385" t="str">
        <f ca="1">TEXT(IFERROR(INDEX('Overview - Section A'!$A$38:$A$45,MATCH(G498,'Overview - Section A'!$U$38:$U$45,0)),""),"d-mmm-yy") &amp;" to " &amp; TEXT(IFERROR(INDEX('Overview - Section A'!$E$38:$E$45,MATCH(G498,'Overview - Section A'!$U$38:$U$45,0)),""),"d-mmm-yy")</f>
        <v>1-Jan-19 to 30-Jun-19</v>
      </c>
      <c r="D498" s="462"/>
      <c r="E498" s="462"/>
      <c r="F498" s="459" t="str">
        <f t="shared" si="35"/>
        <v/>
      </c>
      <c r="G498" s="463" t="s">
        <v>416</v>
      </c>
      <c r="H498" s="463"/>
      <c r="I498" s="464" t="b">
        <f t="shared" si="36"/>
        <v>1</v>
      </c>
      <c r="J498" s="464" t="b">
        <f t="shared" si="37"/>
        <v>0</v>
      </c>
      <c r="K498" s="464" t="str">
        <f t="shared" si="38"/>
        <v>a1N36000004vM7gEAE</v>
      </c>
      <c r="L498" s="465" t="s">
        <v>1487</v>
      </c>
      <c r="M498" s="131"/>
      <c r="N498" s="68"/>
      <c r="AM498" s="5"/>
      <c r="AN498" s="5"/>
    </row>
    <row r="499" spans="1:40" ht="279" x14ac:dyDescent="0.35">
      <c r="A499" s="367">
        <v>68</v>
      </c>
      <c r="B499" s="384" t="str">
        <f t="shared" si="34"/>
        <v/>
      </c>
      <c r="C499" s="385" t="str">
        <f ca="1">TEXT(IFERROR(INDEX('Overview - Section A'!$A$38:$A$45,MATCH(G499,'Overview - Section A'!$U$38:$U$45,0)),""),"d-mmm-yy") &amp;" to " &amp; TEXT(IFERROR(INDEX('Overview - Section A'!$E$38:$E$45,MATCH(G499,'Overview - Section A'!$U$38:$U$45,0)),""),"d-mmm-yy")</f>
        <v>1-Jul-19 to 31-Dec-19</v>
      </c>
      <c r="D499" s="462"/>
      <c r="E499" s="462"/>
      <c r="F499" s="459" t="str">
        <f t="shared" si="35"/>
        <v/>
      </c>
      <c r="G499" s="463" t="s">
        <v>418</v>
      </c>
      <c r="H499" s="463"/>
      <c r="I499" s="464" t="b">
        <f t="shared" si="36"/>
        <v>1</v>
      </c>
      <c r="J499" s="464" t="b">
        <f t="shared" si="37"/>
        <v>0</v>
      </c>
      <c r="K499" s="464" t="str">
        <f t="shared" si="38"/>
        <v>a1N36000004vM7gEAE</v>
      </c>
      <c r="L499" s="465" t="s">
        <v>1488</v>
      </c>
      <c r="M499" s="131"/>
      <c r="N499" s="68"/>
      <c r="AM499" s="5"/>
      <c r="AN499" s="5"/>
    </row>
    <row r="500" spans="1:40" ht="279" x14ac:dyDescent="0.35">
      <c r="A500" s="367">
        <v>68</v>
      </c>
      <c r="B500" s="384" t="str">
        <f t="shared" si="34"/>
        <v/>
      </c>
      <c r="C500" s="385" t="str">
        <f ca="1">TEXT(IFERROR(INDEX('Overview - Section A'!$A$38:$A$45,MATCH(G500,'Overview - Section A'!$U$38:$U$45,0)),""),"d-mmm-yy") &amp;" to " &amp; TEXT(IFERROR(INDEX('Overview - Section A'!$E$38:$E$45,MATCH(G500,'Overview - Section A'!$U$38:$U$45,0)),""),"d-mmm-yy")</f>
        <v>1-Jan-20 to 30-Jun-20</v>
      </c>
      <c r="D500" s="462"/>
      <c r="E500" s="462"/>
      <c r="F500" s="459" t="str">
        <f t="shared" si="35"/>
        <v/>
      </c>
      <c r="G500" s="463" t="s">
        <v>420</v>
      </c>
      <c r="H500" s="463"/>
      <c r="I500" s="464" t="b">
        <f t="shared" si="36"/>
        <v>1</v>
      </c>
      <c r="J500" s="464" t="b">
        <f t="shared" si="37"/>
        <v>0</v>
      </c>
      <c r="K500" s="464" t="str">
        <f t="shared" si="38"/>
        <v>a1N36000004vM7gEAE</v>
      </c>
      <c r="L500" s="465" t="s">
        <v>1489</v>
      </c>
      <c r="M500" s="131"/>
      <c r="N500" s="68"/>
      <c r="AM500" s="5"/>
      <c r="AN500" s="5"/>
    </row>
    <row r="501" spans="1:40" ht="279" x14ac:dyDescent="0.35">
      <c r="A501" s="367">
        <v>68</v>
      </c>
      <c r="B501" s="384" t="str">
        <f t="shared" si="34"/>
        <v/>
      </c>
      <c r="C501" s="385" t="str">
        <f ca="1">TEXT(IFERROR(INDEX('Overview - Section A'!$A$38:$A$45,MATCH(G501,'Overview - Section A'!$U$38:$U$45,0)),""),"d-mmm-yy") &amp;" to " &amp; TEXT(IFERROR(INDEX('Overview - Section A'!$E$38:$E$45,MATCH(G501,'Overview - Section A'!$U$38:$U$45,0)),""),"d-mmm-yy")</f>
        <v>1-Jul-20 to 31-Dec-20</v>
      </c>
      <c r="D501" s="462"/>
      <c r="E501" s="462"/>
      <c r="F501" s="459" t="str">
        <f t="shared" si="35"/>
        <v/>
      </c>
      <c r="G501" s="463" t="s">
        <v>422</v>
      </c>
      <c r="H501" s="463"/>
      <c r="I501" s="464" t="b">
        <f t="shared" si="36"/>
        <v>1</v>
      </c>
      <c r="J501" s="464" t="b">
        <f t="shared" si="37"/>
        <v>0</v>
      </c>
      <c r="K501" s="464" t="str">
        <f t="shared" si="38"/>
        <v>a1N36000004vM7gEAE</v>
      </c>
      <c r="L501" s="465" t="s">
        <v>1490</v>
      </c>
      <c r="M501" s="131"/>
      <c r="N501" s="68"/>
      <c r="AM501" s="5"/>
      <c r="AN501" s="5"/>
    </row>
    <row r="502" spans="1:40" ht="279" x14ac:dyDescent="0.35">
      <c r="A502" s="367">
        <v>69</v>
      </c>
      <c r="B502" s="384" t="str">
        <f t="shared" si="34"/>
        <v/>
      </c>
      <c r="C502" s="385" t="str">
        <f ca="1">TEXT(IFERROR(INDEX('Overview - Section A'!$A$38:$A$45,MATCH(G502,'Overview - Section A'!$U$38:$U$45,0)),""),"d-mmm-yy") &amp;" to " &amp; TEXT(IFERROR(INDEX('Overview - Section A'!$E$38:$E$45,MATCH(G502,'Overview - Section A'!$U$38:$U$45,0)),""),"d-mmm-yy")</f>
        <v>1-Jan-18 to 30-Jun-18</v>
      </c>
      <c r="D502" s="462"/>
      <c r="E502" s="462"/>
      <c r="F502" s="459" t="str">
        <f t="shared" si="35"/>
        <v/>
      </c>
      <c r="G502" s="463" t="s">
        <v>412</v>
      </c>
      <c r="H502" s="463"/>
      <c r="I502" s="464" t="b">
        <f t="shared" si="36"/>
        <v>1</v>
      </c>
      <c r="J502" s="464" t="b">
        <f t="shared" si="37"/>
        <v>0</v>
      </c>
      <c r="K502" s="464" t="str">
        <f t="shared" si="38"/>
        <v>a1N36000004vM7hEAE</v>
      </c>
      <c r="L502" s="465" t="s">
        <v>1491</v>
      </c>
      <c r="M502" s="131"/>
      <c r="N502" s="68"/>
      <c r="AM502" s="5"/>
      <c r="AN502" s="5"/>
    </row>
    <row r="503" spans="1:40" ht="279" x14ac:dyDescent="0.35">
      <c r="A503" s="367">
        <v>69</v>
      </c>
      <c r="B503" s="384" t="str">
        <f t="shared" si="34"/>
        <v/>
      </c>
      <c r="C503" s="385" t="str">
        <f ca="1">TEXT(IFERROR(INDEX('Overview - Section A'!$A$38:$A$45,MATCH(G503,'Overview - Section A'!$U$38:$U$45,0)),""),"d-mmm-yy") &amp;" to " &amp; TEXT(IFERROR(INDEX('Overview - Section A'!$E$38:$E$45,MATCH(G503,'Overview - Section A'!$U$38:$U$45,0)),""),"d-mmm-yy")</f>
        <v>1-Jul-18 to 31-Dec-18</v>
      </c>
      <c r="D503" s="462"/>
      <c r="E503" s="462"/>
      <c r="F503" s="459" t="str">
        <f t="shared" si="35"/>
        <v/>
      </c>
      <c r="G503" s="463" t="s">
        <v>414</v>
      </c>
      <c r="H503" s="463"/>
      <c r="I503" s="464" t="b">
        <f t="shared" si="36"/>
        <v>1</v>
      </c>
      <c r="J503" s="464" t="b">
        <f t="shared" si="37"/>
        <v>0</v>
      </c>
      <c r="K503" s="464" t="str">
        <f t="shared" si="38"/>
        <v>a1N36000004vM7hEAE</v>
      </c>
      <c r="L503" s="465" t="s">
        <v>1492</v>
      </c>
      <c r="M503" s="131"/>
      <c r="N503" s="68"/>
      <c r="AM503" s="5"/>
      <c r="AN503" s="5"/>
    </row>
    <row r="504" spans="1:40" ht="279" x14ac:dyDescent="0.35">
      <c r="A504" s="367">
        <v>69</v>
      </c>
      <c r="B504" s="384" t="str">
        <f t="shared" si="34"/>
        <v/>
      </c>
      <c r="C504" s="385" t="str">
        <f ca="1">TEXT(IFERROR(INDEX('Overview - Section A'!$A$38:$A$45,MATCH(G504,'Overview - Section A'!$U$38:$U$45,0)),""),"d-mmm-yy") &amp;" to " &amp; TEXT(IFERROR(INDEX('Overview - Section A'!$E$38:$E$45,MATCH(G504,'Overview - Section A'!$U$38:$U$45,0)),""),"d-mmm-yy")</f>
        <v>1-Jan-19 to 30-Jun-19</v>
      </c>
      <c r="D504" s="462"/>
      <c r="E504" s="462"/>
      <c r="F504" s="459" t="str">
        <f t="shared" si="35"/>
        <v/>
      </c>
      <c r="G504" s="463" t="s">
        <v>416</v>
      </c>
      <c r="H504" s="463"/>
      <c r="I504" s="464" t="b">
        <f t="shared" si="36"/>
        <v>1</v>
      </c>
      <c r="J504" s="464" t="b">
        <f t="shared" si="37"/>
        <v>0</v>
      </c>
      <c r="K504" s="464" t="str">
        <f t="shared" si="38"/>
        <v>a1N36000004vM7hEAE</v>
      </c>
      <c r="L504" s="465" t="s">
        <v>1493</v>
      </c>
      <c r="M504" s="131"/>
      <c r="N504" s="68"/>
      <c r="AM504" s="5"/>
      <c r="AN504" s="5"/>
    </row>
    <row r="505" spans="1:40" ht="279" x14ac:dyDescent="0.35">
      <c r="A505" s="367">
        <v>69</v>
      </c>
      <c r="B505" s="384" t="str">
        <f t="shared" si="34"/>
        <v/>
      </c>
      <c r="C505" s="385" t="str">
        <f ca="1">TEXT(IFERROR(INDEX('Overview - Section A'!$A$38:$A$45,MATCH(G505,'Overview - Section A'!$U$38:$U$45,0)),""),"d-mmm-yy") &amp;" to " &amp; TEXT(IFERROR(INDEX('Overview - Section A'!$E$38:$E$45,MATCH(G505,'Overview - Section A'!$U$38:$U$45,0)),""),"d-mmm-yy")</f>
        <v>1-Jul-19 to 31-Dec-19</v>
      </c>
      <c r="D505" s="462"/>
      <c r="E505" s="462"/>
      <c r="F505" s="459" t="str">
        <f t="shared" si="35"/>
        <v/>
      </c>
      <c r="G505" s="463" t="s">
        <v>418</v>
      </c>
      <c r="H505" s="463"/>
      <c r="I505" s="464" t="b">
        <f t="shared" si="36"/>
        <v>1</v>
      </c>
      <c r="J505" s="464" t="b">
        <f t="shared" si="37"/>
        <v>0</v>
      </c>
      <c r="K505" s="464" t="str">
        <f t="shared" si="38"/>
        <v>a1N36000004vM7hEAE</v>
      </c>
      <c r="L505" s="465" t="s">
        <v>1494</v>
      </c>
      <c r="M505" s="131"/>
      <c r="N505" s="68"/>
      <c r="AM505" s="5"/>
      <c r="AN505" s="5"/>
    </row>
    <row r="506" spans="1:40" ht="279" x14ac:dyDescent="0.35">
      <c r="A506" s="367">
        <v>69</v>
      </c>
      <c r="B506" s="384" t="str">
        <f t="shared" si="34"/>
        <v/>
      </c>
      <c r="C506" s="385" t="str">
        <f ca="1">TEXT(IFERROR(INDEX('Overview - Section A'!$A$38:$A$45,MATCH(G506,'Overview - Section A'!$U$38:$U$45,0)),""),"d-mmm-yy") &amp;" to " &amp; TEXT(IFERROR(INDEX('Overview - Section A'!$E$38:$E$45,MATCH(G506,'Overview - Section A'!$U$38:$U$45,0)),""),"d-mmm-yy")</f>
        <v>1-Jan-20 to 30-Jun-20</v>
      </c>
      <c r="D506" s="462"/>
      <c r="E506" s="462"/>
      <c r="F506" s="459" t="str">
        <f t="shared" si="35"/>
        <v/>
      </c>
      <c r="G506" s="463" t="s">
        <v>420</v>
      </c>
      <c r="H506" s="463"/>
      <c r="I506" s="464" t="b">
        <f t="shared" si="36"/>
        <v>1</v>
      </c>
      <c r="J506" s="464" t="b">
        <f t="shared" si="37"/>
        <v>0</v>
      </c>
      <c r="K506" s="464" t="str">
        <f t="shared" si="38"/>
        <v>a1N36000004vM7hEAE</v>
      </c>
      <c r="L506" s="465" t="s">
        <v>1495</v>
      </c>
      <c r="M506" s="131"/>
      <c r="N506" s="68"/>
      <c r="AM506" s="5"/>
      <c r="AN506" s="5"/>
    </row>
    <row r="507" spans="1:40" ht="279" x14ac:dyDescent="0.35">
      <c r="A507" s="367">
        <v>69</v>
      </c>
      <c r="B507" s="384" t="str">
        <f t="shared" si="34"/>
        <v/>
      </c>
      <c r="C507" s="385" t="str">
        <f ca="1">TEXT(IFERROR(INDEX('Overview - Section A'!$A$38:$A$45,MATCH(G507,'Overview - Section A'!$U$38:$U$45,0)),""),"d-mmm-yy") &amp;" to " &amp; TEXT(IFERROR(INDEX('Overview - Section A'!$E$38:$E$45,MATCH(G507,'Overview - Section A'!$U$38:$U$45,0)),""),"d-mmm-yy")</f>
        <v>1-Jul-20 to 31-Dec-20</v>
      </c>
      <c r="D507" s="462"/>
      <c r="E507" s="462"/>
      <c r="F507" s="459" t="str">
        <f t="shared" si="35"/>
        <v/>
      </c>
      <c r="G507" s="463" t="s">
        <v>422</v>
      </c>
      <c r="H507" s="463"/>
      <c r="I507" s="464" t="b">
        <f t="shared" si="36"/>
        <v>1</v>
      </c>
      <c r="J507" s="464" t="b">
        <f t="shared" si="37"/>
        <v>0</v>
      </c>
      <c r="K507" s="464" t="str">
        <f t="shared" si="38"/>
        <v>a1N36000004vM7hEAE</v>
      </c>
      <c r="L507" s="465" t="s">
        <v>1496</v>
      </c>
      <c r="M507" s="131"/>
      <c r="N507" s="68"/>
      <c r="AM507" s="5"/>
      <c r="AN507" s="5"/>
    </row>
    <row r="508" spans="1:40" ht="279" x14ac:dyDescent="0.35">
      <c r="A508" s="367">
        <v>70</v>
      </c>
      <c r="B508" s="384" t="str">
        <f t="shared" si="34"/>
        <v/>
      </c>
      <c r="C508" s="385" t="str">
        <f ca="1">TEXT(IFERROR(INDEX('Overview - Section A'!$A$38:$A$45,MATCH(G508,'Overview - Section A'!$U$38:$U$45,0)),""),"d-mmm-yy") &amp;" to " &amp; TEXT(IFERROR(INDEX('Overview - Section A'!$E$38:$E$45,MATCH(G508,'Overview - Section A'!$U$38:$U$45,0)),""),"d-mmm-yy")</f>
        <v>1-Jan-18 to 30-Jun-18</v>
      </c>
      <c r="D508" s="462"/>
      <c r="E508" s="462"/>
      <c r="F508" s="459" t="str">
        <f t="shared" si="35"/>
        <v/>
      </c>
      <c r="G508" s="463" t="s">
        <v>412</v>
      </c>
      <c r="H508" s="463"/>
      <c r="I508" s="464" t="b">
        <f t="shared" si="36"/>
        <v>1</v>
      </c>
      <c r="J508" s="464" t="b">
        <f t="shared" si="37"/>
        <v>0</v>
      </c>
      <c r="K508" s="464" t="str">
        <f t="shared" si="38"/>
        <v>a1N36000004vM7iEAE</v>
      </c>
      <c r="L508" s="465" t="s">
        <v>1497</v>
      </c>
      <c r="M508" s="131"/>
      <c r="N508" s="68"/>
      <c r="AM508" s="5"/>
      <c r="AN508" s="5"/>
    </row>
    <row r="509" spans="1:40" ht="279" x14ac:dyDescent="0.35">
      <c r="A509" s="367">
        <v>70</v>
      </c>
      <c r="B509" s="384" t="str">
        <f t="shared" si="34"/>
        <v/>
      </c>
      <c r="C509" s="385" t="str">
        <f ca="1">TEXT(IFERROR(INDEX('Overview - Section A'!$A$38:$A$45,MATCH(G509,'Overview - Section A'!$U$38:$U$45,0)),""),"d-mmm-yy") &amp;" to " &amp; TEXT(IFERROR(INDEX('Overview - Section A'!$E$38:$E$45,MATCH(G509,'Overview - Section A'!$U$38:$U$45,0)),""),"d-mmm-yy")</f>
        <v>1-Jul-18 to 31-Dec-18</v>
      </c>
      <c r="D509" s="462"/>
      <c r="E509" s="462"/>
      <c r="F509" s="459" t="str">
        <f t="shared" si="35"/>
        <v/>
      </c>
      <c r="G509" s="463" t="s">
        <v>414</v>
      </c>
      <c r="H509" s="463"/>
      <c r="I509" s="464" t="b">
        <f t="shared" si="36"/>
        <v>1</v>
      </c>
      <c r="J509" s="464" t="b">
        <f t="shared" si="37"/>
        <v>0</v>
      </c>
      <c r="K509" s="464" t="str">
        <f t="shared" si="38"/>
        <v>a1N36000004vM7iEAE</v>
      </c>
      <c r="L509" s="465" t="s">
        <v>1498</v>
      </c>
      <c r="M509" s="131"/>
      <c r="N509" s="68"/>
      <c r="AM509" s="5"/>
      <c r="AN509" s="5"/>
    </row>
    <row r="510" spans="1:40" ht="279" x14ac:dyDescent="0.35">
      <c r="A510" s="367">
        <v>70</v>
      </c>
      <c r="B510" s="384" t="str">
        <f t="shared" si="34"/>
        <v/>
      </c>
      <c r="C510" s="385" t="str">
        <f ca="1">TEXT(IFERROR(INDEX('Overview - Section A'!$A$38:$A$45,MATCH(G510,'Overview - Section A'!$U$38:$U$45,0)),""),"d-mmm-yy") &amp;" to " &amp; TEXT(IFERROR(INDEX('Overview - Section A'!$E$38:$E$45,MATCH(G510,'Overview - Section A'!$U$38:$U$45,0)),""),"d-mmm-yy")</f>
        <v>1-Jan-19 to 30-Jun-19</v>
      </c>
      <c r="D510" s="462"/>
      <c r="E510" s="462"/>
      <c r="F510" s="459" t="str">
        <f t="shared" si="35"/>
        <v/>
      </c>
      <c r="G510" s="463" t="s">
        <v>416</v>
      </c>
      <c r="H510" s="463"/>
      <c r="I510" s="464" t="b">
        <f t="shared" si="36"/>
        <v>1</v>
      </c>
      <c r="J510" s="464" t="b">
        <f t="shared" si="37"/>
        <v>0</v>
      </c>
      <c r="K510" s="464" t="str">
        <f t="shared" si="38"/>
        <v>a1N36000004vM7iEAE</v>
      </c>
      <c r="L510" s="465" t="s">
        <v>1499</v>
      </c>
      <c r="M510" s="131"/>
      <c r="N510" s="68"/>
      <c r="AM510" s="5"/>
      <c r="AN510" s="5"/>
    </row>
    <row r="511" spans="1:40" ht="279" x14ac:dyDescent="0.35">
      <c r="A511" s="367">
        <v>70</v>
      </c>
      <c r="B511" s="384" t="str">
        <f t="shared" si="34"/>
        <v/>
      </c>
      <c r="C511" s="385" t="str">
        <f ca="1">TEXT(IFERROR(INDEX('Overview - Section A'!$A$38:$A$45,MATCH(G511,'Overview - Section A'!$U$38:$U$45,0)),""),"d-mmm-yy") &amp;" to " &amp; TEXT(IFERROR(INDEX('Overview - Section A'!$E$38:$E$45,MATCH(G511,'Overview - Section A'!$U$38:$U$45,0)),""),"d-mmm-yy")</f>
        <v>1-Jul-19 to 31-Dec-19</v>
      </c>
      <c r="D511" s="462"/>
      <c r="E511" s="462"/>
      <c r="F511" s="459" t="str">
        <f t="shared" si="35"/>
        <v/>
      </c>
      <c r="G511" s="463" t="s">
        <v>418</v>
      </c>
      <c r="H511" s="463"/>
      <c r="I511" s="464" t="b">
        <f t="shared" si="36"/>
        <v>1</v>
      </c>
      <c r="J511" s="464" t="b">
        <f t="shared" si="37"/>
        <v>0</v>
      </c>
      <c r="K511" s="464" t="str">
        <f t="shared" si="38"/>
        <v>a1N36000004vM7iEAE</v>
      </c>
      <c r="L511" s="465" t="s">
        <v>1500</v>
      </c>
      <c r="M511" s="131"/>
      <c r="N511" s="68"/>
      <c r="AM511" s="5"/>
      <c r="AN511" s="5"/>
    </row>
    <row r="512" spans="1:40" ht="279" x14ac:dyDescent="0.35">
      <c r="A512" s="367">
        <v>70</v>
      </c>
      <c r="B512" s="384" t="str">
        <f t="shared" si="34"/>
        <v/>
      </c>
      <c r="C512" s="385" t="str">
        <f ca="1">TEXT(IFERROR(INDEX('Overview - Section A'!$A$38:$A$45,MATCH(G512,'Overview - Section A'!$U$38:$U$45,0)),""),"d-mmm-yy") &amp;" to " &amp; TEXT(IFERROR(INDEX('Overview - Section A'!$E$38:$E$45,MATCH(G512,'Overview - Section A'!$U$38:$U$45,0)),""),"d-mmm-yy")</f>
        <v>1-Jan-20 to 30-Jun-20</v>
      </c>
      <c r="D512" s="462"/>
      <c r="E512" s="462"/>
      <c r="F512" s="459" t="str">
        <f t="shared" si="35"/>
        <v/>
      </c>
      <c r="G512" s="463" t="s">
        <v>420</v>
      </c>
      <c r="H512" s="463"/>
      <c r="I512" s="464" t="b">
        <f t="shared" si="36"/>
        <v>1</v>
      </c>
      <c r="J512" s="464" t="b">
        <f t="shared" si="37"/>
        <v>0</v>
      </c>
      <c r="K512" s="464" t="str">
        <f t="shared" si="38"/>
        <v>a1N36000004vM7iEAE</v>
      </c>
      <c r="L512" s="465" t="s">
        <v>1501</v>
      </c>
      <c r="M512" s="131"/>
      <c r="N512" s="68"/>
      <c r="AM512" s="5"/>
      <c r="AN512" s="5"/>
    </row>
    <row r="513" spans="1:40" ht="279" x14ac:dyDescent="0.35">
      <c r="A513" s="367">
        <v>70</v>
      </c>
      <c r="B513" s="384" t="str">
        <f t="shared" si="34"/>
        <v/>
      </c>
      <c r="C513" s="385" t="str">
        <f ca="1">TEXT(IFERROR(INDEX('Overview - Section A'!$A$38:$A$45,MATCH(G513,'Overview - Section A'!$U$38:$U$45,0)),""),"d-mmm-yy") &amp;" to " &amp; TEXT(IFERROR(INDEX('Overview - Section A'!$E$38:$E$45,MATCH(G513,'Overview - Section A'!$U$38:$U$45,0)),""),"d-mmm-yy")</f>
        <v>1-Jul-20 to 31-Dec-20</v>
      </c>
      <c r="D513" s="462"/>
      <c r="E513" s="462"/>
      <c r="F513" s="459" t="str">
        <f t="shared" si="35"/>
        <v/>
      </c>
      <c r="G513" s="463" t="s">
        <v>422</v>
      </c>
      <c r="H513" s="463"/>
      <c r="I513" s="464" t="b">
        <f t="shared" si="36"/>
        <v>1</v>
      </c>
      <c r="J513" s="464" t="b">
        <f t="shared" si="37"/>
        <v>0</v>
      </c>
      <c r="K513" s="464" t="str">
        <f t="shared" si="38"/>
        <v>a1N36000004vM7iEAE</v>
      </c>
      <c r="L513" s="465" t="s">
        <v>1502</v>
      </c>
      <c r="M513" s="131"/>
      <c r="N513" s="68"/>
      <c r="AM513" s="5"/>
      <c r="AN513" s="5"/>
    </row>
    <row r="514" spans="1:40" ht="279" x14ac:dyDescent="0.35">
      <c r="A514" s="367">
        <v>71</v>
      </c>
      <c r="B514" s="384" t="str">
        <f t="shared" si="34"/>
        <v/>
      </c>
      <c r="C514" s="385" t="str">
        <f ca="1">TEXT(IFERROR(INDEX('Overview - Section A'!$A$38:$A$45,MATCH(G514,'Overview - Section A'!$U$38:$U$45,0)),""),"d-mmm-yy") &amp;" to " &amp; TEXT(IFERROR(INDEX('Overview - Section A'!$E$38:$E$45,MATCH(G514,'Overview - Section A'!$U$38:$U$45,0)),""),"d-mmm-yy")</f>
        <v>1-Jan-18 to 30-Jun-18</v>
      </c>
      <c r="D514" s="462"/>
      <c r="E514" s="462"/>
      <c r="F514" s="459" t="str">
        <f t="shared" si="35"/>
        <v/>
      </c>
      <c r="G514" s="463" t="s">
        <v>412</v>
      </c>
      <c r="H514" s="463"/>
      <c r="I514" s="464" t="b">
        <f t="shared" si="36"/>
        <v>1</v>
      </c>
      <c r="J514" s="464" t="b">
        <f t="shared" si="37"/>
        <v>0</v>
      </c>
      <c r="K514" s="464" t="str">
        <f t="shared" si="38"/>
        <v>a1N36000004vM7jEAE</v>
      </c>
      <c r="L514" s="465" t="s">
        <v>1503</v>
      </c>
      <c r="M514" s="131"/>
      <c r="N514" s="68"/>
      <c r="AM514" s="5"/>
      <c r="AN514" s="5"/>
    </row>
    <row r="515" spans="1:40" ht="279" x14ac:dyDescent="0.35">
      <c r="A515" s="367">
        <v>71</v>
      </c>
      <c r="B515" s="384" t="str">
        <f t="shared" si="34"/>
        <v/>
      </c>
      <c r="C515" s="385" t="str">
        <f ca="1">TEXT(IFERROR(INDEX('Overview - Section A'!$A$38:$A$45,MATCH(G515,'Overview - Section A'!$U$38:$U$45,0)),""),"d-mmm-yy") &amp;" to " &amp; TEXT(IFERROR(INDEX('Overview - Section A'!$E$38:$E$45,MATCH(G515,'Overview - Section A'!$U$38:$U$45,0)),""),"d-mmm-yy")</f>
        <v>1-Jul-18 to 31-Dec-18</v>
      </c>
      <c r="D515" s="462"/>
      <c r="E515" s="462"/>
      <c r="F515" s="459" t="str">
        <f t="shared" si="35"/>
        <v/>
      </c>
      <c r="G515" s="463" t="s">
        <v>414</v>
      </c>
      <c r="H515" s="463"/>
      <c r="I515" s="464" t="b">
        <f t="shared" si="36"/>
        <v>1</v>
      </c>
      <c r="J515" s="464" t="b">
        <f t="shared" si="37"/>
        <v>0</v>
      </c>
      <c r="K515" s="464" t="str">
        <f t="shared" si="38"/>
        <v>a1N36000004vM7jEAE</v>
      </c>
      <c r="L515" s="465" t="s">
        <v>1504</v>
      </c>
      <c r="M515" s="131"/>
      <c r="N515" s="68"/>
      <c r="AM515" s="5"/>
      <c r="AN515" s="5"/>
    </row>
    <row r="516" spans="1:40" ht="279" x14ac:dyDescent="0.35">
      <c r="A516" s="367">
        <v>71</v>
      </c>
      <c r="B516" s="384" t="str">
        <f t="shared" si="34"/>
        <v/>
      </c>
      <c r="C516" s="385" t="str">
        <f ca="1">TEXT(IFERROR(INDEX('Overview - Section A'!$A$38:$A$45,MATCH(G516,'Overview - Section A'!$U$38:$U$45,0)),""),"d-mmm-yy") &amp;" to " &amp; TEXT(IFERROR(INDEX('Overview - Section A'!$E$38:$E$45,MATCH(G516,'Overview - Section A'!$U$38:$U$45,0)),""),"d-mmm-yy")</f>
        <v>1-Jan-19 to 30-Jun-19</v>
      </c>
      <c r="D516" s="462"/>
      <c r="E516" s="462"/>
      <c r="F516" s="459" t="str">
        <f t="shared" si="35"/>
        <v/>
      </c>
      <c r="G516" s="463" t="s">
        <v>416</v>
      </c>
      <c r="H516" s="463"/>
      <c r="I516" s="464" t="b">
        <f t="shared" si="36"/>
        <v>1</v>
      </c>
      <c r="J516" s="464" t="b">
        <f t="shared" si="37"/>
        <v>0</v>
      </c>
      <c r="K516" s="464" t="str">
        <f t="shared" si="38"/>
        <v>a1N36000004vM7jEAE</v>
      </c>
      <c r="L516" s="465" t="s">
        <v>1505</v>
      </c>
      <c r="M516" s="131"/>
      <c r="N516" s="68"/>
      <c r="AM516" s="5"/>
      <c r="AN516" s="5"/>
    </row>
    <row r="517" spans="1:40" ht="279" x14ac:dyDescent="0.35">
      <c r="A517" s="367">
        <v>71</v>
      </c>
      <c r="B517" s="384" t="str">
        <f t="shared" si="34"/>
        <v/>
      </c>
      <c r="C517" s="385" t="str">
        <f ca="1">TEXT(IFERROR(INDEX('Overview - Section A'!$A$38:$A$45,MATCH(G517,'Overview - Section A'!$U$38:$U$45,0)),""),"d-mmm-yy") &amp;" to " &amp; TEXT(IFERROR(INDEX('Overview - Section A'!$E$38:$E$45,MATCH(G517,'Overview - Section A'!$U$38:$U$45,0)),""),"d-mmm-yy")</f>
        <v>1-Jul-19 to 31-Dec-19</v>
      </c>
      <c r="D517" s="462"/>
      <c r="E517" s="462"/>
      <c r="F517" s="459" t="str">
        <f t="shared" si="35"/>
        <v/>
      </c>
      <c r="G517" s="463" t="s">
        <v>418</v>
      </c>
      <c r="H517" s="463"/>
      <c r="I517" s="464" t="b">
        <f t="shared" si="36"/>
        <v>1</v>
      </c>
      <c r="J517" s="464" t="b">
        <f t="shared" si="37"/>
        <v>0</v>
      </c>
      <c r="K517" s="464" t="str">
        <f t="shared" si="38"/>
        <v>a1N36000004vM7jEAE</v>
      </c>
      <c r="L517" s="465" t="s">
        <v>1506</v>
      </c>
      <c r="M517" s="131"/>
      <c r="N517" s="68"/>
      <c r="AM517" s="5"/>
      <c r="AN517" s="5"/>
    </row>
    <row r="518" spans="1:40" ht="279" x14ac:dyDescent="0.35">
      <c r="A518" s="367">
        <v>71</v>
      </c>
      <c r="B518" s="384" t="str">
        <f t="shared" si="34"/>
        <v/>
      </c>
      <c r="C518" s="385" t="str">
        <f ca="1">TEXT(IFERROR(INDEX('Overview - Section A'!$A$38:$A$45,MATCH(G518,'Overview - Section A'!$U$38:$U$45,0)),""),"d-mmm-yy") &amp;" to " &amp; TEXT(IFERROR(INDEX('Overview - Section A'!$E$38:$E$45,MATCH(G518,'Overview - Section A'!$U$38:$U$45,0)),""),"d-mmm-yy")</f>
        <v>1-Jan-20 to 30-Jun-20</v>
      </c>
      <c r="D518" s="462"/>
      <c r="E518" s="462"/>
      <c r="F518" s="459" t="str">
        <f t="shared" si="35"/>
        <v/>
      </c>
      <c r="G518" s="463" t="s">
        <v>420</v>
      </c>
      <c r="H518" s="463"/>
      <c r="I518" s="464" t="b">
        <f t="shared" si="36"/>
        <v>1</v>
      </c>
      <c r="J518" s="464" t="b">
        <f t="shared" si="37"/>
        <v>0</v>
      </c>
      <c r="K518" s="464" t="str">
        <f t="shared" si="38"/>
        <v>a1N36000004vM7jEAE</v>
      </c>
      <c r="L518" s="465" t="s">
        <v>1507</v>
      </c>
      <c r="M518" s="131"/>
      <c r="N518" s="68"/>
      <c r="AM518" s="5"/>
      <c r="AN518" s="5"/>
    </row>
    <row r="519" spans="1:40" ht="279" x14ac:dyDescent="0.35">
      <c r="A519" s="367">
        <v>71</v>
      </c>
      <c r="B519" s="384" t="str">
        <f t="shared" si="34"/>
        <v/>
      </c>
      <c r="C519" s="385" t="str">
        <f ca="1">TEXT(IFERROR(INDEX('Overview - Section A'!$A$38:$A$45,MATCH(G519,'Overview - Section A'!$U$38:$U$45,0)),""),"d-mmm-yy") &amp;" to " &amp; TEXT(IFERROR(INDEX('Overview - Section A'!$E$38:$E$45,MATCH(G519,'Overview - Section A'!$U$38:$U$45,0)),""),"d-mmm-yy")</f>
        <v>1-Jul-20 to 31-Dec-20</v>
      </c>
      <c r="D519" s="462"/>
      <c r="E519" s="462"/>
      <c r="F519" s="459" t="str">
        <f t="shared" si="35"/>
        <v/>
      </c>
      <c r="G519" s="463" t="s">
        <v>422</v>
      </c>
      <c r="H519" s="463"/>
      <c r="I519" s="464" t="b">
        <f t="shared" si="36"/>
        <v>1</v>
      </c>
      <c r="J519" s="464" t="b">
        <f t="shared" si="37"/>
        <v>0</v>
      </c>
      <c r="K519" s="464" t="str">
        <f t="shared" si="38"/>
        <v>a1N36000004vM7jEAE</v>
      </c>
      <c r="L519" s="465" t="s">
        <v>1508</v>
      </c>
      <c r="M519" s="131"/>
      <c r="N519" s="68"/>
      <c r="AM519" s="5"/>
      <c r="AN519" s="5"/>
    </row>
    <row r="520" spans="1:40" ht="279" x14ac:dyDescent="0.35">
      <c r="A520" s="367">
        <v>72</v>
      </c>
      <c r="B520" s="384" t="str">
        <f t="shared" si="34"/>
        <v/>
      </c>
      <c r="C520" s="385" t="str">
        <f ca="1">TEXT(IFERROR(INDEX('Overview - Section A'!$A$38:$A$45,MATCH(G520,'Overview - Section A'!$U$38:$U$45,0)),""),"d-mmm-yy") &amp;" to " &amp; TEXT(IFERROR(INDEX('Overview - Section A'!$E$38:$E$45,MATCH(G520,'Overview - Section A'!$U$38:$U$45,0)),""),"d-mmm-yy")</f>
        <v>1-Jan-18 to 30-Jun-18</v>
      </c>
      <c r="D520" s="462"/>
      <c r="E520" s="462"/>
      <c r="F520" s="459" t="str">
        <f t="shared" si="35"/>
        <v/>
      </c>
      <c r="G520" s="463" t="s">
        <v>412</v>
      </c>
      <c r="H520" s="463"/>
      <c r="I520" s="464" t="b">
        <f t="shared" si="36"/>
        <v>1</v>
      </c>
      <c r="J520" s="464" t="b">
        <f t="shared" si="37"/>
        <v>0</v>
      </c>
      <c r="K520" s="464" t="str">
        <f t="shared" si="38"/>
        <v>a1N36000004vM7kEAE</v>
      </c>
      <c r="L520" s="465" t="s">
        <v>1509</v>
      </c>
      <c r="M520" s="131"/>
      <c r="N520" s="68"/>
      <c r="AM520" s="5"/>
      <c r="AN520" s="5"/>
    </row>
    <row r="521" spans="1:40" ht="279" x14ac:dyDescent="0.35">
      <c r="A521" s="367">
        <v>72</v>
      </c>
      <c r="B521" s="384" t="str">
        <f t="shared" si="34"/>
        <v/>
      </c>
      <c r="C521" s="385" t="str">
        <f ca="1">TEXT(IFERROR(INDEX('Overview - Section A'!$A$38:$A$45,MATCH(G521,'Overview - Section A'!$U$38:$U$45,0)),""),"d-mmm-yy") &amp;" to " &amp; TEXT(IFERROR(INDEX('Overview - Section A'!$E$38:$E$45,MATCH(G521,'Overview - Section A'!$U$38:$U$45,0)),""),"d-mmm-yy")</f>
        <v>1-Jul-18 to 31-Dec-18</v>
      </c>
      <c r="D521" s="462"/>
      <c r="E521" s="462"/>
      <c r="F521" s="459" t="str">
        <f t="shared" si="35"/>
        <v/>
      </c>
      <c r="G521" s="463" t="s">
        <v>414</v>
      </c>
      <c r="H521" s="463"/>
      <c r="I521" s="464" t="b">
        <f t="shared" si="36"/>
        <v>1</v>
      </c>
      <c r="J521" s="464" t="b">
        <f t="shared" si="37"/>
        <v>0</v>
      </c>
      <c r="K521" s="464" t="str">
        <f t="shared" si="38"/>
        <v>a1N36000004vM7kEAE</v>
      </c>
      <c r="L521" s="465" t="s">
        <v>1510</v>
      </c>
      <c r="M521" s="131"/>
      <c r="N521" s="68"/>
      <c r="AM521" s="5"/>
      <c r="AN521" s="5"/>
    </row>
    <row r="522" spans="1:40" ht="279" x14ac:dyDescent="0.35">
      <c r="A522" s="367">
        <v>72</v>
      </c>
      <c r="B522" s="384" t="str">
        <f t="shared" si="34"/>
        <v/>
      </c>
      <c r="C522" s="385" t="str">
        <f ca="1">TEXT(IFERROR(INDEX('Overview - Section A'!$A$38:$A$45,MATCH(G522,'Overview - Section A'!$U$38:$U$45,0)),""),"d-mmm-yy") &amp;" to " &amp; TEXT(IFERROR(INDEX('Overview - Section A'!$E$38:$E$45,MATCH(G522,'Overview - Section A'!$U$38:$U$45,0)),""),"d-mmm-yy")</f>
        <v>1-Jan-19 to 30-Jun-19</v>
      </c>
      <c r="D522" s="462"/>
      <c r="E522" s="462"/>
      <c r="F522" s="459" t="str">
        <f t="shared" si="35"/>
        <v/>
      </c>
      <c r="G522" s="463" t="s">
        <v>416</v>
      </c>
      <c r="H522" s="463"/>
      <c r="I522" s="464" t="b">
        <f t="shared" si="36"/>
        <v>1</v>
      </c>
      <c r="J522" s="464" t="b">
        <f t="shared" si="37"/>
        <v>0</v>
      </c>
      <c r="K522" s="464" t="str">
        <f t="shared" si="38"/>
        <v>a1N36000004vM7kEAE</v>
      </c>
      <c r="L522" s="465" t="s">
        <v>1511</v>
      </c>
      <c r="M522" s="131"/>
      <c r="N522" s="68"/>
      <c r="AM522" s="5"/>
      <c r="AN522" s="5"/>
    </row>
    <row r="523" spans="1:40" ht="279" x14ac:dyDescent="0.35">
      <c r="A523" s="367">
        <v>72</v>
      </c>
      <c r="B523" s="384" t="str">
        <f t="shared" si="34"/>
        <v/>
      </c>
      <c r="C523" s="385" t="str">
        <f ca="1">TEXT(IFERROR(INDEX('Overview - Section A'!$A$38:$A$45,MATCH(G523,'Overview - Section A'!$U$38:$U$45,0)),""),"d-mmm-yy") &amp;" to " &amp; TEXT(IFERROR(INDEX('Overview - Section A'!$E$38:$E$45,MATCH(G523,'Overview - Section A'!$U$38:$U$45,0)),""),"d-mmm-yy")</f>
        <v>1-Jul-19 to 31-Dec-19</v>
      </c>
      <c r="D523" s="462"/>
      <c r="E523" s="462"/>
      <c r="F523" s="459" t="str">
        <f t="shared" si="35"/>
        <v/>
      </c>
      <c r="G523" s="463" t="s">
        <v>418</v>
      </c>
      <c r="H523" s="463"/>
      <c r="I523" s="464" t="b">
        <f t="shared" si="36"/>
        <v>1</v>
      </c>
      <c r="J523" s="464" t="b">
        <f t="shared" si="37"/>
        <v>0</v>
      </c>
      <c r="K523" s="464" t="str">
        <f t="shared" si="38"/>
        <v>a1N36000004vM7kEAE</v>
      </c>
      <c r="L523" s="465" t="s">
        <v>1512</v>
      </c>
      <c r="M523" s="131"/>
      <c r="N523" s="68"/>
      <c r="AM523" s="5"/>
      <c r="AN523" s="5"/>
    </row>
    <row r="524" spans="1:40" ht="279" x14ac:dyDescent="0.35">
      <c r="A524" s="367">
        <v>72</v>
      </c>
      <c r="B524" s="384" t="str">
        <f t="shared" si="34"/>
        <v/>
      </c>
      <c r="C524" s="385" t="str">
        <f ca="1">TEXT(IFERROR(INDEX('Overview - Section A'!$A$38:$A$45,MATCH(G524,'Overview - Section A'!$U$38:$U$45,0)),""),"d-mmm-yy") &amp;" to " &amp; TEXT(IFERROR(INDEX('Overview - Section A'!$E$38:$E$45,MATCH(G524,'Overview - Section A'!$U$38:$U$45,0)),""),"d-mmm-yy")</f>
        <v>1-Jan-20 to 30-Jun-20</v>
      </c>
      <c r="D524" s="462"/>
      <c r="E524" s="462"/>
      <c r="F524" s="459" t="str">
        <f t="shared" si="35"/>
        <v/>
      </c>
      <c r="G524" s="463" t="s">
        <v>420</v>
      </c>
      <c r="H524" s="463"/>
      <c r="I524" s="464" t="b">
        <f t="shared" si="36"/>
        <v>1</v>
      </c>
      <c r="J524" s="464" t="b">
        <f t="shared" si="37"/>
        <v>0</v>
      </c>
      <c r="K524" s="464" t="str">
        <f t="shared" si="38"/>
        <v>a1N36000004vM7kEAE</v>
      </c>
      <c r="L524" s="465" t="s">
        <v>1513</v>
      </c>
      <c r="M524" s="131"/>
      <c r="N524" s="68"/>
      <c r="AM524" s="5"/>
      <c r="AN524" s="5"/>
    </row>
    <row r="525" spans="1:40" ht="279" x14ac:dyDescent="0.35">
      <c r="A525" s="367">
        <v>72</v>
      </c>
      <c r="B525" s="384" t="str">
        <f t="shared" si="34"/>
        <v/>
      </c>
      <c r="C525" s="385" t="str">
        <f ca="1">TEXT(IFERROR(INDEX('Overview - Section A'!$A$38:$A$45,MATCH(G525,'Overview - Section A'!$U$38:$U$45,0)),""),"d-mmm-yy") &amp;" to " &amp; TEXT(IFERROR(INDEX('Overview - Section A'!$E$38:$E$45,MATCH(G525,'Overview - Section A'!$U$38:$U$45,0)),""),"d-mmm-yy")</f>
        <v>1-Jul-20 to 31-Dec-20</v>
      </c>
      <c r="D525" s="462"/>
      <c r="E525" s="462"/>
      <c r="F525" s="459" t="str">
        <f t="shared" si="35"/>
        <v/>
      </c>
      <c r="G525" s="463" t="s">
        <v>422</v>
      </c>
      <c r="H525" s="463"/>
      <c r="I525" s="464" t="b">
        <f t="shared" si="36"/>
        <v>1</v>
      </c>
      <c r="J525" s="464" t="b">
        <f t="shared" si="37"/>
        <v>0</v>
      </c>
      <c r="K525" s="464" t="str">
        <f t="shared" si="38"/>
        <v>a1N36000004vM7kEAE</v>
      </c>
      <c r="L525" s="465" t="s">
        <v>1514</v>
      </c>
      <c r="M525" s="131"/>
      <c r="N525" s="68"/>
      <c r="AM525" s="5"/>
      <c r="AN525" s="5"/>
    </row>
    <row r="526" spans="1:40" ht="279" x14ac:dyDescent="0.35">
      <c r="A526" s="367">
        <v>73</v>
      </c>
      <c r="B526" s="384" t="str">
        <f t="shared" si="34"/>
        <v/>
      </c>
      <c r="C526" s="385" t="str">
        <f ca="1">TEXT(IFERROR(INDEX('Overview - Section A'!$A$38:$A$45,MATCH(G526,'Overview - Section A'!$U$38:$U$45,0)),""),"d-mmm-yy") &amp;" to " &amp; TEXT(IFERROR(INDEX('Overview - Section A'!$E$38:$E$45,MATCH(G526,'Overview - Section A'!$U$38:$U$45,0)),""),"d-mmm-yy")</f>
        <v>1-Jan-18 to 30-Jun-18</v>
      </c>
      <c r="D526" s="462"/>
      <c r="E526" s="462"/>
      <c r="F526" s="459" t="str">
        <f t="shared" si="35"/>
        <v/>
      </c>
      <c r="G526" s="463" t="s">
        <v>412</v>
      </c>
      <c r="H526" s="463"/>
      <c r="I526" s="464" t="b">
        <f t="shared" si="36"/>
        <v>1</v>
      </c>
      <c r="J526" s="464" t="b">
        <f t="shared" si="37"/>
        <v>0</v>
      </c>
      <c r="K526" s="464" t="str">
        <f t="shared" si="38"/>
        <v>a1N36000004vM7lEAE</v>
      </c>
      <c r="L526" s="465" t="s">
        <v>1515</v>
      </c>
      <c r="M526" s="131"/>
      <c r="N526" s="68"/>
      <c r="AM526" s="5"/>
      <c r="AN526" s="5"/>
    </row>
    <row r="527" spans="1:40" ht="279" x14ac:dyDescent="0.35">
      <c r="A527" s="367">
        <v>73</v>
      </c>
      <c r="B527" s="384" t="str">
        <f t="shared" si="34"/>
        <v/>
      </c>
      <c r="C527" s="385" t="str">
        <f ca="1">TEXT(IFERROR(INDEX('Overview - Section A'!$A$38:$A$45,MATCH(G527,'Overview - Section A'!$U$38:$U$45,0)),""),"d-mmm-yy") &amp;" to " &amp; TEXT(IFERROR(INDEX('Overview - Section A'!$E$38:$E$45,MATCH(G527,'Overview - Section A'!$U$38:$U$45,0)),""),"d-mmm-yy")</f>
        <v>1-Jul-18 to 31-Dec-18</v>
      </c>
      <c r="D527" s="462"/>
      <c r="E527" s="462"/>
      <c r="F527" s="459" t="str">
        <f t="shared" si="35"/>
        <v/>
      </c>
      <c r="G527" s="463" t="s">
        <v>414</v>
      </c>
      <c r="H527" s="463"/>
      <c r="I527" s="464" t="b">
        <f t="shared" si="36"/>
        <v>1</v>
      </c>
      <c r="J527" s="464" t="b">
        <f t="shared" si="37"/>
        <v>0</v>
      </c>
      <c r="K527" s="464" t="str">
        <f t="shared" si="38"/>
        <v>a1N36000004vM7lEAE</v>
      </c>
      <c r="L527" s="465" t="s">
        <v>1516</v>
      </c>
      <c r="M527" s="131"/>
      <c r="N527" s="68"/>
      <c r="AM527" s="5"/>
      <c r="AN527" s="5"/>
    </row>
    <row r="528" spans="1:40" ht="279" x14ac:dyDescent="0.35">
      <c r="A528" s="367">
        <v>73</v>
      </c>
      <c r="B528" s="384" t="str">
        <f t="shared" si="34"/>
        <v/>
      </c>
      <c r="C528" s="385" t="str">
        <f ca="1">TEXT(IFERROR(INDEX('Overview - Section A'!$A$38:$A$45,MATCH(G528,'Overview - Section A'!$U$38:$U$45,0)),""),"d-mmm-yy") &amp;" to " &amp; TEXT(IFERROR(INDEX('Overview - Section A'!$E$38:$E$45,MATCH(G528,'Overview - Section A'!$U$38:$U$45,0)),""),"d-mmm-yy")</f>
        <v>1-Jan-19 to 30-Jun-19</v>
      </c>
      <c r="D528" s="462"/>
      <c r="E528" s="462"/>
      <c r="F528" s="459" t="str">
        <f t="shared" si="35"/>
        <v/>
      </c>
      <c r="G528" s="463" t="s">
        <v>416</v>
      </c>
      <c r="H528" s="463"/>
      <c r="I528" s="464" t="b">
        <f t="shared" si="36"/>
        <v>1</v>
      </c>
      <c r="J528" s="464" t="b">
        <f t="shared" si="37"/>
        <v>0</v>
      </c>
      <c r="K528" s="464" t="str">
        <f t="shared" si="38"/>
        <v>a1N36000004vM7lEAE</v>
      </c>
      <c r="L528" s="465" t="s">
        <v>1517</v>
      </c>
      <c r="M528" s="131"/>
      <c r="N528" s="68"/>
      <c r="AM528" s="5"/>
      <c r="AN528" s="5"/>
    </row>
    <row r="529" spans="1:40" ht="279" x14ac:dyDescent="0.35">
      <c r="A529" s="367">
        <v>73</v>
      </c>
      <c r="B529" s="384" t="str">
        <f t="shared" si="34"/>
        <v/>
      </c>
      <c r="C529" s="385" t="str">
        <f ca="1">TEXT(IFERROR(INDEX('Overview - Section A'!$A$38:$A$45,MATCH(G529,'Overview - Section A'!$U$38:$U$45,0)),""),"d-mmm-yy") &amp;" to " &amp; TEXT(IFERROR(INDEX('Overview - Section A'!$E$38:$E$45,MATCH(G529,'Overview - Section A'!$U$38:$U$45,0)),""),"d-mmm-yy")</f>
        <v>1-Jul-19 to 31-Dec-19</v>
      </c>
      <c r="D529" s="462"/>
      <c r="E529" s="462"/>
      <c r="F529" s="459" t="str">
        <f t="shared" si="35"/>
        <v/>
      </c>
      <c r="G529" s="463" t="s">
        <v>418</v>
      </c>
      <c r="H529" s="463"/>
      <c r="I529" s="464" t="b">
        <f t="shared" si="36"/>
        <v>1</v>
      </c>
      <c r="J529" s="464" t="b">
        <f t="shared" si="37"/>
        <v>0</v>
      </c>
      <c r="K529" s="464" t="str">
        <f t="shared" si="38"/>
        <v>a1N36000004vM7lEAE</v>
      </c>
      <c r="L529" s="465" t="s">
        <v>1518</v>
      </c>
      <c r="M529" s="131"/>
      <c r="N529" s="68"/>
      <c r="AM529" s="5"/>
      <c r="AN529" s="5"/>
    </row>
    <row r="530" spans="1:40" ht="279" x14ac:dyDescent="0.35">
      <c r="A530" s="367">
        <v>73</v>
      </c>
      <c r="B530" s="384" t="str">
        <f t="shared" si="34"/>
        <v/>
      </c>
      <c r="C530" s="385" t="str">
        <f ca="1">TEXT(IFERROR(INDEX('Overview - Section A'!$A$38:$A$45,MATCH(G530,'Overview - Section A'!$U$38:$U$45,0)),""),"d-mmm-yy") &amp;" to " &amp; TEXT(IFERROR(INDEX('Overview - Section A'!$E$38:$E$45,MATCH(G530,'Overview - Section A'!$U$38:$U$45,0)),""),"d-mmm-yy")</f>
        <v>1-Jan-20 to 30-Jun-20</v>
      </c>
      <c r="D530" s="462"/>
      <c r="E530" s="462"/>
      <c r="F530" s="459" t="str">
        <f t="shared" si="35"/>
        <v/>
      </c>
      <c r="G530" s="463" t="s">
        <v>420</v>
      </c>
      <c r="H530" s="463"/>
      <c r="I530" s="464" t="b">
        <f t="shared" si="36"/>
        <v>1</v>
      </c>
      <c r="J530" s="464" t="b">
        <f t="shared" si="37"/>
        <v>0</v>
      </c>
      <c r="K530" s="464" t="str">
        <f t="shared" si="38"/>
        <v>a1N36000004vM7lEAE</v>
      </c>
      <c r="L530" s="465" t="s">
        <v>1519</v>
      </c>
      <c r="M530" s="131"/>
      <c r="N530" s="68"/>
      <c r="AM530" s="5"/>
      <c r="AN530" s="5"/>
    </row>
    <row r="531" spans="1:40" ht="279" x14ac:dyDescent="0.35">
      <c r="A531" s="367">
        <v>73</v>
      </c>
      <c r="B531" s="384" t="str">
        <f t="shared" si="34"/>
        <v/>
      </c>
      <c r="C531" s="385" t="str">
        <f ca="1">TEXT(IFERROR(INDEX('Overview - Section A'!$A$38:$A$45,MATCH(G531,'Overview - Section A'!$U$38:$U$45,0)),""),"d-mmm-yy") &amp;" to " &amp; TEXT(IFERROR(INDEX('Overview - Section A'!$E$38:$E$45,MATCH(G531,'Overview - Section A'!$U$38:$U$45,0)),""),"d-mmm-yy")</f>
        <v>1-Jul-20 to 31-Dec-20</v>
      </c>
      <c r="D531" s="462"/>
      <c r="E531" s="462"/>
      <c r="F531" s="459" t="str">
        <f t="shared" si="35"/>
        <v/>
      </c>
      <c r="G531" s="463" t="s">
        <v>422</v>
      </c>
      <c r="H531" s="463"/>
      <c r="I531" s="464" t="b">
        <f t="shared" si="36"/>
        <v>1</v>
      </c>
      <c r="J531" s="464" t="b">
        <f t="shared" si="37"/>
        <v>0</v>
      </c>
      <c r="K531" s="464" t="str">
        <f t="shared" si="38"/>
        <v>a1N36000004vM7lEAE</v>
      </c>
      <c r="L531" s="465" t="s">
        <v>1520</v>
      </c>
      <c r="M531" s="131"/>
      <c r="N531" s="68"/>
      <c r="AM531" s="5"/>
      <c r="AN531" s="5"/>
    </row>
    <row r="532" spans="1:40" ht="279" x14ac:dyDescent="0.35">
      <c r="A532" s="367">
        <v>74</v>
      </c>
      <c r="B532" s="384" t="str">
        <f t="shared" si="34"/>
        <v/>
      </c>
      <c r="C532" s="385" t="str">
        <f ca="1">TEXT(IFERROR(INDEX('Overview - Section A'!$A$38:$A$45,MATCH(G532,'Overview - Section A'!$U$38:$U$45,0)),""),"d-mmm-yy") &amp;" to " &amp; TEXT(IFERROR(INDEX('Overview - Section A'!$E$38:$E$45,MATCH(G532,'Overview - Section A'!$U$38:$U$45,0)),""),"d-mmm-yy")</f>
        <v>1-Jan-18 to 30-Jun-18</v>
      </c>
      <c r="D532" s="462"/>
      <c r="E532" s="462"/>
      <c r="F532" s="459" t="str">
        <f t="shared" si="35"/>
        <v/>
      </c>
      <c r="G532" s="463" t="s">
        <v>412</v>
      </c>
      <c r="H532" s="463"/>
      <c r="I532" s="464" t="b">
        <f t="shared" si="36"/>
        <v>1</v>
      </c>
      <c r="J532" s="464" t="b">
        <f t="shared" si="37"/>
        <v>0</v>
      </c>
      <c r="K532" s="464" t="str">
        <f t="shared" si="38"/>
        <v>a1N36000004vM7mEAE</v>
      </c>
      <c r="L532" s="465" t="s">
        <v>1521</v>
      </c>
      <c r="M532" s="131"/>
      <c r="N532" s="68"/>
      <c r="AM532" s="5"/>
      <c r="AN532" s="5"/>
    </row>
    <row r="533" spans="1:40" ht="279" x14ac:dyDescent="0.35">
      <c r="A533" s="367">
        <v>74</v>
      </c>
      <c r="B533" s="384" t="str">
        <f t="shared" si="34"/>
        <v/>
      </c>
      <c r="C533" s="385" t="str">
        <f ca="1">TEXT(IFERROR(INDEX('Overview - Section A'!$A$38:$A$45,MATCH(G533,'Overview - Section A'!$U$38:$U$45,0)),""),"d-mmm-yy") &amp;" to " &amp; TEXT(IFERROR(INDEX('Overview - Section A'!$E$38:$E$45,MATCH(G533,'Overview - Section A'!$U$38:$U$45,0)),""),"d-mmm-yy")</f>
        <v>1-Jul-18 to 31-Dec-18</v>
      </c>
      <c r="D533" s="462"/>
      <c r="E533" s="462"/>
      <c r="F533" s="459" t="str">
        <f t="shared" si="35"/>
        <v/>
      </c>
      <c r="G533" s="463" t="s">
        <v>414</v>
      </c>
      <c r="H533" s="463"/>
      <c r="I533" s="464" t="b">
        <f t="shared" si="36"/>
        <v>1</v>
      </c>
      <c r="J533" s="464" t="b">
        <f t="shared" si="37"/>
        <v>0</v>
      </c>
      <c r="K533" s="464" t="str">
        <f t="shared" si="38"/>
        <v>a1N36000004vM7mEAE</v>
      </c>
      <c r="L533" s="465" t="s">
        <v>1522</v>
      </c>
      <c r="M533" s="131"/>
      <c r="N533" s="68"/>
      <c r="AM533" s="5"/>
      <c r="AN533" s="5"/>
    </row>
    <row r="534" spans="1:40" ht="279" x14ac:dyDescent="0.35">
      <c r="A534" s="367">
        <v>74</v>
      </c>
      <c r="B534" s="384" t="str">
        <f t="shared" si="34"/>
        <v/>
      </c>
      <c r="C534" s="385" t="str">
        <f ca="1">TEXT(IFERROR(INDEX('Overview - Section A'!$A$38:$A$45,MATCH(G534,'Overview - Section A'!$U$38:$U$45,0)),""),"d-mmm-yy") &amp;" to " &amp; TEXT(IFERROR(INDEX('Overview - Section A'!$E$38:$E$45,MATCH(G534,'Overview - Section A'!$U$38:$U$45,0)),""),"d-mmm-yy")</f>
        <v>1-Jan-19 to 30-Jun-19</v>
      </c>
      <c r="D534" s="462"/>
      <c r="E534" s="462"/>
      <c r="F534" s="459" t="str">
        <f t="shared" si="35"/>
        <v/>
      </c>
      <c r="G534" s="463" t="s">
        <v>416</v>
      </c>
      <c r="H534" s="463"/>
      <c r="I534" s="464" t="b">
        <f t="shared" si="36"/>
        <v>1</v>
      </c>
      <c r="J534" s="464" t="b">
        <f t="shared" si="37"/>
        <v>0</v>
      </c>
      <c r="K534" s="464" t="str">
        <f t="shared" si="38"/>
        <v>a1N36000004vM7mEAE</v>
      </c>
      <c r="L534" s="465" t="s">
        <v>1523</v>
      </c>
      <c r="M534" s="131"/>
      <c r="N534" s="68"/>
      <c r="AM534" s="5"/>
      <c r="AN534" s="5"/>
    </row>
    <row r="535" spans="1:40" ht="279" x14ac:dyDescent="0.35">
      <c r="A535" s="367">
        <v>74</v>
      </c>
      <c r="B535" s="384" t="str">
        <f t="shared" si="34"/>
        <v/>
      </c>
      <c r="C535" s="385" t="str">
        <f ca="1">TEXT(IFERROR(INDEX('Overview - Section A'!$A$38:$A$45,MATCH(G535,'Overview - Section A'!$U$38:$U$45,0)),""),"d-mmm-yy") &amp;" to " &amp; TEXT(IFERROR(INDEX('Overview - Section A'!$E$38:$E$45,MATCH(G535,'Overview - Section A'!$U$38:$U$45,0)),""),"d-mmm-yy")</f>
        <v>1-Jul-19 to 31-Dec-19</v>
      </c>
      <c r="D535" s="462"/>
      <c r="E535" s="462"/>
      <c r="F535" s="459" t="str">
        <f t="shared" si="35"/>
        <v/>
      </c>
      <c r="G535" s="463" t="s">
        <v>418</v>
      </c>
      <c r="H535" s="463"/>
      <c r="I535" s="464" t="b">
        <f t="shared" si="36"/>
        <v>1</v>
      </c>
      <c r="J535" s="464" t="b">
        <f t="shared" si="37"/>
        <v>0</v>
      </c>
      <c r="K535" s="464" t="str">
        <f t="shared" si="38"/>
        <v>a1N36000004vM7mEAE</v>
      </c>
      <c r="L535" s="465" t="s">
        <v>1524</v>
      </c>
      <c r="M535" s="131"/>
      <c r="N535" s="68"/>
      <c r="AM535" s="5"/>
      <c r="AN535" s="5"/>
    </row>
    <row r="536" spans="1:40" ht="279" x14ac:dyDescent="0.35">
      <c r="A536" s="367">
        <v>74</v>
      </c>
      <c r="B536" s="384" t="str">
        <f t="shared" si="34"/>
        <v/>
      </c>
      <c r="C536" s="385" t="str">
        <f ca="1">TEXT(IFERROR(INDEX('Overview - Section A'!$A$38:$A$45,MATCH(G536,'Overview - Section A'!$U$38:$U$45,0)),""),"d-mmm-yy") &amp;" to " &amp; TEXT(IFERROR(INDEX('Overview - Section A'!$E$38:$E$45,MATCH(G536,'Overview - Section A'!$U$38:$U$45,0)),""),"d-mmm-yy")</f>
        <v>1-Jan-20 to 30-Jun-20</v>
      </c>
      <c r="D536" s="462"/>
      <c r="E536" s="462"/>
      <c r="F536" s="459" t="str">
        <f t="shared" si="35"/>
        <v/>
      </c>
      <c r="G536" s="463" t="s">
        <v>420</v>
      </c>
      <c r="H536" s="463"/>
      <c r="I536" s="464" t="b">
        <f t="shared" si="36"/>
        <v>1</v>
      </c>
      <c r="J536" s="464" t="b">
        <f t="shared" si="37"/>
        <v>0</v>
      </c>
      <c r="K536" s="464" t="str">
        <f t="shared" si="38"/>
        <v>a1N36000004vM7mEAE</v>
      </c>
      <c r="L536" s="465" t="s">
        <v>1525</v>
      </c>
      <c r="M536" s="131"/>
      <c r="N536" s="68"/>
      <c r="AM536" s="5"/>
      <c r="AN536" s="5"/>
    </row>
    <row r="537" spans="1:40" ht="279" x14ac:dyDescent="0.35">
      <c r="A537" s="367">
        <v>74</v>
      </c>
      <c r="B537" s="384" t="str">
        <f t="shared" si="34"/>
        <v/>
      </c>
      <c r="C537" s="385" t="str">
        <f ca="1">TEXT(IFERROR(INDEX('Overview - Section A'!$A$38:$A$45,MATCH(G537,'Overview - Section A'!$U$38:$U$45,0)),""),"d-mmm-yy") &amp;" to " &amp; TEXT(IFERROR(INDEX('Overview - Section A'!$E$38:$E$45,MATCH(G537,'Overview - Section A'!$U$38:$U$45,0)),""),"d-mmm-yy")</f>
        <v>1-Jul-20 to 31-Dec-20</v>
      </c>
      <c r="D537" s="462"/>
      <c r="E537" s="462"/>
      <c r="F537" s="459" t="str">
        <f t="shared" si="35"/>
        <v/>
      </c>
      <c r="G537" s="463" t="s">
        <v>422</v>
      </c>
      <c r="H537" s="463"/>
      <c r="I537" s="464" t="b">
        <f t="shared" si="36"/>
        <v>1</v>
      </c>
      <c r="J537" s="464" t="b">
        <f t="shared" si="37"/>
        <v>0</v>
      </c>
      <c r="K537" s="464" t="str">
        <f t="shared" si="38"/>
        <v>a1N36000004vM7mEAE</v>
      </c>
      <c r="L537" s="465" t="s">
        <v>1526</v>
      </c>
      <c r="M537" s="131"/>
      <c r="N537" s="68"/>
      <c r="AM537" s="5"/>
      <c r="AN537" s="5"/>
    </row>
    <row r="538" spans="1:40" ht="279" x14ac:dyDescent="0.35">
      <c r="A538" s="367">
        <v>75</v>
      </c>
      <c r="B538" s="384" t="str">
        <f t="shared" si="34"/>
        <v/>
      </c>
      <c r="C538" s="385" t="str">
        <f ca="1">TEXT(IFERROR(INDEX('Overview - Section A'!$A$38:$A$45,MATCH(G538,'Overview - Section A'!$U$38:$U$45,0)),""),"d-mmm-yy") &amp;" to " &amp; TEXT(IFERROR(INDEX('Overview - Section A'!$E$38:$E$45,MATCH(G538,'Overview - Section A'!$U$38:$U$45,0)),""),"d-mmm-yy")</f>
        <v>1-Jan-18 to 30-Jun-18</v>
      </c>
      <c r="D538" s="462"/>
      <c r="E538" s="462"/>
      <c r="F538" s="459" t="str">
        <f t="shared" si="35"/>
        <v/>
      </c>
      <c r="G538" s="463" t="s">
        <v>412</v>
      </c>
      <c r="H538" s="463"/>
      <c r="I538" s="464" t="b">
        <f t="shared" si="36"/>
        <v>1</v>
      </c>
      <c r="J538" s="464" t="b">
        <f t="shared" si="37"/>
        <v>0</v>
      </c>
      <c r="K538" s="464" t="str">
        <f t="shared" si="38"/>
        <v>a1N36000004vM7nEAE</v>
      </c>
      <c r="L538" s="465" t="s">
        <v>1527</v>
      </c>
      <c r="M538" s="131"/>
      <c r="N538" s="68"/>
      <c r="AM538" s="5"/>
      <c r="AN538" s="5"/>
    </row>
    <row r="539" spans="1:40" ht="279" x14ac:dyDescent="0.35">
      <c r="A539" s="367">
        <v>75</v>
      </c>
      <c r="B539" s="384" t="str">
        <f t="shared" si="34"/>
        <v/>
      </c>
      <c r="C539" s="385" t="str">
        <f ca="1">TEXT(IFERROR(INDEX('Overview - Section A'!$A$38:$A$45,MATCH(G539,'Overview - Section A'!$U$38:$U$45,0)),""),"d-mmm-yy") &amp;" to " &amp; TEXT(IFERROR(INDEX('Overview - Section A'!$E$38:$E$45,MATCH(G539,'Overview - Section A'!$U$38:$U$45,0)),""),"d-mmm-yy")</f>
        <v>1-Jul-18 to 31-Dec-18</v>
      </c>
      <c r="D539" s="462"/>
      <c r="E539" s="462"/>
      <c r="F539" s="459" t="str">
        <f t="shared" si="35"/>
        <v/>
      </c>
      <c r="G539" s="463" t="s">
        <v>414</v>
      </c>
      <c r="H539" s="463"/>
      <c r="I539" s="464" t="b">
        <f t="shared" si="36"/>
        <v>1</v>
      </c>
      <c r="J539" s="464" t="b">
        <f t="shared" si="37"/>
        <v>0</v>
      </c>
      <c r="K539" s="464" t="str">
        <f t="shared" si="38"/>
        <v>a1N36000004vM7nEAE</v>
      </c>
      <c r="L539" s="465" t="s">
        <v>1528</v>
      </c>
      <c r="M539" s="131"/>
      <c r="N539" s="68"/>
      <c r="AM539" s="5"/>
      <c r="AN539" s="5"/>
    </row>
    <row r="540" spans="1:40" ht="279" x14ac:dyDescent="0.35">
      <c r="A540" s="367">
        <v>75</v>
      </c>
      <c r="B540" s="384" t="str">
        <f t="shared" si="34"/>
        <v/>
      </c>
      <c r="C540" s="385" t="str">
        <f ca="1">TEXT(IFERROR(INDEX('Overview - Section A'!$A$38:$A$45,MATCH(G540,'Overview - Section A'!$U$38:$U$45,0)),""),"d-mmm-yy") &amp;" to " &amp; TEXT(IFERROR(INDEX('Overview - Section A'!$E$38:$E$45,MATCH(G540,'Overview - Section A'!$U$38:$U$45,0)),""),"d-mmm-yy")</f>
        <v>1-Jan-19 to 30-Jun-19</v>
      </c>
      <c r="D540" s="462"/>
      <c r="E540" s="462"/>
      <c r="F540" s="459" t="str">
        <f t="shared" si="35"/>
        <v/>
      </c>
      <c r="G540" s="463" t="s">
        <v>416</v>
      </c>
      <c r="H540" s="463"/>
      <c r="I540" s="464" t="b">
        <f t="shared" si="36"/>
        <v>1</v>
      </c>
      <c r="J540" s="464" t="b">
        <f t="shared" si="37"/>
        <v>0</v>
      </c>
      <c r="K540" s="464" t="str">
        <f t="shared" si="38"/>
        <v>a1N36000004vM7nEAE</v>
      </c>
      <c r="L540" s="465" t="s">
        <v>1529</v>
      </c>
      <c r="M540" s="131"/>
      <c r="N540" s="68"/>
      <c r="AM540" s="5"/>
      <c r="AN540" s="5"/>
    </row>
    <row r="541" spans="1:40" ht="279" x14ac:dyDescent="0.35">
      <c r="A541" s="367">
        <v>75</v>
      </c>
      <c r="B541" s="384" t="str">
        <f t="shared" si="34"/>
        <v/>
      </c>
      <c r="C541" s="385" t="str">
        <f ca="1">TEXT(IFERROR(INDEX('Overview - Section A'!$A$38:$A$45,MATCH(G541,'Overview - Section A'!$U$38:$U$45,0)),""),"d-mmm-yy") &amp;" to " &amp; TEXT(IFERROR(INDEX('Overview - Section A'!$E$38:$E$45,MATCH(G541,'Overview - Section A'!$U$38:$U$45,0)),""),"d-mmm-yy")</f>
        <v>1-Jul-19 to 31-Dec-19</v>
      </c>
      <c r="D541" s="462"/>
      <c r="E541" s="462"/>
      <c r="F541" s="459" t="str">
        <f t="shared" si="35"/>
        <v/>
      </c>
      <c r="G541" s="463" t="s">
        <v>418</v>
      </c>
      <c r="H541" s="463"/>
      <c r="I541" s="464" t="b">
        <f t="shared" si="36"/>
        <v>1</v>
      </c>
      <c r="J541" s="464" t="b">
        <f t="shared" si="37"/>
        <v>0</v>
      </c>
      <c r="K541" s="464" t="str">
        <f t="shared" si="38"/>
        <v>a1N36000004vM7nEAE</v>
      </c>
      <c r="L541" s="465" t="s">
        <v>1530</v>
      </c>
      <c r="M541" s="131"/>
      <c r="N541" s="68"/>
      <c r="AM541" s="5"/>
      <c r="AN541" s="5"/>
    </row>
    <row r="542" spans="1:40" ht="279" x14ac:dyDescent="0.35">
      <c r="A542" s="367">
        <v>75</v>
      </c>
      <c r="B542" s="384" t="str">
        <f t="shared" ref="B542:B573" si="39">IF(A542=A541,"",IF(VLOOKUP(A542,$A$8:$D$90,4,FALSE)=0,"",VLOOKUP(A542,$A$8:$D$90,4,FALSE)))</f>
        <v/>
      </c>
      <c r="C542" s="385" t="str">
        <f ca="1">TEXT(IFERROR(INDEX('Overview - Section A'!$A$38:$A$45,MATCH(G542,'Overview - Section A'!$U$38:$U$45,0)),""),"d-mmm-yy") &amp;" to " &amp; TEXT(IFERROR(INDEX('Overview - Section A'!$E$38:$E$45,MATCH(G542,'Overview - Section A'!$U$38:$U$45,0)),""),"d-mmm-yy")</f>
        <v>1-Jan-20 to 30-Jun-20</v>
      </c>
      <c r="D542" s="462"/>
      <c r="E542" s="462"/>
      <c r="F542" s="459" t="str">
        <f t="shared" ref="F542:F573" si="40">IF(VLOOKUP(A542,$A$8:$D$90,4,FALSE)=0,"",VLOOKUP(A542,$A$8:$D$90,4,FALSE))</f>
        <v/>
      </c>
      <c r="G542" s="463" t="s">
        <v>420</v>
      </c>
      <c r="H542" s="463"/>
      <c r="I542" s="464" t="b">
        <f t="shared" ref="I542:I573" si="41">IFERROR(TRUE,FALSE)</f>
        <v>1</v>
      </c>
      <c r="J542" s="464" t="b">
        <f t="shared" ref="J542:J573" si="42">IFERROR(IF(VLOOKUP(A542,$A$8:$D$90,4,FALSE)&lt;&gt;"",TRUE,FALSE),FALSE)</f>
        <v>0</v>
      </c>
      <c r="K542" s="464" t="str">
        <f t="shared" ref="K542:K573" si="43">IFERROR(VLOOKUP(A542,$A$8:$T$90,20,FALSE),"")</f>
        <v>a1N36000004vM7nEAE</v>
      </c>
      <c r="L542" s="465" t="s">
        <v>1531</v>
      </c>
      <c r="M542" s="131"/>
      <c r="N542" s="68"/>
      <c r="AM542" s="5"/>
      <c r="AN542" s="5"/>
    </row>
    <row r="543" spans="1:40" ht="279" x14ac:dyDescent="0.35">
      <c r="A543" s="367">
        <v>75</v>
      </c>
      <c r="B543" s="384" t="str">
        <f t="shared" si="39"/>
        <v/>
      </c>
      <c r="C543" s="385" t="str">
        <f ca="1">TEXT(IFERROR(INDEX('Overview - Section A'!$A$38:$A$45,MATCH(G543,'Overview - Section A'!$U$38:$U$45,0)),""),"d-mmm-yy") &amp;" to " &amp; TEXT(IFERROR(INDEX('Overview - Section A'!$E$38:$E$45,MATCH(G543,'Overview - Section A'!$U$38:$U$45,0)),""),"d-mmm-yy")</f>
        <v>1-Jul-20 to 31-Dec-20</v>
      </c>
      <c r="D543" s="462"/>
      <c r="E543" s="462"/>
      <c r="F543" s="459" t="str">
        <f t="shared" si="40"/>
        <v/>
      </c>
      <c r="G543" s="463" t="s">
        <v>422</v>
      </c>
      <c r="H543" s="463"/>
      <c r="I543" s="464" t="b">
        <f t="shared" si="41"/>
        <v>1</v>
      </c>
      <c r="J543" s="464" t="b">
        <f t="shared" si="42"/>
        <v>0</v>
      </c>
      <c r="K543" s="464" t="str">
        <f t="shared" si="43"/>
        <v>a1N36000004vM7nEAE</v>
      </c>
      <c r="L543" s="465" t="s">
        <v>1532</v>
      </c>
      <c r="M543" s="131"/>
      <c r="N543" s="68"/>
      <c r="AM543" s="5"/>
      <c r="AN543" s="5"/>
    </row>
    <row r="544" spans="1:40" ht="279" x14ac:dyDescent="0.35">
      <c r="A544" s="367">
        <v>76</v>
      </c>
      <c r="B544" s="384" t="str">
        <f t="shared" si="39"/>
        <v/>
      </c>
      <c r="C544" s="385" t="str">
        <f ca="1">TEXT(IFERROR(INDEX('Overview - Section A'!$A$38:$A$45,MATCH(G544,'Overview - Section A'!$U$38:$U$45,0)),""),"d-mmm-yy") &amp;" to " &amp; TEXT(IFERROR(INDEX('Overview - Section A'!$E$38:$E$45,MATCH(G544,'Overview - Section A'!$U$38:$U$45,0)),""),"d-mmm-yy")</f>
        <v>1-Jan-18 to 30-Jun-18</v>
      </c>
      <c r="D544" s="462"/>
      <c r="E544" s="462"/>
      <c r="F544" s="459" t="str">
        <f t="shared" si="40"/>
        <v/>
      </c>
      <c r="G544" s="463" t="s">
        <v>412</v>
      </c>
      <c r="H544" s="463"/>
      <c r="I544" s="464" t="b">
        <f t="shared" si="41"/>
        <v>1</v>
      </c>
      <c r="J544" s="464" t="b">
        <f t="shared" si="42"/>
        <v>0</v>
      </c>
      <c r="K544" s="464" t="str">
        <f t="shared" si="43"/>
        <v>a1N36000004vM7oEAE</v>
      </c>
      <c r="L544" s="465" t="s">
        <v>1533</v>
      </c>
      <c r="M544" s="131"/>
      <c r="N544" s="68"/>
      <c r="AM544" s="5"/>
      <c r="AN544" s="5"/>
    </row>
    <row r="545" spans="1:40" ht="279" x14ac:dyDescent="0.35">
      <c r="A545" s="367">
        <v>76</v>
      </c>
      <c r="B545" s="384" t="str">
        <f t="shared" si="39"/>
        <v/>
      </c>
      <c r="C545" s="385" t="str">
        <f ca="1">TEXT(IFERROR(INDEX('Overview - Section A'!$A$38:$A$45,MATCH(G545,'Overview - Section A'!$U$38:$U$45,0)),""),"d-mmm-yy") &amp;" to " &amp; TEXT(IFERROR(INDEX('Overview - Section A'!$E$38:$E$45,MATCH(G545,'Overview - Section A'!$U$38:$U$45,0)),""),"d-mmm-yy")</f>
        <v>1-Jul-18 to 31-Dec-18</v>
      </c>
      <c r="D545" s="462"/>
      <c r="E545" s="462"/>
      <c r="F545" s="459" t="str">
        <f t="shared" si="40"/>
        <v/>
      </c>
      <c r="G545" s="463" t="s">
        <v>414</v>
      </c>
      <c r="H545" s="463"/>
      <c r="I545" s="464" t="b">
        <f t="shared" si="41"/>
        <v>1</v>
      </c>
      <c r="J545" s="464" t="b">
        <f t="shared" si="42"/>
        <v>0</v>
      </c>
      <c r="K545" s="464" t="str">
        <f t="shared" si="43"/>
        <v>a1N36000004vM7oEAE</v>
      </c>
      <c r="L545" s="465" t="s">
        <v>1534</v>
      </c>
      <c r="M545" s="131"/>
      <c r="N545" s="68"/>
      <c r="AM545" s="5"/>
      <c r="AN545" s="5"/>
    </row>
    <row r="546" spans="1:40" ht="279" x14ac:dyDescent="0.35">
      <c r="A546" s="367">
        <v>76</v>
      </c>
      <c r="B546" s="384" t="str">
        <f t="shared" si="39"/>
        <v/>
      </c>
      <c r="C546" s="385" t="str">
        <f ca="1">TEXT(IFERROR(INDEX('Overview - Section A'!$A$38:$A$45,MATCH(G546,'Overview - Section A'!$U$38:$U$45,0)),""),"d-mmm-yy") &amp;" to " &amp; TEXT(IFERROR(INDEX('Overview - Section A'!$E$38:$E$45,MATCH(G546,'Overview - Section A'!$U$38:$U$45,0)),""),"d-mmm-yy")</f>
        <v>1-Jan-19 to 30-Jun-19</v>
      </c>
      <c r="D546" s="462"/>
      <c r="E546" s="462"/>
      <c r="F546" s="459" t="str">
        <f t="shared" si="40"/>
        <v/>
      </c>
      <c r="G546" s="463" t="s">
        <v>416</v>
      </c>
      <c r="H546" s="463"/>
      <c r="I546" s="464" t="b">
        <f t="shared" si="41"/>
        <v>1</v>
      </c>
      <c r="J546" s="464" t="b">
        <f t="shared" si="42"/>
        <v>0</v>
      </c>
      <c r="K546" s="464" t="str">
        <f t="shared" si="43"/>
        <v>a1N36000004vM7oEAE</v>
      </c>
      <c r="L546" s="465" t="s">
        <v>1535</v>
      </c>
      <c r="M546" s="131"/>
      <c r="N546" s="68"/>
      <c r="AM546" s="5"/>
      <c r="AN546" s="5"/>
    </row>
    <row r="547" spans="1:40" ht="279" x14ac:dyDescent="0.35">
      <c r="A547" s="367">
        <v>76</v>
      </c>
      <c r="B547" s="384" t="str">
        <f t="shared" si="39"/>
        <v/>
      </c>
      <c r="C547" s="385" t="str">
        <f ca="1">TEXT(IFERROR(INDEX('Overview - Section A'!$A$38:$A$45,MATCH(G547,'Overview - Section A'!$U$38:$U$45,0)),""),"d-mmm-yy") &amp;" to " &amp; TEXT(IFERROR(INDEX('Overview - Section A'!$E$38:$E$45,MATCH(G547,'Overview - Section A'!$U$38:$U$45,0)),""),"d-mmm-yy")</f>
        <v>1-Jul-19 to 31-Dec-19</v>
      </c>
      <c r="D547" s="462"/>
      <c r="E547" s="462"/>
      <c r="F547" s="459" t="str">
        <f t="shared" si="40"/>
        <v/>
      </c>
      <c r="G547" s="463" t="s">
        <v>418</v>
      </c>
      <c r="H547" s="463"/>
      <c r="I547" s="464" t="b">
        <f t="shared" si="41"/>
        <v>1</v>
      </c>
      <c r="J547" s="464" t="b">
        <f t="shared" si="42"/>
        <v>0</v>
      </c>
      <c r="K547" s="464" t="str">
        <f t="shared" si="43"/>
        <v>a1N36000004vM7oEAE</v>
      </c>
      <c r="L547" s="465" t="s">
        <v>1536</v>
      </c>
      <c r="M547" s="131"/>
      <c r="N547" s="68"/>
      <c r="AM547" s="5"/>
      <c r="AN547" s="5"/>
    </row>
    <row r="548" spans="1:40" ht="279" x14ac:dyDescent="0.35">
      <c r="A548" s="367">
        <v>76</v>
      </c>
      <c r="B548" s="384" t="str">
        <f t="shared" si="39"/>
        <v/>
      </c>
      <c r="C548" s="385" t="str">
        <f ca="1">TEXT(IFERROR(INDEX('Overview - Section A'!$A$38:$A$45,MATCH(G548,'Overview - Section A'!$U$38:$U$45,0)),""),"d-mmm-yy") &amp;" to " &amp; TEXT(IFERROR(INDEX('Overview - Section A'!$E$38:$E$45,MATCH(G548,'Overview - Section A'!$U$38:$U$45,0)),""),"d-mmm-yy")</f>
        <v>1-Jan-20 to 30-Jun-20</v>
      </c>
      <c r="D548" s="462"/>
      <c r="E548" s="462"/>
      <c r="F548" s="459" t="str">
        <f t="shared" si="40"/>
        <v/>
      </c>
      <c r="G548" s="463" t="s">
        <v>420</v>
      </c>
      <c r="H548" s="463"/>
      <c r="I548" s="464" t="b">
        <f t="shared" si="41"/>
        <v>1</v>
      </c>
      <c r="J548" s="464" t="b">
        <f t="shared" si="42"/>
        <v>0</v>
      </c>
      <c r="K548" s="464" t="str">
        <f t="shared" si="43"/>
        <v>a1N36000004vM7oEAE</v>
      </c>
      <c r="L548" s="465" t="s">
        <v>1537</v>
      </c>
      <c r="M548" s="131"/>
      <c r="N548" s="68"/>
      <c r="AM548" s="5"/>
      <c r="AN548" s="5"/>
    </row>
    <row r="549" spans="1:40" ht="279" x14ac:dyDescent="0.35">
      <c r="A549" s="367">
        <v>76</v>
      </c>
      <c r="B549" s="384" t="str">
        <f t="shared" si="39"/>
        <v/>
      </c>
      <c r="C549" s="385" t="str">
        <f ca="1">TEXT(IFERROR(INDEX('Overview - Section A'!$A$38:$A$45,MATCH(G549,'Overview - Section A'!$U$38:$U$45,0)),""),"d-mmm-yy") &amp;" to " &amp; TEXT(IFERROR(INDEX('Overview - Section A'!$E$38:$E$45,MATCH(G549,'Overview - Section A'!$U$38:$U$45,0)),""),"d-mmm-yy")</f>
        <v>1-Jul-20 to 31-Dec-20</v>
      </c>
      <c r="D549" s="462"/>
      <c r="E549" s="462"/>
      <c r="F549" s="459" t="str">
        <f t="shared" si="40"/>
        <v/>
      </c>
      <c r="G549" s="463" t="s">
        <v>422</v>
      </c>
      <c r="H549" s="463"/>
      <c r="I549" s="464" t="b">
        <f t="shared" si="41"/>
        <v>1</v>
      </c>
      <c r="J549" s="464" t="b">
        <f t="shared" si="42"/>
        <v>0</v>
      </c>
      <c r="K549" s="464" t="str">
        <f t="shared" si="43"/>
        <v>a1N36000004vM7oEAE</v>
      </c>
      <c r="L549" s="465" t="s">
        <v>1538</v>
      </c>
      <c r="M549" s="131"/>
      <c r="N549" s="68"/>
      <c r="AM549" s="5"/>
      <c r="AN549" s="5"/>
    </row>
    <row r="550" spans="1:40" ht="279" x14ac:dyDescent="0.35">
      <c r="A550" s="367">
        <v>77</v>
      </c>
      <c r="B550" s="384" t="str">
        <f t="shared" si="39"/>
        <v/>
      </c>
      <c r="C550" s="385" t="str">
        <f ca="1">TEXT(IFERROR(INDEX('Overview - Section A'!$A$38:$A$45,MATCH(G550,'Overview - Section A'!$U$38:$U$45,0)),""),"d-mmm-yy") &amp;" to " &amp; TEXT(IFERROR(INDEX('Overview - Section A'!$E$38:$E$45,MATCH(G550,'Overview - Section A'!$U$38:$U$45,0)),""),"d-mmm-yy")</f>
        <v>1-Jan-18 to 30-Jun-18</v>
      </c>
      <c r="D550" s="462"/>
      <c r="E550" s="462"/>
      <c r="F550" s="459" t="str">
        <f t="shared" si="40"/>
        <v/>
      </c>
      <c r="G550" s="463" t="s">
        <v>412</v>
      </c>
      <c r="H550" s="463"/>
      <c r="I550" s="464" t="b">
        <f t="shared" si="41"/>
        <v>1</v>
      </c>
      <c r="J550" s="464" t="b">
        <f t="shared" si="42"/>
        <v>0</v>
      </c>
      <c r="K550" s="464" t="str">
        <f t="shared" si="43"/>
        <v>a1N36000004vM7pEAE</v>
      </c>
      <c r="L550" s="465" t="s">
        <v>1539</v>
      </c>
      <c r="M550" s="131"/>
      <c r="N550" s="68"/>
      <c r="AM550" s="5"/>
      <c r="AN550" s="5"/>
    </row>
    <row r="551" spans="1:40" ht="279" x14ac:dyDescent="0.35">
      <c r="A551" s="367">
        <v>77</v>
      </c>
      <c r="B551" s="384" t="str">
        <f t="shared" si="39"/>
        <v/>
      </c>
      <c r="C551" s="385" t="str">
        <f ca="1">TEXT(IFERROR(INDEX('Overview - Section A'!$A$38:$A$45,MATCH(G551,'Overview - Section A'!$U$38:$U$45,0)),""),"d-mmm-yy") &amp;" to " &amp; TEXT(IFERROR(INDEX('Overview - Section A'!$E$38:$E$45,MATCH(G551,'Overview - Section A'!$U$38:$U$45,0)),""),"d-mmm-yy")</f>
        <v>1-Jul-18 to 31-Dec-18</v>
      </c>
      <c r="D551" s="462"/>
      <c r="E551" s="462"/>
      <c r="F551" s="459" t="str">
        <f t="shared" si="40"/>
        <v/>
      </c>
      <c r="G551" s="463" t="s">
        <v>414</v>
      </c>
      <c r="H551" s="463"/>
      <c r="I551" s="464" t="b">
        <f t="shared" si="41"/>
        <v>1</v>
      </c>
      <c r="J551" s="464" t="b">
        <f t="shared" si="42"/>
        <v>0</v>
      </c>
      <c r="K551" s="464" t="str">
        <f t="shared" si="43"/>
        <v>a1N36000004vM7pEAE</v>
      </c>
      <c r="L551" s="465" t="s">
        <v>1540</v>
      </c>
      <c r="M551" s="131"/>
      <c r="N551" s="68"/>
      <c r="AM551" s="5"/>
      <c r="AN551" s="5"/>
    </row>
    <row r="552" spans="1:40" ht="279" x14ac:dyDescent="0.35">
      <c r="A552" s="367">
        <v>77</v>
      </c>
      <c r="B552" s="384" t="str">
        <f t="shared" si="39"/>
        <v/>
      </c>
      <c r="C552" s="385" t="str">
        <f ca="1">TEXT(IFERROR(INDEX('Overview - Section A'!$A$38:$A$45,MATCH(G552,'Overview - Section A'!$U$38:$U$45,0)),""),"d-mmm-yy") &amp;" to " &amp; TEXT(IFERROR(INDEX('Overview - Section A'!$E$38:$E$45,MATCH(G552,'Overview - Section A'!$U$38:$U$45,0)),""),"d-mmm-yy")</f>
        <v>1-Jan-19 to 30-Jun-19</v>
      </c>
      <c r="D552" s="462"/>
      <c r="E552" s="462"/>
      <c r="F552" s="459" t="str">
        <f t="shared" si="40"/>
        <v/>
      </c>
      <c r="G552" s="463" t="s">
        <v>416</v>
      </c>
      <c r="H552" s="463"/>
      <c r="I552" s="464" t="b">
        <f t="shared" si="41"/>
        <v>1</v>
      </c>
      <c r="J552" s="464" t="b">
        <f t="shared" si="42"/>
        <v>0</v>
      </c>
      <c r="K552" s="464" t="str">
        <f t="shared" si="43"/>
        <v>a1N36000004vM7pEAE</v>
      </c>
      <c r="L552" s="465" t="s">
        <v>1541</v>
      </c>
      <c r="M552" s="131"/>
      <c r="N552" s="68"/>
      <c r="AM552" s="5"/>
      <c r="AN552" s="5"/>
    </row>
    <row r="553" spans="1:40" ht="279" x14ac:dyDescent="0.35">
      <c r="A553" s="367">
        <v>77</v>
      </c>
      <c r="B553" s="384" t="str">
        <f t="shared" si="39"/>
        <v/>
      </c>
      <c r="C553" s="385" t="str">
        <f ca="1">TEXT(IFERROR(INDEX('Overview - Section A'!$A$38:$A$45,MATCH(G553,'Overview - Section A'!$U$38:$U$45,0)),""),"d-mmm-yy") &amp;" to " &amp; TEXT(IFERROR(INDEX('Overview - Section A'!$E$38:$E$45,MATCH(G553,'Overview - Section A'!$U$38:$U$45,0)),""),"d-mmm-yy")</f>
        <v>1-Jul-19 to 31-Dec-19</v>
      </c>
      <c r="D553" s="462"/>
      <c r="E553" s="462"/>
      <c r="F553" s="459" t="str">
        <f t="shared" si="40"/>
        <v/>
      </c>
      <c r="G553" s="463" t="s">
        <v>418</v>
      </c>
      <c r="H553" s="463"/>
      <c r="I553" s="464" t="b">
        <f t="shared" si="41"/>
        <v>1</v>
      </c>
      <c r="J553" s="464" t="b">
        <f t="shared" si="42"/>
        <v>0</v>
      </c>
      <c r="K553" s="464" t="str">
        <f t="shared" si="43"/>
        <v>a1N36000004vM7pEAE</v>
      </c>
      <c r="L553" s="465" t="s">
        <v>1542</v>
      </c>
      <c r="M553" s="131"/>
      <c r="N553" s="68"/>
      <c r="AM553" s="5"/>
      <c r="AN553" s="5"/>
    </row>
    <row r="554" spans="1:40" ht="279" x14ac:dyDescent="0.35">
      <c r="A554" s="367">
        <v>77</v>
      </c>
      <c r="B554" s="384" t="str">
        <f t="shared" si="39"/>
        <v/>
      </c>
      <c r="C554" s="385" t="str">
        <f ca="1">TEXT(IFERROR(INDEX('Overview - Section A'!$A$38:$A$45,MATCH(G554,'Overview - Section A'!$U$38:$U$45,0)),""),"d-mmm-yy") &amp;" to " &amp; TEXT(IFERROR(INDEX('Overview - Section A'!$E$38:$E$45,MATCH(G554,'Overview - Section A'!$U$38:$U$45,0)),""),"d-mmm-yy")</f>
        <v>1-Jan-20 to 30-Jun-20</v>
      </c>
      <c r="D554" s="462"/>
      <c r="E554" s="462"/>
      <c r="F554" s="459" t="str">
        <f t="shared" si="40"/>
        <v/>
      </c>
      <c r="G554" s="463" t="s">
        <v>420</v>
      </c>
      <c r="H554" s="463"/>
      <c r="I554" s="464" t="b">
        <f t="shared" si="41"/>
        <v>1</v>
      </c>
      <c r="J554" s="464" t="b">
        <f t="shared" si="42"/>
        <v>0</v>
      </c>
      <c r="K554" s="464" t="str">
        <f t="shared" si="43"/>
        <v>a1N36000004vM7pEAE</v>
      </c>
      <c r="L554" s="465" t="s">
        <v>1543</v>
      </c>
      <c r="M554" s="131"/>
      <c r="N554" s="68"/>
      <c r="AM554" s="5"/>
      <c r="AN554" s="5"/>
    </row>
    <row r="555" spans="1:40" ht="279" x14ac:dyDescent="0.35">
      <c r="A555" s="367">
        <v>77</v>
      </c>
      <c r="B555" s="384" t="str">
        <f t="shared" si="39"/>
        <v/>
      </c>
      <c r="C555" s="385" t="str">
        <f ca="1">TEXT(IFERROR(INDEX('Overview - Section A'!$A$38:$A$45,MATCH(G555,'Overview - Section A'!$U$38:$U$45,0)),""),"d-mmm-yy") &amp;" to " &amp; TEXT(IFERROR(INDEX('Overview - Section A'!$E$38:$E$45,MATCH(G555,'Overview - Section A'!$U$38:$U$45,0)),""),"d-mmm-yy")</f>
        <v>1-Jul-20 to 31-Dec-20</v>
      </c>
      <c r="D555" s="462"/>
      <c r="E555" s="462"/>
      <c r="F555" s="459" t="str">
        <f t="shared" si="40"/>
        <v/>
      </c>
      <c r="G555" s="463" t="s">
        <v>422</v>
      </c>
      <c r="H555" s="463"/>
      <c r="I555" s="464" t="b">
        <f t="shared" si="41"/>
        <v>1</v>
      </c>
      <c r="J555" s="464" t="b">
        <f t="shared" si="42"/>
        <v>0</v>
      </c>
      <c r="K555" s="464" t="str">
        <f t="shared" si="43"/>
        <v>a1N36000004vM7pEAE</v>
      </c>
      <c r="L555" s="465" t="s">
        <v>1544</v>
      </c>
      <c r="M555" s="131"/>
      <c r="N555" s="68"/>
      <c r="AM555" s="5"/>
      <c r="AN555" s="5"/>
    </row>
    <row r="556" spans="1:40" ht="279" x14ac:dyDescent="0.35">
      <c r="A556" s="367">
        <v>78</v>
      </c>
      <c r="B556" s="384" t="str">
        <f t="shared" si="39"/>
        <v/>
      </c>
      <c r="C556" s="385" t="str">
        <f ca="1">TEXT(IFERROR(INDEX('Overview - Section A'!$A$38:$A$45,MATCH(G556,'Overview - Section A'!$U$38:$U$45,0)),""),"d-mmm-yy") &amp;" to " &amp; TEXT(IFERROR(INDEX('Overview - Section A'!$E$38:$E$45,MATCH(G556,'Overview - Section A'!$U$38:$U$45,0)),""),"d-mmm-yy")</f>
        <v>1-Jan-18 to 30-Jun-18</v>
      </c>
      <c r="D556" s="462"/>
      <c r="E556" s="462"/>
      <c r="F556" s="459" t="str">
        <f t="shared" si="40"/>
        <v/>
      </c>
      <c r="G556" s="463" t="s">
        <v>412</v>
      </c>
      <c r="H556" s="463"/>
      <c r="I556" s="464" t="b">
        <f t="shared" si="41"/>
        <v>1</v>
      </c>
      <c r="J556" s="464" t="b">
        <f t="shared" si="42"/>
        <v>0</v>
      </c>
      <c r="K556" s="464" t="str">
        <f t="shared" si="43"/>
        <v>a1N36000004vM7qEAE</v>
      </c>
      <c r="L556" s="465" t="s">
        <v>1545</v>
      </c>
      <c r="M556" s="131"/>
      <c r="N556" s="68"/>
      <c r="AM556" s="5"/>
      <c r="AN556" s="5"/>
    </row>
    <row r="557" spans="1:40" ht="279" x14ac:dyDescent="0.35">
      <c r="A557" s="367">
        <v>78</v>
      </c>
      <c r="B557" s="384" t="str">
        <f t="shared" si="39"/>
        <v/>
      </c>
      <c r="C557" s="385" t="str">
        <f ca="1">TEXT(IFERROR(INDEX('Overview - Section A'!$A$38:$A$45,MATCH(G557,'Overview - Section A'!$U$38:$U$45,0)),""),"d-mmm-yy") &amp;" to " &amp; TEXT(IFERROR(INDEX('Overview - Section A'!$E$38:$E$45,MATCH(G557,'Overview - Section A'!$U$38:$U$45,0)),""),"d-mmm-yy")</f>
        <v>1-Jul-18 to 31-Dec-18</v>
      </c>
      <c r="D557" s="462"/>
      <c r="E557" s="462"/>
      <c r="F557" s="459" t="str">
        <f t="shared" si="40"/>
        <v/>
      </c>
      <c r="G557" s="463" t="s">
        <v>414</v>
      </c>
      <c r="H557" s="463"/>
      <c r="I557" s="464" t="b">
        <f t="shared" si="41"/>
        <v>1</v>
      </c>
      <c r="J557" s="464" t="b">
        <f t="shared" si="42"/>
        <v>0</v>
      </c>
      <c r="K557" s="464" t="str">
        <f t="shared" si="43"/>
        <v>a1N36000004vM7qEAE</v>
      </c>
      <c r="L557" s="465" t="s">
        <v>1546</v>
      </c>
      <c r="M557" s="131"/>
      <c r="N557" s="68"/>
      <c r="AM557" s="5"/>
      <c r="AN557" s="5"/>
    </row>
    <row r="558" spans="1:40" ht="279" x14ac:dyDescent="0.35">
      <c r="A558" s="367">
        <v>78</v>
      </c>
      <c r="B558" s="384" t="str">
        <f t="shared" si="39"/>
        <v/>
      </c>
      <c r="C558" s="385" t="str">
        <f ca="1">TEXT(IFERROR(INDEX('Overview - Section A'!$A$38:$A$45,MATCH(G558,'Overview - Section A'!$U$38:$U$45,0)),""),"d-mmm-yy") &amp;" to " &amp; TEXT(IFERROR(INDEX('Overview - Section A'!$E$38:$E$45,MATCH(G558,'Overview - Section A'!$U$38:$U$45,0)),""),"d-mmm-yy")</f>
        <v>1-Jan-19 to 30-Jun-19</v>
      </c>
      <c r="D558" s="462"/>
      <c r="E558" s="462"/>
      <c r="F558" s="459" t="str">
        <f t="shared" si="40"/>
        <v/>
      </c>
      <c r="G558" s="463" t="s">
        <v>416</v>
      </c>
      <c r="H558" s="463"/>
      <c r="I558" s="464" t="b">
        <f t="shared" si="41"/>
        <v>1</v>
      </c>
      <c r="J558" s="464" t="b">
        <f t="shared" si="42"/>
        <v>0</v>
      </c>
      <c r="K558" s="464" t="str">
        <f t="shared" si="43"/>
        <v>a1N36000004vM7qEAE</v>
      </c>
      <c r="L558" s="465" t="s">
        <v>1547</v>
      </c>
      <c r="M558" s="131"/>
      <c r="N558" s="68"/>
      <c r="AM558" s="5"/>
      <c r="AN558" s="5"/>
    </row>
    <row r="559" spans="1:40" ht="279" x14ac:dyDescent="0.35">
      <c r="A559" s="367">
        <v>78</v>
      </c>
      <c r="B559" s="384" t="str">
        <f t="shared" si="39"/>
        <v/>
      </c>
      <c r="C559" s="385" t="str">
        <f ca="1">TEXT(IFERROR(INDEX('Overview - Section A'!$A$38:$A$45,MATCH(G559,'Overview - Section A'!$U$38:$U$45,0)),""),"d-mmm-yy") &amp;" to " &amp; TEXT(IFERROR(INDEX('Overview - Section A'!$E$38:$E$45,MATCH(G559,'Overview - Section A'!$U$38:$U$45,0)),""),"d-mmm-yy")</f>
        <v>1-Jul-19 to 31-Dec-19</v>
      </c>
      <c r="D559" s="462"/>
      <c r="E559" s="462"/>
      <c r="F559" s="459" t="str">
        <f t="shared" si="40"/>
        <v/>
      </c>
      <c r="G559" s="463" t="s">
        <v>418</v>
      </c>
      <c r="H559" s="463"/>
      <c r="I559" s="464" t="b">
        <f t="shared" si="41"/>
        <v>1</v>
      </c>
      <c r="J559" s="464" t="b">
        <f t="shared" si="42"/>
        <v>0</v>
      </c>
      <c r="K559" s="464" t="str">
        <f t="shared" si="43"/>
        <v>a1N36000004vM7qEAE</v>
      </c>
      <c r="L559" s="465" t="s">
        <v>1548</v>
      </c>
      <c r="M559" s="131"/>
      <c r="N559" s="68"/>
      <c r="AM559" s="5"/>
      <c r="AN559" s="5"/>
    </row>
    <row r="560" spans="1:40" ht="279" x14ac:dyDescent="0.35">
      <c r="A560" s="367">
        <v>78</v>
      </c>
      <c r="B560" s="384" t="str">
        <f t="shared" si="39"/>
        <v/>
      </c>
      <c r="C560" s="385" t="str">
        <f ca="1">TEXT(IFERROR(INDEX('Overview - Section A'!$A$38:$A$45,MATCH(G560,'Overview - Section A'!$U$38:$U$45,0)),""),"d-mmm-yy") &amp;" to " &amp; TEXT(IFERROR(INDEX('Overview - Section A'!$E$38:$E$45,MATCH(G560,'Overview - Section A'!$U$38:$U$45,0)),""),"d-mmm-yy")</f>
        <v>1-Jan-20 to 30-Jun-20</v>
      </c>
      <c r="D560" s="462"/>
      <c r="E560" s="462"/>
      <c r="F560" s="459" t="str">
        <f t="shared" si="40"/>
        <v/>
      </c>
      <c r="G560" s="463" t="s">
        <v>420</v>
      </c>
      <c r="H560" s="463"/>
      <c r="I560" s="464" t="b">
        <f t="shared" si="41"/>
        <v>1</v>
      </c>
      <c r="J560" s="464" t="b">
        <f t="shared" si="42"/>
        <v>0</v>
      </c>
      <c r="K560" s="464" t="str">
        <f t="shared" si="43"/>
        <v>a1N36000004vM7qEAE</v>
      </c>
      <c r="L560" s="465" t="s">
        <v>1549</v>
      </c>
      <c r="M560" s="131"/>
      <c r="N560" s="68"/>
      <c r="AM560" s="5"/>
      <c r="AN560" s="5"/>
    </row>
    <row r="561" spans="1:40" ht="279" x14ac:dyDescent="0.35">
      <c r="A561" s="367">
        <v>78</v>
      </c>
      <c r="B561" s="384" t="str">
        <f t="shared" si="39"/>
        <v/>
      </c>
      <c r="C561" s="385" t="str">
        <f ca="1">TEXT(IFERROR(INDEX('Overview - Section A'!$A$38:$A$45,MATCH(G561,'Overview - Section A'!$U$38:$U$45,0)),""),"d-mmm-yy") &amp;" to " &amp; TEXT(IFERROR(INDEX('Overview - Section A'!$E$38:$E$45,MATCH(G561,'Overview - Section A'!$U$38:$U$45,0)),""),"d-mmm-yy")</f>
        <v>1-Jul-20 to 31-Dec-20</v>
      </c>
      <c r="D561" s="462"/>
      <c r="E561" s="462"/>
      <c r="F561" s="459" t="str">
        <f t="shared" si="40"/>
        <v/>
      </c>
      <c r="G561" s="463" t="s">
        <v>422</v>
      </c>
      <c r="H561" s="463"/>
      <c r="I561" s="464" t="b">
        <f t="shared" si="41"/>
        <v>1</v>
      </c>
      <c r="J561" s="464" t="b">
        <f t="shared" si="42"/>
        <v>0</v>
      </c>
      <c r="K561" s="464" t="str">
        <f t="shared" si="43"/>
        <v>a1N36000004vM7qEAE</v>
      </c>
      <c r="L561" s="465" t="s">
        <v>1550</v>
      </c>
      <c r="M561" s="131"/>
      <c r="N561" s="68"/>
      <c r="AM561" s="5"/>
      <c r="AN561" s="5"/>
    </row>
    <row r="562" spans="1:40" ht="279" x14ac:dyDescent="0.35">
      <c r="A562" s="367">
        <v>79</v>
      </c>
      <c r="B562" s="384" t="str">
        <f t="shared" si="39"/>
        <v/>
      </c>
      <c r="C562" s="385" t="str">
        <f ca="1">TEXT(IFERROR(INDEX('Overview - Section A'!$A$38:$A$45,MATCH(G562,'Overview - Section A'!$U$38:$U$45,0)),""),"d-mmm-yy") &amp;" to " &amp; TEXT(IFERROR(INDEX('Overview - Section A'!$E$38:$E$45,MATCH(G562,'Overview - Section A'!$U$38:$U$45,0)),""),"d-mmm-yy")</f>
        <v>1-Jan-18 to 30-Jun-18</v>
      </c>
      <c r="D562" s="462"/>
      <c r="E562" s="462"/>
      <c r="F562" s="459" t="str">
        <f t="shared" si="40"/>
        <v/>
      </c>
      <c r="G562" s="463" t="s">
        <v>412</v>
      </c>
      <c r="H562" s="463"/>
      <c r="I562" s="464" t="b">
        <f t="shared" si="41"/>
        <v>1</v>
      </c>
      <c r="J562" s="464" t="b">
        <f t="shared" si="42"/>
        <v>0</v>
      </c>
      <c r="K562" s="464" t="str">
        <f t="shared" si="43"/>
        <v>a1N36000004vM7rEAE</v>
      </c>
      <c r="L562" s="465" t="s">
        <v>1551</v>
      </c>
      <c r="M562" s="131"/>
      <c r="N562" s="68"/>
      <c r="AM562" s="5"/>
      <c r="AN562" s="5"/>
    </row>
    <row r="563" spans="1:40" ht="279" x14ac:dyDescent="0.35">
      <c r="A563" s="367">
        <v>79</v>
      </c>
      <c r="B563" s="384" t="str">
        <f t="shared" si="39"/>
        <v/>
      </c>
      <c r="C563" s="385" t="str">
        <f ca="1">TEXT(IFERROR(INDEX('Overview - Section A'!$A$38:$A$45,MATCH(G563,'Overview - Section A'!$U$38:$U$45,0)),""),"d-mmm-yy") &amp;" to " &amp; TEXT(IFERROR(INDEX('Overview - Section A'!$E$38:$E$45,MATCH(G563,'Overview - Section A'!$U$38:$U$45,0)),""),"d-mmm-yy")</f>
        <v>1-Jul-18 to 31-Dec-18</v>
      </c>
      <c r="D563" s="462"/>
      <c r="E563" s="462"/>
      <c r="F563" s="459" t="str">
        <f t="shared" si="40"/>
        <v/>
      </c>
      <c r="G563" s="463" t="s">
        <v>414</v>
      </c>
      <c r="H563" s="463"/>
      <c r="I563" s="464" t="b">
        <f t="shared" si="41"/>
        <v>1</v>
      </c>
      <c r="J563" s="464" t="b">
        <f t="shared" si="42"/>
        <v>0</v>
      </c>
      <c r="K563" s="464" t="str">
        <f t="shared" si="43"/>
        <v>a1N36000004vM7rEAE</v>
      </c>
      <c r="L563" s="465" t="s">
        <v>1552</v>
      </c>
      <c r="M563" s="131"/>
      <c r="N563" s="68"/>
      <c r="AM563" s="5"/>
      <c r="AN563" s="5"/>
    </row>
    <row r="564" spans="1:40" ht="279" x14ac:dyDescent="0.35">
      <c r="A564" s="367">
        <v>79</v>
      </c>
      <c r="B564" s="384" t="str">
        <f t="shared" si="39"/>
        <v/>
      </c>
      <c r="C564" s="385" t="str">
        <f ca="1">TEXT(IFERROR(INDEX('Overview - Section A'!$A$38:$A$45,MATCH(G564,'Overview - Section A'!$U$38:$U$45,0)),""),"d-mmm-yy") &amp;" to " &amp; TEXT(IFERROR(INDEX('Overview - Section A'!$E$38:$E$45,MATCH(G564,'Overview - Section A'!$U$38:$U$45,0)),""),"d-mmm-yy")</f>
        <v>1-Jan-19 to 30-Jun-19</v>
      </c>
      <c r="D564" s="462"/>
      <c r="E564" s="462"/>
      <c r="F564" s="459" t="str">
        <f t="shared" si="40"/>
        <v/>
      </c>
      <c r="G564" s="463" t="s">
        <v>416</v>
      </c>
      <c r="H564" s="463"/>
      <c r="I564" s="464" t="b">
        <f t="shared" si="41"/>
        <v>1</v>
      </c>
      <c r="J564" s="464" t="b">
        <f t="shared" si="42"/>
        <v>0</v>
      </c>
      <c r="K564" s="464" t="str">
        <f t="shared" si="43"/>
        <v>a1N36000004vM7rEAE</v>
      </c>
      <c r="L564" s="465" t="s">
        <v>1553</v>
      </c>
      <c r="M564" s="131"/>
      <c r="N564" s="68"/>
      <c r="AM564" s="5"/>
      <c r="AN564" s="5"/>
    </row>
    <row r="565" spans="1:40" ht="279" x14ac:dyDescent="0.35">
      <c r="A565" s="367">
        <v>79</v>
      </c>
      <c r="B565" s="384" t="str">
        <f t="shared" si="39"/>
        <v/>
      </c>
      <c r="C565" s="385" t="str">
        <f ca="1">TEXT(IFERROR(INDEX('Overview - Section A'!$A$38:$A$45,MATCH(G565,'Overview - Section A'!$U$38:$U$45,0)),""),"d-mmm-yy") &amp;" to " &amp; TEXT(IFERROR(INDEX('Overview - Section A'!$E$38:$E$45,MATCH(G565,'Overview - Section A'!$U$38:$U$45,0)),""),"d-mmm-yy")</f>
        <v>1-Jul-19 to 31-Dec-19</v>
      </c>
      <c r="D565" s="462"/>
      <c r="E565" s="462"/>
      <c r="F565" s="459" t="str">
        <f t="shared" si="40"/>
        <v/>
      </c>
      <c r="G565" s="463" t="s">
        <v>418</v>
      </c>
      <c r="H565" s="463"/>
      <c r="I565" s="464" t="b">
        <f t="shared" si="41"/>
        <v>1</v>
      </c>
      <c r="J565" s="464" t="b">
        <f t="shared" si="42"/>
        <v>0</v>
      </c>
      <c r="K565" s="464" t="str">
        <f t="shared" si="43"/>
        <v>a1N36000004vM7rEAE</v>
      </c>
      <c r="L565" s="465" t="s">
        <v>1554</v>
      </c>
      <c r="M565" s="131"/>
      <c r="N565" s="68"/>
      <c r="AM565" s="5"/>
      <c r="AN565" s="5"/>
    </row>
    <row r="566" spans="1:40" ht="279" x14ac:dyDescent="0.35">
      <c r="A566" s="367">
        <v>79</v>
      </c>
      <c r="B566" s="384" t="str">
        <f t="shared" si="39"/>
        <v/>
      </c>
      <c r="C566" s="385" t="str">
        <f ca="1">TEXT(IFERROR(INDEX('Overview - Section A'!$A$38:$A$45,MATCH(G566,'Overview - Section A'!$U$38:$U$45,0)),""),"d-mmm-yy") &amp;" to " &amp; TEXT(IFERROR(INDEX('Overview - Section A'!$E$38:$E$45,MATCH(G566,'Overview - Section A'!$U$38:$U$45,0)),""),"d-mmm-yy")</f>
        <v>1-Jan-20 to 30-Jun-20</v>
      </c>
      <c r="D566" s="462"/>
      <c r="E566" s="462"/>
      <c r="F566" s="459" t="str">
        <f t="shared" si="40"/>
        <v/>
      </c>
      <c r="G566" s="463" t="s">
        <v>420</v>
      </c>
      <c r="H566" s="463"/>
      <c r="I566" s="464" t="b">
        <f t="shared" si="41"/>
        <v>1</v>
      </c>
      <c r="J566" s="464" t="b">
        <f t="shared" si="42"/>
        <v>0</v>
      </c>
      <c r="K566" s="464" t="str">
        <f t="shared" si="43"/>
        <v>a1N36000004vM7rEAE</v>
      </c>
      <c r="L566" s="465" t="s">
        <v>1555</v>
      </c>
      <c r="M566" s="131"/>
      <c r="N566" s="68"/>
      <c r="AM566" s="5"/>
      <c r="AN566" s="5"/>
    </row>
    <row r="567" spans="1:40" ht="279" x14ac:dyDescent="0.35">
      <c r="A567" s="367">
        <v>79</v>
      </c>
      <c r="B567" s="384" t="str">
        <f t="shared" si="39"/>
        <v/>
      </c>
      <c r="C567" s="385" t="str">
        <f ca="1">TEXT(IFERROR(INDEX('Overview - Section A'!$A$38:$A$45,MATCH(G567,'Overview - Section A'!$U$38:$U$45,0)),""),"d-mmm-yy") &amp;" to " &amp; TEXT(IFERROR(INDEX('Overview - Section A'!$E$38:$E$45,MATCH(G567,'Overview - Section A'!$U$38:$U$45,0)),""),"d-mmm-yy")</f>
        <v>1-Jul-20 to 31-Dec-20</v>
      </c>
      <c r="D567" s="462"/>
      <c r="E567" s="462"/>
      <c r="F567" s="459" t="str">
        <f t="shared" si="40"/>
        <v/>
      </c>
      <c r="G567" s="463" t="s">
        <v>422</v>
      </c>
      <c r="H567" s="463"/>
      <c r="I567" s="464" t="b">
        <f t="shared" si="41"/>
        <v>1</v>
      </c>
      <c r="J567" s="464" t="b">
        <f t="shared" si="42"/>
        <v>0</v>
      </c>
      <c r="K567" s="464" t="str">
        <f t="shared" si="43"/>
        <v>a1N36000004vM7rEAE</v>
      </c>
      <c r="L567" s="465" t="s">
        <v>1556</v>
      </c>
      <c r="M567" s="131"/>
      <c r="N567" s="68"/>
      <c r="AM567" s="5"/>
      <c r="AN567" s="5"/>
    </row>
    <row r="568" spans="1:40" ht="279" x14ac:dyDescent="0.35">
      <c r="A568" s="367">
        <v>80</v>
      </c>
      <c r="B568" s="384" t="str">
        <f t="shared" si="39"/>
        <v/>
      </c>
      <c r="C568" s="385" t="str">
        <f ca="1">TEXT(IFERROR(INDEX('Overview - Section A'!$A$38:$A$45,MATCH(G568,'Overview - Section A'!$U$38:$U$45,0)),""),"d-mmm-yy") &amp;" to " &amp; TEXT(IFERROR(INDEX('Overview - Section A'!$E$38:$E$45,MATCH(G568,'Overview - Section A'!$U$38:$U$45,0)),""),"d-mmm-yy")</f>
        <v>1-Jan-18 to 30-Jun-18</v>
      </c>
      <c r="D568" s="462"/>
      <c r="E568" s="462"/>
      <c r="F568" s="459" t="str">
        <f t="shared" si="40"/>
        <v/>
      </c>
      <c r="G568" s="463" t="s">
        <v>412</v>
      </c>
      <c r="H568" s="463"/>
      <c r="I568" s="464" t="b">
        <f t="shared" si="41"/>
        <v>1</v>
      </c>
      <c r="J568" s="464" t="b">
        <f t="shared" si="42"/>
        <v>0</v>
      </c>
      <c r="K568" s="464" t="str">
        <f t="shared" si="43"/>
        <v>a1N36000004vM7sEAE</v>
      </c>
      <c r="L568" s="465" t="s">
        <v>1557</v>
      </c>
      <c r="M568" s="131"/>
      <c r="N568" s="68"/>
      <c r="AM568" s="5"/>
      <c r="AN568" s="5"/>
    </row>
    <row r="569" spans="1:40" ht="279" x14ac:dyDescent="0.35">
      <c r="A569" s="367">
        <v>80</v>
      </c>
      <c r="B569" s="384" t="str">
        <f t="shared" si="39"/>
        <v/>
      </c>
      <c r="C569" s="385" t="str">
        <f ca="1">TEXT(IFERROR(INDEX('Overview - Section A'!$A$38:$A$45,MATCH(G569,'Overview - Section A'!$U$38:$U$45,0)),""),"d-mmm-yy") &amp;" to " &amp; TEXT(IFERROR(INDEX('Overview - Section A'!$E$38:$E$45,MATCH(G569,'Overview - Section A'!$U$38:$U$45,0)),""),"d-mmm-yy")</f>
        <v>1-Jul-18 to 31-Dec-18</v>
      </c>
      <c r="D569" s="462"/>
      <c r="E569" s="462"/>
      <c r="F569" s="459" t="str">
        <f t="shared" si="40"/>
        <v/>
      </c>
      <c r="G569" s="463" t="s">
        <v>414</v>
      </c>
      <c r="H569" s="463"/>
      <c r="I569" s="464" t="b">
        <f t="shared" si="41"/>
        <v>1</v>
      </c>
      <c r="J569" s="464" t="b">
        <f t="shared" si="42"/>
        <v>0</v>
      </c>
      <c r="K569" s="464" t="str">
        <f t="shared" si="43"/>
        <v>a1N36000004vM7sEAE</v>
      </c>
      <c r="L569" s="465" t="s">
        <v>1558</v>
      </c>
      <c r="M569" s="131"/>
      <c r="N569" s="68"/>
      <c r="AM569" s="5"/>
      <c r="AN569" s="5"/>
    </row>
    <row r="570" spans="1:40" ht="279" x14ac:dyDescent="0.35">
      <c r="A570" s="367">
        <v>80</v>
      </c>
      <c r="B570" s="384" t="str">
        <f t="shared" si="39"/>
        <v/>
      </c>
      <c r="C570" s="385" t="str">
        <f ca="1">TEXT(IFERROR(INDEX('Overview - Section A'!$A$38:$A$45,MATCH(G570,'Overview - Section A'!$U$38:$U$45,0)),""),"d-mmm-yy") &amp;" to " &amp; TEXT(IFERROR(INDEX('Overview - Section A'!$E$38:$E$45,MATCH(G570,'Overview - Section A'!$U$38:$U$45,0)),""),"d-mmm-yy")</f>
        <v>1-Jan-19 to 30-Jun-19</v>
      </c>
      <c r="D570" s="462"/>
      <c r="E570" s="462"/>
      <c r="F570" s="459" t="str">
        <f t="shared" si="40"/>
        <v/>
      </c>
      <c r="G570" s="463" t="s">
        <v>416</v>
      </c>
      <c r="H570" s="463"/>
      <c r="I570" s="464" t="b">
        <f t="shared" si="41"/>
        <v>1</v>
      </c>
      <c r="J570" s="464" t="b">
        <f t="shared" si="42"/>
        <v>0</v>
      </c>
      <c r="K570" s="464" t="str">
        <f t="shared" si="43"/>
        <v>a1N36000004vM7sEAE</v>
      </c>
      <c r="L570" s="465" t="s">
        <v>1559</v>
      </c>
      <c r="M570" s="131"/>
      <c r="N570" s="68"/>
      <c r="AM570" s="5"/>
      <c r="AN570" s="5"/>
    </row>
    <row r="571" spans="1:40" ht="279" x14ac:dyDescent="0.35">
      <c r="A571" s="367">
        <v>80</v>
      </c>
      <c r="B571" s="384" t="str">
        <f t="shared" si="39"/>
        <v/>
      </c>
      <c r="C571" s="385" t="str">
        <f ca="1">TEXT(IFERROR(INDEX('Overview - Section A'!$A$38:$A$45,MATCH(G571,'Overview - Section A'!$U$38:$U$45,0)),""),"d-mmm-yy") &amp;" to " &amp; TEXT(IFERROR(INDEX('Overview - Section A'!$E$38:$E$45,MATCH(G571,'Overview - Section A'!$U$38:$U$45,0)),""),"d-mmm-yy")</f>
        <v>1-Jul-19 to 31-Dec-19</v>
      </c>
      <c r="D571" s="462"/>
      <c r="E571" s="462"/>
      <c r="F571" s="459" t="str">
        <f t="shared" si="40"/>
        <v/>
      </c>
      <c r="G571" s="463" t="s">
        <v>418</v>
      </c>
      <c r="H571" s="463"/>
      <c r="I571" s="464" t="b">
        <f t="shared" si="41"/>
        <v>1</v>
      </c>
      <c r="J571" s="464" t="b">
        <f t="shared" si="42"/>
        <v>0</v>
      </c>
      <c r="K571" s="464" t="str">
        <f t="shared" si="43"/>
        <v>a1N36000004vM7sEAE</v>
      </c>
      <c r="L571" s="465" t="s">
        <v>1560</v>
      </c>
      <c r="M571" s="131"/>
      <c r="N571" s="68"/>
      <c r="AM571" s="5"/>
      <c r="AN571" s="5"/>
    </row>
    <row r="572" spans="1:40" ht="279" x14ac:dyDescent="0.35">
      <c r="A572" s="367">
        <v>80</v>
      </c>
      <c r="B572" s="384" t="str">
        <f t="shared" si="39"/>
        <v/>
      </c>
      <c r="C572" s="385" t="str">
        <f ca="1">TEXT(IFERROR(INDEX('Overview - Section A'!$A$38:$A$45,MATCH(G572,'Overview - Section A'!$U$38:$U$45,0)),""),"d-mmm-yy") &amp;" to " &amp; TEXT(IFERROR(INDEX('Overview - Section A'!$E$38:$E$45,MATCH(G572,'Overview - Section A'!$U$38:$U$45,0)),""),"d-mmm-yy")</f>
        <v>1-Jan-20 to 30-Jun-20</v>
      </c>
      <c r="D572" s="462"/>
      <c r="E572" s="462"/>
      <c r="F572" s="459" t="str">
        <f t="shared" si="40"/>
        <v/>
      </c>
      <c r="G572" s="463" t="s">
        <v>420</v>
      </c>
      <c r="H572" s="463"/>
      <c r="I572" s="464" t="b">
        <f t="shared" si="41"/>
        <v>1</v>
      </c>
      <c r="J572" s="464" t="b">
        <f t="shared" si="42"/>
        <v>0</v>
      </c>
      <c r="K572" s="464" t="str">
        <f t="shared" si="43"/>
        <v>a1N36000004vM7sEAE</v>
      </c>
      <c r="L572" s="465" t="s">
        <v>1561</v>
      </c>
      <c r="M572" s="131"/>
      <c r="N572" s="68"/>
      <c r="AM572" s="5"/>
      <c r="AN572" s="5"/>
    </row>
    <row r="573" spans="1:40" ht="279" x14ac:dyDescent="0.35">
      <c r="A573" s="367">
        <v>80</v>
      </c>
      <c r="B573" s="384" t="str">
        <f t="shared" si="39"/>
        <v/>
      </c>
      <c r="C573" s="385" t="str">
        <f ca="1">TEXT(IFERROR(INDEX('Overview - Section A'!$A$38:$A$45,MATCH(G573,'Overview - Section A'!$U$38:$U$45,0)),""),"d-mmm-yy") &amp;" to " &amp; TEXT(IFERROR(INDEX('Overview - Section A'!$E$38:$E$45,MATCH(G573,'Overview - Section A'!$U$38:$U$45,0)),""),"d-mmm-yy")</f>
        <v>1-Jul-20 to 31-Dec-20</v>
      </c>
      <c r="D573" s="462"/>
      <c r="E573" s="462"/>
      <c r="F573" s="459" t="str">
        <f t="shared" si="40"/>
        <v/>
      </c>
      <c r="G573" s="463" t="s">
        <v>422</v>
      </c>
      <c r="H573" s="463"/>
      <c r="I573" s="464" t="b">
        <f t="shared" si="41"/>
        <v>1</v>
      </c>
      <c r="J573" s="464" t="b">
        <f t="shared" si="42"/>
        <v>0</v>
      </c>
      <c r="K573" s="464" t="str">
        <f t="shared" si="43"/>
        <v>a1N36000004vM7sEAE</v>
      </c>
      <c r="L573" s="465" t="s">
        <v>1562</v>
      </c>
      <c r="M573" s="131"/>
      <c r="N573" s="68"/>
      <c r="AM573" s="5"/>
      <c r="AN573" s="5"/>
    </row>
    <row r="574" spans="1:40" ht="2.25" customHeight="1" thickBot="1" x14ac:dyDescent="0.4">
      <c r="A574" s="65"/>
      <c r="B574" s="66"/>
      <c r="C574" s="66"/>
      <c r="D574" s="66"/>
      <c r="E574" s="66"/>
      <c r="F574" s="66"/>
      <c r="G574" s="66"/>
      <c r="H574" s="66"/>
      <c r="I574" s="66"/>
      <c r="J574" s="66"/>
      <c r="K574" s="66"/>
      <c r="L574" s="66"/>
      <c r="M574" s="61"/>
    </row>
    <row r="577" spans="1:5" x14ac:dyDescent="0.35">
      <c r="D577" s="104"/>
      <c r="E577" s="104"/>
    </row>
    <row r="578" spans="1:5" x14ac:dyDescent="0.35">
      <c r="D578" s="148"/>
      <c r="E578" s="148"/>
    </row>
    <row r="579" spans="1:5" x14ac:dyDescent="0.35">
      <c r="D579" s="104"/>
      <c r="E579" s="104"/>
    </row>
    <row r="580" spans="1:5" x14ac:dyDescent="0.35">
      <c r="A580" s="67" t="s">
        <v>131</v>
      </c>
    </row>
  </sheetData>
  <sheetProtection algorithmName="SHA-512" hashValue="Z6DzBxpkacQRw9ZcUmKX3lpM9UubHGxXWDB/Hhy24XFwhT2SQbtvIMl3ljiR4PobYYfT7VSyR6LfwZd3vncaJw==" saltValue="HVbBaB/H7NHUIGuCB/a6xg==" spinCount="100000" sheet="1" objects="1" scenarios="1" formatCells="0" sort="0" autoFilter="0"/>
  <dataConsolidate/>
  <mergeCells count="3">
    <mergeCell ref="A91:E91"/>
    <mergeCell ref="A6:O6"/>
    <mergeCell ref="A1:O2"/>
  </mergeCells>
  <conditionalFormatting sqref="A93:C573">
    <cfRule type="expression" dxfId="22" priority="8">
      <formula>MOD($A93,2)=0</formula>
    </cfRule>
    <cfRule type="expression" dxfId="21" priority="9">
      <formula>MOD($A93,2)=1</formula>
    </cfRule>
  </conditionalFormatting>
  <conditionalFormatting sqref="D93:E573">
    <cfRule type="expression" dxfId="20" priority="4">
      <formula>AND(INDEX($P$8:$P$8,MATCH($A93,$A$8:$A$8,0))="Deactivate")</formula>
    </cfRule>
  </conditionalFormatting>
  <conditionalFormatting sqref="E8:O88">
    <cfRule type="expression" dxfId="19" priority="3">
      <formula>$P$8="Deactivate"</formula>
    </cfRule>
  </conditionalFormatting>
  <conditionalFormatting sqref="A8:P12">
    <cfRule type="expression" dxfId="18" priority="2">
      <formula>$T8:$T89="[Record ID]"</formula>
    </cfRule>
  </conditionalFormatting>
  <conditionalFormatting sqref="A93:E573">
    <cfRule type="expression" dxfId="17" priority="1">
      <formula>$G93:$G574="[Record ID]"</formula>
    </cfRule>
  </conditionalFormatting>
  <conditionalFormatting sqref="A13:P88">
    <cfRule type="expression" dxfId="16" priority="40">
      <formula>$T13:$T574="[Record ID]"</formula>
    </cfRule>
  </conditionalFormatting>
  <dataValidations count="11">
    <dataValidation type="list" allowBlank="1" showInputMessage="1" showErrorMessage="1" sqref="B8:B88" xr:uid="{00000000-0002-0000-0500-000000000000}">
      <formula1>Coverage_Module</formula1>
    </dataValidation>
    <dataValidation type="list" allowBlank="1" showInputMessage="1" showErrorMessage="1" sqref="C8:C88" xr:uid="{00000000-0002-0000-0500-000001000000}">
      <formula1>OFFSET(KeyActivityStart,MATCH(B8,KeyActivityColumn,0)-1,18,COUNTIF(KeyActivityColumn,B8),1)</formula1>
    </dataValidation>
    <dataValidation type="list" allowBlank="1" showInputMessage="1" showErrorMessage="1" sqref="E8:E88" xr:uid="{00000000-0002-0000-0500-000002000000}">
      <formula1>ResponsiblePR</formula1>
    </dataValidation>
    <dataValidation type="list" allowBlank="1" showInputMessage="1" showErrorMessage="1" sqref="N8:N88" xr:uid="{00000000-0002-0000-0500-000003000000}">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xr:uid="{00000000-0002-0000-0500-000004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xr:uid="{00000000-0002-0000-0500-000005000000}">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500-000006000000}">
      <formula1>-1000000000000000000</formula1>
      <formula2>1000000000000000000</formula2>
    </dataValidation>
    <dataValidation type="list" allowBlank="1" showInputMessage="1" showErrorMessage="1" errorTitle="X-Author for Excel" error="Please select a value from the drop-down." promptTitle="X-Author for Excel" sqref="P8:P88" xr:uid="{00000000-0002-0000-0500-000007000000}">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xr:uid="{00000000-0002-0000-0500-000008000000}">
      <formula1>"TRUE,FALSE"</formula1>
    </dataValidation>
    <dataValidation type="custom" allowBlank="1" showInputMessage="1" showErrorMessage="1" errorTitle="X-Author for Excel" error="Id and Lookup fields are not editable." promptTitle="X-Author for Excel" sqref="Z8:Z88 T8:V88 G93:G573 K93:L573" xr:uid="{00000000-0002-0000-0500-000009000000}">
      <formula1>""</formula1>
    </dataValidation>
    <dataValidation type="date" allowBlank="1" showInputMessage="1" showErrorMessage="1" errorTitle="X-Author for Excel" error="Please enter a valid date." promptTitle="X-Author for Excel" sqref="H93:H573" xr:uid="{00000000-0002-0000-0500-00000A000000}">
      <formula1>1</formula1>
      <formula2>767376</formula2>
    </dataValidation>
  </dataValidations>
  <hyperlinks>
    <hyperlink ref="B4" location="'WPTM - Section F'!A6" display="Work Plan tracking Measures" xr:uid="{00000000-0004-0000-0500-000000000000}"/>
    <hyperlink ref="C4" location="_d8b44ed0_a865_499e_aa2c_09925ed64c24" display="Milestone targets" xr:uid="{00000000-0004-0000-0500-000001000000}"/>
    <hyperlink ref="A580" location="'WPTM - Section F'!A4" display="'WPTM - Section F'!A4" xr:uid="{00000000-0004-0000-05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7" id="{606BD51C-FAB7-456B-922B-5FAE5AC357B5}">
            <xm:f>INDEX('Overview - Section A'!$E$36:$E$37,MATCH($G93,'Overview - Section A'!$I$36:$I$37,0))&gt;'Overview - Section A'!$E$8</xm:f>
            <x14:dxf>
              <font>
                <color theme="1" tint="0.499984740745262"/>
              </font>
              <fill>
                <patternFill patternType="darkGray">
                  <fgColor theme="1" tint="0.499984740745262"/>
                  <bgColor theme="1" tint="0.499984740745262"/>
                </patternFill>
              </fill>
            </x14:dxf>
          </x14:cfRule>
          <xm:sqref>A93:E574</xm:sqref>
        </x14:conditionalFormatting>
        <x14:conditionalFormatting xmlns:xm="http://schemas.microsoft.com/office/excel/2006/main">
          <x14:cfRule type="expression" priority="6" id="{BA358AE9-FD49-48F9-860F-392AF5E900A6}">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E7:E88</xm:sqref>
        </x14:conditionalFormatting>
        <x14:conditionalFormatting xmlns:xm="http://schemas.microsoft.com/office/excel/2006/main">
          <x14:cfRule type="expression" priority="5" id="{CB64D8FC-03E6-4B32-9B67-3C92012C57AD}">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P7:P88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B000000}">
          <x14:formula1>
            <xm:f>'Overview - Section A'!$AO$26:$AO$33</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J435"/>
  <sheetViews>
    <sheetView topLeftCell="A82" zoomScale="40" zoomScaleNormal="40" workbookViewId="0">
      <pane xSplit="9" ySplit="1" topLeftCell="J131" activePane="bottomRight" state="frozen"/>
      <selection activeCell="A82" sqref="A82"/>
      <selection pane="topRight" activeCell="J82" sqref="J82"/>
      <selection pane="bottomLeft" activeCell="A83" sqref="A83"/>
      <selection pane="bottomRight" activeCell="B129" sqref="B129:B130"/>
    </sheetView>
  </sheetViews>
  <sheetFormatPr defaultColWidth="9" defaultRowHeight="15.5" x14ac:dyDescent="0.35"/>
  <cols>
    <col min="1" max="1" width="9.08203125" style="233" customWidth="1"/>
    <col min="2" max="2" width="40.75" style="233" customWidth="1"/>
    <col min="3" max="3" width="47.75" style="233" customWidth="1"/>
    <col min="4" max="4" width="39.25" style="233" customWidth="1"/>
    <col min="5" max="5" width="22" style="233" customWidth="1"/>
    <col min="6" max="6" width="19.75" style="233" customWidth="1"/>
    <col min="7" max="7" width="26" style="233" customWidth="1"/>
    <col min="8" max="8" width="27" style="233" customWidth="1"/>
    <col min="9" max="9" width="19.75" style="233" customWidth="1"/>
    <col min="10" max="10" width="28.25" style="233" customWidth="1"/>
    <col min="11" max="11" width="21.75" style="233" customWidth="1"/>
    <col min="12" max="12" width="16.25" style="233" customWidth="1"/>
    <col min="13" max="13" width="21.58203125" style="233" customWidth="1"/>
    <col min="14" max="14" width="21.83203125" style="233" customWidth="1"/>
    <col min="15" max="15" width="18.75" style="233" customWidth="1"/>
    <col min="16" max="16" width="26" style="233" customWidth="1"/>
    <col min="17" max="17" width="22.5" style="233" customWidth="1"/>
    <col min="18" max="18" width="21.83203125" style="233" customWidth="1"/>
    <col min="19" max="19" width="21.25" style="233" customWidth="1"/>
    <col min="20" max="20" width="17.25" style="233" customWidth="1"/>
    <col min="21" max="21" width="22.5" style="233" customWidth="1"/>
    <col min="22" max="22" width="23.5" style="233" customWidth="1"/>
    <col min="23" max="23" width="20.58203125" style="233" customWidth="1"/>
    <col min="24" max="24" width="18.75" style="233" customWidth="1"/>
    <col min="25" max="25" width="23.5" style="233" customWidth="1"/>
    <col min="26" max="26" width="22.83203125" style="233" customWidth="1"/>
    <col min="27" max="27" width="19.08203125" style="233" customWidth="1"/>
    <col min="28" max="28" width="18.08203125" style="233" customWidth="1"/>
    <col min="29" max="29" width="23.5" style="233" customWidth="1"/>
    <col min="30" max="30" width="15.08203125" style="233" customWidth="1"/>
    <col min="31" max="31" width="15.5" style="233" customWidth="1"/>
    <col min="32" max="32" width="14" style="233" customWidth="1"/>
    <col min="33" max="33" width="15" style="233" customWidth="1"/>
    <col min="34" max="34" width="12.5" style="233" customWidth="1"/>
    <col min="35" max="35" width="17.75" style="233" customWidth="1"/>
    <col min="36" max="36" width="93" style="224" customWidth="1"/>
    <col min="37" max="16384" width="9" style="224"/>
  </cols>
  <sheetData>
    <row r="1" spans="1:35" ht="29" thickBot="1" x14ac:dyDescent="0.4">
      <c r="A1" s="641" t="str">
        <f>'Overview - Section A'!A1:D1</f>
        <v>Performance Framework  - Overview - Section A</v>
      </c>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row>
    <row r="2" spans="1:35" ht="27.5" x14ac:dyDescent="0.35">
      <c r="A2" s="567" t="s">
        <v>183</v>
      </c>
      <c r="B2" s="568"/>
      <c r="C2" s="568"/>
      <c r="D2" s="568"/>
      <c r="E2" s="567"/>
      <c r="F2" s="568"/>
      <c r="G2" s="568"/>
      <c r="H2" s="568"/>
      <c r="I2" s="567"/>
      <c r="J2" s="568"/>
      <c r="K2" s="568"/>
      <c r="L2" s="568"/>
      <c r="M2" s="567"/>
      <c r="N2" s="568"/>
      <c r="O2" s="568"/>
      <c r="P2" s="568"/>
      <c r="Q2" s="567"/>
      <c r="R2" s="568"/>
      <c r="S2" s="568"/>
      <c r="T2" s="568"/>
      <c r="U2" s="567"/>
      <c r="V2" s="568"/>
      <c r="W2" s="568"/>
      <c r="X2" s="568"/>
      <c r="Y2" s="567"/>
      <c r="Z2" s="568"/>
      <c r="AA2" s="568"/>
      <c r="AB2" s="568"/>
      <c r="AC2" s="567"/>
      <c r="AD2" s="568"/>
      <c r="AE2" s="568"/>
      <c r="AF2" s="568"/>
      <c r="AG2" s="567"/>
      <c r="AH2" s="568"/>
      <c r="AI2" s="568"/>
    </row>
    <row r="3" spans="1:35" ht="16" thickBot="1" x14ac:dyDescent="0.4">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row>
    <row r="4" spans="1:35" ht="99.75" customHeight="1" thickBot="1" x14ac:dyDescent="0.4">
      <c r="A4" s="225"/>
      <c r="B4" s="649" t="str">
        <f>'Overview - Section A'!A5</f>
        <v>Country/Geography</v>
      </c>
      <c r="C4" s="650"/>
      <c r="D4" s="294" t="str">
        <f>'Overview - Section A'!E5</f>
        <v>Ghana</v>
      </c>
      <c r="E4" s="303"/>
      <c r="F4" s="303"/>
      <c r="G4" s="303"/>
      <c r="H4" s="304"/>
      <c r="I4" s="643" t="str">
        <f>'Overview - Section A'!E30</f>
        <v>Principal Recipient Name (Select PRs that have previously had Grants with the Global Fund)</v>
      </c>
      <c r="J4" s="644"/>
      <c r="K4" s="644"/>
      <c r="L4" s="644"/>
      <c r="M4" s="645" t="str">
        <f>'Overview - Section A'!K30</f>
        <v>New Principal Recipient Name (use if the entity has never been a Global Fund PR or does not appear in dropdown list in previous column)</v>
      </c>
      <c r="N4" s="644"/>
      <c r="O4" s="644"/>
      <c r="P4" s="644"/>
      <c r="Q4" s="303"/>
      <c r="R4" s="303"/>
      <c r="S4" s="303"/>
      <c r="T4" s="303"/>
      <c r="U4" s="303"/>
      <c r="V4" s="225"/>
      <c r="W4" s="225"/>
      <c r="X4" s="225"/>
      <c r="Y4" s="225"/>
      <c r="Z4" s="225"/>
      <c r="AA4" s="225"/>
      <c r="AB4" s="225"/>
      <c r="AC4" s="225"/>
      <c r="AD4" s="225"/>
      <c r="AE4" s="225"/>
      <c r="AF4" s="225"/>
      <c r="AG4" s="225"/>
      <c r="AH4" s="225"/>
      <c r="AI4" s="225"/>
    </row>
    <row r="5" spans="1:35" ht="24" customHeight="1" x14ac:dyDescent="0.35">
      <c r="A5" s="225"/>
      <c r="B5" s="651" t="str">
        <f>'Overview - Section A'!A6</f>
        <v>Grant Name/Funding Request Name</v>
      </c>
      <c r="C5" s="652"/>
      <c r="D5" s="295" t="str">
        <f>'Overview - Section A'!E6</f>
        <v>GHA-C-MOH</v>
      </c>
      <c r="E5" s="303"/>
      <c r="F5" s="303"/>
      <c r="G5" s="303"/>
      <c r="H5" s="304">
        <v>1</v>
      </c>
      <c r="I5" s="646" t="str">
        <f>IFERROR(IF(INDEX('Overview - Section A'!E$26:E$28,MATCH('Print View'!H5,'Overview - Section A'!$A$26:$A$28,0))&lt;&gt;0,(INDEX('Overview - Section A'!$E$26:$E$28,MATCH('Print View'!H5,'Overview - Section A'!$A$26:$A$28,0))),""),"")</f>
        <v/>
      </c>
      <c r="J5" s="647"/>
      <c r="K5" s="647"/>
      <c r="L5" s="647"/>
      <c r="M5" s="647" t="str">
        <f>IF(OR('Overview - Section A'!$AN$5="Grant Making", 'Overview - Section A'!$AN$5="Grant Revision"),'Overview - Section A'!E26,IF(INDEX('Overview - Section A'!K$31:K$32,MATCH('Print View'!H5,'Overview - Section A'!$A$31:$A$32,0))&lt;&gt;0,INDEX('Overview - Section A'!K$31:K$32,MATCH('Print View'!H5,'Overview - Section A'!$A$31:$A$32,0)),""))</f>
        <v>[Account (Name)]</v>
      </c>
      <c r="N5" s="647"/>
      <c r="O5" s="647"/>
      <c r="P5" s="648"/>
      <c r="Q5" s="303"/>
      <c r="R5" s="303"/>
      <c r="S5" s="303"/>
      <c r="T5" s="303"/>
      <c r="U5" s="303"/>
      <c r="V5" s="225"/>
      <c r="W5" s="225"/>
      <c r="X5" s="225"/>
      <c r="Y5" s="225"/>
      <c r="Z5" s="225"/>
      <c r="AA5" s="225"/>
      <c r="AB5" s="225"/>
      <c r="AC5" s="225"/>
      <c r="AD5" s="225"/>
      <c r="AE5" s="225"/>
      <c r="AF5" s="225"/>
      <c r="AG5" s="225"/>
      <c r="AH5" s="225"/>
      <c r="AI5" s="225"/>
    </row>
    <row r="6" spans="1:35" ht="24" customHeight="1" x14ac:dyDescent="0.35">
      <c r="A6" s="225"/>
      <c r="B6" s="651" t="str">
        <f>'Overview - Section A'!A7</f>
        <v>Implementation Period Start Date</v>
      </c>
      <c r="C6" s="652"/>
      <c r="D6" s="296">
        <f>'Overview - Section A'!E7</f>
        <v>43101</v>
      </c>
      <c r="E6" s="303"/>
      <c r="F6" s="303"/>
      <c r="G6" s="303"/>
      <c r="H6" s="304">
        <v>2</v>
      </c>
      <c r="I6" s="626" t="str">
        <f>IFERROR(IF(INDEX('Overview - Section A'!E$26:E$28,MATCH('Print View'!H6,'Overview - Section A'!$A$26:$A$28,0))&lt;&gt;0,(INDEX('Overview - Section A'!$E$26:$E$28,MATCH('Print View'!H6,'Overview - Section A'!$A$26:$A$28,0))),""),"")</f>
        <v/>
      </c>
      <c r="J6" s="627"/>
      <c r="K6" s="627"/>
      <c r="L6" s="627"/>
      <c r="M6" s="627" t="str">
        <f>IFERROR(IF(INDEX('Overview - Section A'!#REF!,MATCH('Print View'!H6,'Overview - Section A'!$A$26:$A$28,0))&lt;&gt;0,(INDEX('Overview - Section A'!#REF!,MATCH('Print View'!H6,'Overview - Section A'!$A$26:$A$28,0))),""),"")</f>
        <v/>
      </c>
      <c r="N6" s="627"/>
      <c r="O6" s="627"/>
      <c r="P6" s="628"/>
      <c r="Q6" s="303"/>
      <c r="R6" s="303"/>
      <c r="S6" s="303"/>
      <c r="T6" s="303"/>
      <c r="U6" s="303"/>
      <c r="V6" s="225"/>
      <c r="W6" s="225"/>
      <c r="X6" s="225"/>
      <c r="Y6" s="225"/>
      <c r="Z6" s="225"/>
      <c r="AA6" s="225"/>
      <c r="AB6" s="225"/>
      <c r="AC6" s="225"/>
      <c r="AD6" s="225"/>
      <c r="AE6" s="225"/>
      <c r="AF6" s="225"/>
      <c r="AG6" s="225"/>
      <c r="AH6" s="225"/>
      <c r="AI6" s="225"/>
    </row>
    <row r="7" spans="1:35" ht="24" customHeight="1" x14ac:dyDescent="0.35">
      <c r="A7" s="225"/>
      <c r="B7" s="651" t="str">
        <f>'Overview - Section A'!A8</f>
        <v>Implementation Period End Date</v>
      </c>
      <c r="C7" s="652"/>
      <c r="D7" s="296">
        <f>'Overview - Section A'!E8</f>
        <v>44196</v>
      </c>
      <c r="E7" s="303"/>
      <c r="F7" s="303"/>
      <c r="G7" s="303"/>
      <c r="H7" s="304">
        <v>3</v>
      </c>
      <c r="I7" s="626" t="str">
        <f>IFERROR(IF(INDEX('Overview - Section A'!E$26:E$28,MATCH('Print View'!H7,'Overview - Section A'!$A$26:$A$28,0))&lt;&gt;0,(INDEX('Overview - Section A'!$E$26:$E$28,MATCH('Print View'!H7,'Overview - Section A'!$A$26:$A$28,0))),""),"")</f>
        <v/>
      </c>
      <c r="J7" s="627"/>
      <c r="K7" s="627"/>
      <c r="L7" s="627"/>
      <c r="M7" s="627" t="str">
        <f>IFERROR(IF(INDEX('Overview - Section A'!#REF!,MATCH('Print View'!H7,'Overview - Section A'!$A$26:$A$28,0))&lt;&gt;0,(INDEX('Overview - Section A'!#REF!,MATCH('Print View'!H7,'Overview - Section A'!$A$26:$A$28,0))),""),"")</f>
        <v/>
      </c>
      <c r="N7" s="627"/>
      <c r="O7" s="627"/>
      <c r="P7" s="628"/>
      <c r="Q7" s="303"/>
      <c r="R7" s="303"/>
      <c r="S7" s="303"/>
      <c r="T7" s="303"/>
      <c r="U7" s="303"/>
      <c r="V7" s="225"/>
      <c r="W7" s="225"/>
      <c r="X7" s="225"/>
      <c r="Y7" s="225"/>
      <c r="Z7" s="225"/>
      <c r="AA7" s="225"/>
      <c r="AB7" s="225"/>
      <c r="AC7" s="225"/>
      <c r="AD7" s="225"/>
      <c r="AE7" s="225"/>
      <c r="AF7" s="225"/>
      <c r="AG7" s="225"/>
      <c r="AH7" s="225"/>
      <c r="AI7" s="225"/>
    </row>
    <row r="8" spans="1:35" ht="27.5" x14ac:dyDescent="0.35">
      <c r="A8" s="225"/>
      <c r="B8" s="651" t="str">
        <f>'Overview - Section A'!A9</f>
        <v>Programmatic Report Period Frequency</v>
      </c>
      <c r="C8" s="652"/>
      <c r="D8" s="295">
        <f>'Overview - Section A'!E9</f>
        <v>6</v>
      </c>
      <c r="E8" s="303"/>
      <c r="F8" s="303"/>
      <c r="G8" s="303"/>
      <c r="H8" s="304">
        <v>4</v>
      </c>
      <c r="I8" s="626" t="str">
        <f>IFERROR(IF(INDEX('Overview - Section A'!E$26:E$28,MATCH('Print View'!H8,'Overview - Section A'!$A$26:$A$28,0))&lt;&gt;0,(INDEX('Overview - Section A'!$E$26:$E$28,MATCH('Print View'!H8,'Overview - Section A'!$A$26:$A$28,0))),""),"")</f>
        <v/>
      </c>
      <c r="J8" s="627"/>
      <c r="K8" s="627"/>
      <c r="L8" s="627"/>
      <c r="M8" s="627" t="str">
        <f>IFERROR(IF(INDEX('Overview - Section A'!#REF!,MATCH('Print View'!H8,'Overview - Section A'!$A$26:$A$28,0))&lt;&gt;0,(INDEX('Overview - Section A'!#REF!,MATCH('Print View'!H8,'Overview - Section A'!$A$26:$A$28,0))),""),"")</f>
        <v/>
      </c>
      <c r="N8" s="627"/>
      <c r="O8" s="627"/>
      <c r="P8" s="628"/>
      <c r="Q8" s="303"/>
      <c r="R8" s="303"/>
      <c r="S8" s="303"/>
      <c r="T8" s="303"/>
      <c r="U8" s="303"/>
      <c r="V8" s="225"/>
      <c r="W8" s="225"/>
      <c r="X8" s="225"/>
      <c r="Y8" s="225"/>
      <c r="Z8" s="225"/>
      <c r="AA8" s="225"/>
      <c r="AB8" s="225"/>
      <c r="AC8" s="225"/>
      <c r="AD8" s="225"/>
      <c r="AE8" s="225"/>
      <c r="AF8" s="225"/>
      <c r="AG8" s="225"/>
      <c r="AH8" s="225"/>
      <c r="AI8" s="225"/>
    </row>
    <row r="9" spans="1:35" ht="27.5" x14ac:dyDescent="0.35">
      <c r="A9" s="225"/>
      <c r="B9" s="651" t="str">
        <f>'Overview - Section A'!A10</f>
        <v>Allocation Utilization Period Start Date</v>
      </c>
      <c r="C9" s="652"/>
      <c r="D9" s="296">
        <f>'Overview - Section A'!E10</f>
        <v>43101</v>
      </c>
      <c r="E9" s="303"/>
      <c r="F9" s="303"/>
      <c r="G9" s="303"/>
      <c r="H9" s="304">
        <v>5</v>
      </c>
      <c r="I9" s="626" t="str">
        <f>IFERROR(IF(INDEX('Overview - Section A'!E$26:E$28,MATCH('Print View'!H9,'Overview - Section A'!$A$26:$A$28,0))&lt;&gt;0,(INDEX('Overview - Section A'!$E$26:$E$28,MATCH('Print View'!H9,'Overview - Section A'!$A$26:$A$28,0))),""),"")</f>
        <v/>
      </c>
      <c r="J9" s="627"/>
      <c r="K9" s="627"/>
      <c r="L9" s="627"/>
      <c r="M9" s="627" t="str">
        <f>IFERROR(IF(INDEX('Overview - Section A'!#REF!,MATCH('Print View'!H9,'Overview - Section A'!$A$26:$A$28,0))&lt;&gt;0,(INDEX('Overview - Section A'!#REF!,MATCH('Print View'!H9,'Overview - Section A'!$A$26:$A$28,0))),""),"")</f>
        <v/>
      </c>
      <c r="N9" s="627"/>
      <c r="O9" s="627"/>
      <c r="P9" s="628"/>
      <c r="Q9" s="303"/>
      <c r="R9" s="303"/>
      <c r="S9" s="303"/>
      <c r="T9" s="303"/>
      <c r="U9" s="303"/>
      <c r="V9" s="225"/>
      <c r="W9" s="225"/>
      <c r="X9" s="225"/>
      <c r="Y9" s="225"/>
      <c r="Z9" s="225"/>
      <c r="AA9" s="225"/>
      <c r="AB9" s="225"/>
      <c r="AC9" s="225"/>
      <c r="AD9" s="225"/>
      <c r="AE9" s="225"/>
      <c r="AF9" s="225"/>
      <c r="AG9" s="225"/>
      <c r="AH9" s="225"/>
      <c r="AI9" s="225"/>
    </row>
    <row r="10" spans="1:35" ht="28" thickBot="1" x14ac:dyDescent="0.4">
      <c r="A10" s="225"/>
      <c r="B10" s="639" t="str">
        <f>'Overview - Section A'!A11</f>
        <v>Allocation Utilization Period End Date</v>
      </c>
      <c r="C10" s="640"/>
      <c r="D10" s="297"/>
      <c r="E10" s="303"/>
      <c r="F10" s="303"/>
      <c r="G10" s="303"/>
      <c r="H10" s="304">
        <v>6</v>
      </c>
      <c r="I10" s="626" t="str">
        <f>IFERROR(IF(INDEX('Overview - Section A'!E$26:E$28,MATCH('Print View'!H10,'Overview - Section A'!$A$26:$A$28,0))&lt;&gt;0,(INDEX('Overview - Section A'!$E$26:$E$28,MATCH('Print View'!H10,'Overview - Section A'!$A$26:$A$28,0))),""),"")</f>
        <v/>
      </c>
      <c r="J10" s="627"/>
      <c r="K10" s="627"/>
      <c r="L10" s="627"/>
      <c r="M10" s="627" t="str">
        <f>IFERROR(IF(INDEX('Overview - Section A'!#REF!,MATCH('Print View'!H10,'Overview - Section A'!$A$26:$A$28,0))&lt;&gt;0,(INDEX('Overview - Section A'!#REF!,MATCH('Print View'!H10,'Overview - Section A'!$A$26:$A$28,0))),""),"")</f>
        <v/>
      </c>
      <c r="N10" s="627"/>
      <c r="O10" s="627"/>
      <c r="P10" s="628"/>
      <c r="Q10" s="303"/>
      <c r="R10" s="303"/>
      <c r="S10" s="303"/>
      <c r="T10" s="303"/>
      <c r="U10" s="303"/>
      <c r="V10" s="225"/>
      <c r="W10" s="225"/>
      <c r="X10" s="225"/>
      <c r="Y10" s="225"/>
      <c r="Z10" s="225"/>
      <c r="AA10" s="225"/>
      <c r="AB10" s="225"/>
      <c r="AC10" s="225"/>
      <c r="AD10" s="225"/>
      <c r="AE10" s="225"/>
      <c r="AF10" s="225"/>
      <c r="AG10" s="225"/>
      <c r="AH10" s="225"/>
      <c r="AI10" s="225"/>
    </row>
    <row r="11" spans="1:35" ht="27.5" x14ac:dyDescent="0.35">
      <c r="A11" s="225"/>
      <c r="D11" s="303"/>
      <c r="E11" s="303"/>
      <c r="F11" s="303"/>
      <c r="G11" s="303"/>
      <c r="H11" s="304">
        <v>7</v>
      </c>
      <c r="I11" s="626" t="str">
        <f>IFERROR(IF(INDEX('Overview - Section A'!E$26:E$28,MATCH('Print View'!H11,'Overview - Section A'!$A$26:$A$28,0))&lt;&gt;0,(INDEX('Overview - Section A'!$E$26:$E$28,MATCH('Print View'!H11,'Overview - Section A'!$A$26:$A$28,0))),""),"")</f>
        <v/>
      </c>
      <c r="J11" s="627"/>
      <c r="K11" s="627"/>
      <c r="L11" s="627"/>
      <c r="M11" s="627" t="str">
        <f>IFERROR(IF(INDEX('Overview - Section A'!#REF!,MATCH('Print View'!H11,'Overview - Section A'!$A$26:$A$28,0))&lt;&gt;0,(INDEX('Overview - Section A'!#REF!,MATCH('Print View'!H11,'Overview - Section A'!$A$26:$A$28,0))),""),"")</f>
        <v/>
      </c>
      <c r="N11" s="627"/>
      <c r="O11" s="627"/>
      <c r="P11" s="628"/>
      <c r="Q11" s="303"/>
      <c r="R11" s="303"/>
      <c r="S11" s="303"/>
      <c r="T11" s="303"/>
      <c r="U11" s="303"/>
      <c r="V11" s="225"/>
      <c r="W11" s="225"/>
      <c r="X11" s="225"/>
      <c r="Y11" s="225"/>
      <c r="Z11" s="225"/>
      <c r="AA11" s="225"/>
      <c r="AB11" s="225"/>
      <c r="AC11" s="225"/>
      <c r="AD11" s="225"/>
      <c r="AE11" s="225"/>
      <c r="AF11" s="225"/>
      <c r="AG11" s="225"/>
      <c r="AH11" s="225"/>
      <c r="AI11" s="225"/>
    </row>
    <row r="12" spans="1:35" ht="27.5" x14ac:dyDescent="0.35">
      <c r="A12" s="225"/>
      <c r="B12" s="225"/>
      <c r="C12" s="225"/>
      <c r="D12" s="303"/>
      <c r="E12" s="303"/>
      <c r="F12" s="303"/>
      <c r="G12" s="303"/>
      <c r="H12" s="304">
        <v>8</v>
      </c>
      <c r="I12" s="626" t="str">
        <f>IFERROR(IF(INDEX('Overview - Section A'!E$26:E$28,MATCH('Print View'!H12,'Overview - Section A'!$A$26:$A$28,0))&lt;&gt;0,(INDEX('Overview - Section A'!$E$26:$E$28,MATCH('Print View'!H12,'Overview - Section A'!$A$26:$A$28,0))),""),"")</f>
        <v/>
      </c>
      <c r="J12" s="627"/>
      <c r="K12" s="627"/>
      <c r="L12" s="627"/>
      <c r="M12" s="627" t="str">
        <f>IFERROR(IF(INDEX('Overview - Section A'!#REF!,MATCH('Print View'!H12,'Overview - Section A'!$A$26:$A$28,0))&lt;&gt;0,(INDEX('Overview - Section A'!#REF!,MATCH('Print View'!H12,'Overview - Section A'!$A$26:$A$28,0))),""),"")</f>
        <v/>
      </c>
      <c r="N12" s="627"/>
      <c r="O12" s="627"/>
      <c r="P12" s="628"/>
      <c r="Q12" s="303"/>
      <c r="R12" s="303"/>
      <c r="S12" s="303"/>
      <c r="T12" s="303"/>
      <c r="U12" s="303"/>
      <c r="V12" s="225"/>
      <c r="W12" s="225"/>
      <c r="X12" s="225"/>
      <c r="Y12" s="225"/>
      <c r="Z12" s="225"/>
      <c r="AA12" s="225"/>
      <c r="AB12" s="225"/>
      <c r="AC12" s="225"/>
      <c r="AD12" s="225"/>
      <c r="AE12" s="225"/>
      <c r="AF12" s="225"/>
      <c r="AG12" s="225"/>
      <c r="AH12" s="225"/>
      <c r="AI12" s="225"/>
    </row>
    <row r="13" spans="1:35" ht="28" thickBot="1" x14ac:dyDescent="0.4">
      <c r="A13" s="225"/>
      <c r="B13" s="225"/>
      <c r="C13" s="225"/>
      <c r="D13" s="303"/>
      <c r="E13" s="303"/>
      <c r="F13" s="303"/>
      <c r="G13" s="303"/>
      <c r="H13" s="304">
        <v>9</v>
      </c>
      <c r="I13" s="655" t="str">
        <f>IFERROR(IF(INDEX('Overview - Section A'!E$26:E$28,MATCH('Print View'!H13,'Overview - Section A'!$A$26:$A$28,0))&lt;&gt;0,(INDEX('Overview - Section A'!$E$26:$E$28,MATCH('Print View'!H13,'Overview - Section A'!$A$26:$A$28,0))),""),"")</f>
        <v/>
      </c>
      <c r="J13" s="656"/>
      <c r="K13" s="656"/>
      <c r="L13" s="656"/>
      <c r="M13" s="656" t="str">
        <f>IFERROR(IF(INDEX('Overview - Section A'!#REF!,MATCH('Print View'!H13,'Overview - Section A'!$A$26:$A$28,0))&lt;&gt;0,(INDEX('Overview - Section A'!#REF!,MATCH('Print View'!H13,'Overview - Section A'!$A$26:$A$28,0))),""),"")</f>
        <v/>
      </c>
      <c r="N13" s="656"/>
      <c r="O13" s="656"/>
      <c r="P13" s="657"/>
      <c r="Q13" s="303"/>
      <c r="R13" s="303"/>
      <c r="S13" s="303"/>
      <c r="T13" s="303"/>
      <c r="U13" s="303"/>
      <c r="V13" s="225"/>
      <c r="W13" s="225"/>
      <c r="X13" s="225"/>
      <c r="Y13" s="225"/>
      <c r="Z13" s="225"/>
      <c r="AA13" s="225"/>
      <c r="AB13" s="225"/>
      <c r="AC13" s="225"/>
      <c r="AD13" s="225"/>
      <c r="AE13" s="225"/>
      <c r="AF13" s="225"/>
      <c r="AG13" s="225"/>
      <c r="AH13" s="225"/>
      <c r="AI13" s="225"/>
    </row>
    <row r="14" spans="1:35" ht="16" thickBot="1" x14ac:dyDescent="0.4">
      <c r="A14" s="225"/>
      <c r="B14" s="225"/>
      <c r="C14" s="225"/>
      <c r="D14" s="225"/>
      <c r="E14" s="225"/>
      <c r="F14" s="225"/>
      <c r="G14" s="225"/>
      <c r="H14" s="304"/>
      <c r="I14" s="225"/>
      <c r="J14" s="225"/>
      <c r="K14" s="303"/>
      <c r="L14" s="303"/>
      <c r="M14" s="303"/>
      <c r="N14" s="303"/>
      <c r="O14" s="303"/>
      <c r="P14" s="303"/>
      <c r="Q14" s="303"/>
      <c r="R14" s="303"/>
      <c r="S14" s="303"/>
      <c r="T14" s="225"/>
      <c r="U14" s="225"/>
      <c r="V14" s="225"/>
      <c r="W14" s="225"/>
      <c r="X14" s="225"/>
      <c r="Y14" s="225"/>
      <c r="Z14" s="225"/>
      <c r="AA14" s="225"/>
      <c r="AB14" s="225"/>
      <c r="AC14" s="225"/>
      <c r="AD14" s="225"/>
      <c r="AE14" s="225"/>
      <c r="AF14" s="225"/>
      <c r="AG14" s="225"/>
      <c r="AH14" s="225"/>
      <c r="AI14" s="225"/>
    </row>
    <row r="15" spans="1:35" ht="28" thickBot="1" x14ac:dyDescent="0.4">
      <c r="A15" s="304"/>
      <c r="B15" s="567" t="str">
        <f>'Overview - Section A'!A36</f>
        <v xml:space="preserve">Reporting Period </v>
      </c>
      <c r="C15" s="568"/>
      <c r="D15" s="568"/>
      <c r="E15" s="568"/>
      <c r="F15" s="303"/>
      <c r="G15" s="225"/>
      <c r="H15" s="305"/>
      <c r="I15" s="303"/>
      <c r="J15" s="303"/>
      <c r="K15" s="303"/>
      <c r="L15" s="303"/>
      <c r="M15" s="303"/>
      <c r="N15" s="303"/>
      <c r="O15" s="303"/>
      <c r="P15" s="303"/>
      <c r="Q15" s="303"/>
      <c r="R15" s="303"/>
      <c r="S15" s="303"/>
      <c r="T15" s="225"/>
      <c r="U15" s="225"/>
      <c r="V15" s="225"/>
      <c r="W15" s="225"/>
      <c r="X15" s="225"/>
      <c r="Y15" s="225"/>
      <c r="Z15" s="225"/>
      <c r="AA15" s="225"/>
      <c r="AB15" s="225"/>
      <c r="AC15" s="225"/>
      <c r="AD15" s="225"/>
      <c r="AE15" s="225"/>
      <c r="AF15" s="225"/>
      <c r="AG15" s="225"/>
      <c r="AH15" s="225"/>
      <c r="AI15" s="225"/>
    </row>
    <row r="16" spans="1:35" ht="27.5" x14ac:dyDescent="0.35">
      <c r="A16" s="304">
        <v>2</v>
      </c>
      <c r="B16" s="635">
        <f ca="1">IFERROR(IF(INDEX('Overview - Section A'!A$38:A$45,MATCH('Print View'!$A16,'Overview - Section A'!$B$38:$B$45,0))&lt;&gt;0,(INDEX('Overview - Section A'!A$38:A$45,MATCH('Print View'!$A16,'Overview - Section A'!$B$38:$B$45,0))),""),"")</f>
        <v>43101</v>
      </c>
      <c r="C16" s="636"/>
      <c r="D16" s="637">
        <f ca="1">IFERROR(IF(INDEX('Overview - Section A'!E$38:E$45,MATCH('Print View'!$A16,'Overview - Section A'!$B$38:$B$45,0))&lt;&gt;0,(INDEX('Overview - Section A'!E$38:E$45,MATCH('Print View'!$A16,'Overview - Section A'!$B$38:$B$45,0))),""),"")</f>
        <v>43281</v>
      </c>
      <c r="E16" s="638"/>
      <c r="F16" s="303"/>
      <c r="G16" s="225"/>
      <c r="H16" s="303"/>
      <c r="I16" s="303"/>
      <c r="J16" s="303"/>
      <c r="K16" s="303"/>
      <c r="L16" s="303"/>
      <c r="M16" s="303"/>
      <c r="N16" s="303"/>
      <c r="O16" s="303"/>
      <c r="P16" s="303"/>
      <c r="Q16" s="303"/>
      <c r="R16" s="303"/>
      <c r="S16" s="303"/>
      <c r="T16" s="225"/>
      <c r="U16" s="225"/>
      <c r="V16" s="225"/>
      <c r="W16" s="225"/>
      <c r="X16" s="225"/>
      <c r="Y16" s="225"/>
      <c r="Z16" s="225"/>
      <c r="AA16" s="225"/>
      <c r="AB16" s="225"/>
      <c r="AC16" s="225"/>
      <c r="AD16" s="225"/>
      <c r="AE16" s="225"/>
      <c r="AF16" s="225"/>
      <c r="AG16" s="225"/>
      <c r="AH16" s="225"/>
      <c r="AI16" s="225"/>
    </row>
    <row r="17" spans="1:35" ht="27.5" x14ac:dyDescent="0.35">
      <c r="A17" s="304">
        <v>3</v>
      </c>
      <c r="B17" s="629">
        <f ca="1">IFERROR(IF(INDEX('Overview - Section A'!A$38:A$45,MATCH('Print View'!$A17,'Overview - Section A'!$B$38:$B$45,0))&lt;&gt;0,(INDEX('Overview - Section A'!A$38:A$45,MATCH('Print View'!$A17,'Overview - Section A'!$B$38:$B$45,0))),""),"")</f>
        <v>43282</v>
      </c>
      <c r="C17" s="630"/>
      <c r="D17" s="631">
        <f ca="1">IFERROR(IF(INDEX('Overview - Section A'!E$38:E$45,MATCH('Print View'!$A17,'Overview - Section A'!$B$38:$B$45,0))&lt;&gt;0,(INDEX('Overview - Section A'!E$38:E$45,MATCH('Print View'!$A17,'Overview - Section A'!$B$38:$B$45,0))),""),"")</f>
        <v>43465</v>
      </c>
      <c r="E17" s="632"/>
      <c r="F17" s="303"/>
      <c r="G17" s="225"/>
      <c r="H17" s="303"/>
      <c r="I17" s="303"/>
      <c r="J17" s="303"/>
      <c r="K17" s="303"/>
      <c r="L17" s="303"/>
      <c r="M17" s="303"/>
      <c r="N17" s="303"/>
      <c r="O17" s="303"/>
      <c r="P17" s="303"/>
      <c r="Q17" s="303"/>
      <c r="R17" s="303"/>
      <c r="S17" s="303"/>
      <c r="T17" s="225"/>
      <c r="U17" s="225"/>
      <c r="V17" s="225"/>
      <c r="W17" s="225"/>
      <c r="X17" s="225"/>
      <c r="Y17" s="225"/>
      <c r="Z17" s="225"/>
      <c r="AA17" s="225"/>
      <c r="AB17" s="225"/>
      <c r="AC17" s="225"/>
      <c r="AD17" s="225"/>
      <c r="AE17" s="225"/>
      <c r="AF17" s="225"/>
      <c r="AG17" s="225"/>
      <c r="AH17" s="225"/>
      <c r="AI17" s="225"/>
    </row>
    <row r="18" spans="1:35" ht="27.5" x14ac:dyDescent="0.35">
      <c r="A18" s="304">
        <v>4</v>
      </c>
      <c r="B18" s="629">
        <f ca="1">IFERROR(IF(INDEX('Overview - Section A'!A$38:A$45,MATCH('Print View'!$A18,'Overview - Section A'!$B$38:$B$45,0))&lt;&gt;0,(INDEX('Overview - Section A'!A$38:A$45,MATCH('Print View'!$A18,'Overview - Section A'!$B$38:$B$45,0))),""),"")</f>
        <v>43466</v>
      </c>
      <c r="C18" s="630"/>
      <c r="D18" s="631">
        <f ca="1">IFERROR(IF(INDEX('Overview - Section A'!E$38:E$45,MATCH('Print View'!$A18,'Overview - Section A'!$B$38:$B$45,0))&lt;&gt;0,(INDEX('Overview - Section A'!E$38:E$45,MATCH('Print View'!$A18,'Overview - Section A'!$B$38:$B$45,0))),""),"")</f>
        <v>43646</v>
      </c>
      <c r="E18" s="632"/>
      <c r="F18" s="303"/>
      <c r="G18" s="225"/>
      <c r="H18" s="303"/>
      <c r="I18" s="303"/>
      <c r="J18" s="303"/>
      <c r="K18" s="303"/>
      <c r="L18" s="303"/>
      <c r="M18" s="303"/>
      <c r="N18" s="303"/>
      <c r="O18" s="303"/>
      <c r="P18" s="303"/>
      <c r="Q18" s="303"/>
      <c r="R18" s="303"/>
      <c r="S18" s="303"/>
      <c r="T18" s="225"/>
      <c r="U18" s="225"/>
      <c r="V18" s="225"/>
      <c r="W18" s="225"/>
      <c r="X18" s="225"/>
      <c r="Y18" s="225"/>
      <c r="Z18" s="225"/>
      <c r="AA18" s="225"/>
      <c r="AB18" s="225"/>
      <c r="AC18" s="225"/>
      <c r="AD18" s="225"/>
      <c r="AE18" s="225"/>
      <c r="AF18" s="225"/>
      <c r="AG18" s="225"/>
      <c r="AH18" s="225"/>
      <c r="AI18" s="225"/>
    </row>
    <row r="19" spans="1:35" ht="27.5" x14ac:dyDescent="0.35">
      <c r="A19" s="304">
        <v>5</v>
      </c>
      <c r="B19" s="629">
        <f ca="1">IFERROR(IF(INDEX('Overview - Section A'!A$38:A$45,MATCH('Print View'!$A19,'Overview - Section A'!$B$38:$B$45,0))&lt;&gt;0,(INDEX('Overview - Section A'!A$38:A$45,MATCH('Print View'!$A19,'Overview - Section A'!$B$38:$B$45,0))),""),"")</f>
        <v>43647</v>
      </c>
      <c r="C19" s="630"/>
      <c r="D19" s="631">
        <f ca="1">IFERROR(IF(INDEX('Overview - Section A'!E$38:E$45,MATCH('Print View'!$A19,'Overview - Section A'!$B$38:$B$45,0))&lt;&gt;0,(INDEX('Overview - Section A'!E$38:E$45,MATCH('Print View'!$A19,'Overview - Section A'!$B$38:$B$45,0))),""),"")</f>
        <v>43830</v>
      </c>
      <c r="E19" s="632"/>
      <c r="F19" s="303"/>
      <c r="G19" s="225"/>
      <c r="H19" s="303"/>
      <c r="I19" s="303"/>
      <c r="J19" s="303"/>
      <c r="K19" s="303"/>
      <c r="L19" s="303"/>
      <c r="M19" s="303"/>
      <c r="N19" s="303"/>
      <c r="O19" s="303"/>
      <c r="P19" s="303"/>
      <c r="Q19" s="303"/>
      <c r="R19" s="303"/>
      <c r="S19" s="303"/>
      <c r="T19" s="225"/>
      <c r="U19" s="225"/>
      <c r="V19" s="225"/>
      <c r="W19" s="225"/>
      <c r="X19" s="225"/>
      <c r="Y19" s="225"/>
      <c r="Z19" s="225"/>
      <c r="AA19" s="225"/>
      <c r="AB19" s="225"/>
      <c r="AC19" s="225"/>
      <c r="AD19" s="225"/>
      <c r="AE19" s="225"/>
      <c r="AF19" s="225"/>
      <c r="AG19" s="225"/>
      <c r="AH19" s="225"/>
      <c r="AI19" s="225"/>
    </row>
    <row r="20" spans="1:35" ht="27.5" x14ac:dyDescent="0.35">
      <c r="A20" s="304">
        <v>6</v>
      </c>
      <c r="B20" s="629">
        <f ca="1">IFERROR(IF(INDEX('Overview - Section A'!A$38:A$45,MATCH('Print View'!$A20,'Overview - Section A'!$B$38:$B$45,0))&lt;&gt;0,(INDEX('Overview - Section A'!A$38:A$45,MATCH('Print View'!$A20,'Overview - Section A'!$B$38:$B$45,0))),""),"")</f>
        <v>43831</v>
      </c>
      <c r="C20" s="630"/>
      <c r="D20" s="631">
        <f ca="1">IFERROR(IF(INDEX('Overview - Section A'!E$38:E$45,MATCH('Print View'!$A20,'Overview - Section A'!$B$38:$B$45,0))&lt;&gt;0,(INDEX('Overview - Section A'!E$38:E$45,MATCH('Print View'!$A20,'Overview - Section A'!$B$38:$B$45,0))),""),"")</f>
        <v>44012</v>
      </c>
      <c r="E20" s="632"/>
      <c r="F20" s="303"/>
      <c r="G20" s="225"/>
      <c r="H20" s="303"/>
      <c r="I20" s="303"/>
      <c r="J20" s="303"/>
      <c r="K20" s="303"/>
      <c r="L20" s="303"/>
      <c r="M20" s="303"/>
      <c r="N20" s="303"/>
      <c r="O20" s="303"/>
      <c r="P20" s="303"/>
      <c r="Q20" s="303"/>
      <c r="R20" s="303"/>
      <c r="S20" s="303"/>
      <c r="T20" s="225"/>
      <c r="U20" s="225"/>
      <c r="V20" s="225"/>
      <c r="W20" s="225"/>
      <c r="X20" s="225"/>
      <c r="Y20" s="225"/>
      <c r="Z20" s="225"/>
      <c r="AA20" s="225"/>
      <c r="AB20" s="225"/>
      <c r="AC20" s="225"/>
      <c r="AD20" s="225"/>
      <c r="AE20" s="225"/>
      <c r="AF20" s="225"/>
      <c r="AG20" s="225"/>
      <c r="AH20" s="225"/>
      <c r="AI20" s="225"/>
    </row>
    <row r="21" spans="1:35" ht="27.5" x14ac:dyDescent="0.35">
      <c r="A21" s="304">
        <v>7</v>
      </c>
      <c r="B21" s="629">
        <f ca="1">IFERROR(IF(INDEX('Overview - Section A'!A$38:A$45,MATCH('Print View'!$A21,'Overview - Section A'!$B$38:$B$45,0))&lt;&gt;0,(INDEX('Overview - Section A'!A$38:A$45,MATCH('Print View'!$A21,'Overview - Section A'!$B$38:$B$45,0))),""),"")</f>
        <v>44013</v>
      </c>
      <c r="C21" s="630"/>
      <c r="D21" s="631">
        <f ca="1">IFERROR(IF(INDEX('Overview - Section A'!E$38:E$45,MATCH('Print View'!$A21,'Overview - Section A'!$B$38:$B$45,0))&lt;&gt;0,(INDEX('Overview - Section A'!E$38:E$45,MATCH('Print View'!$A21,'Overview - Section A'!$B$38:$B$45,0))),""),"")</f>
        <v>44196</v>
      </c>
      <c r="E21" s="632"/>
      <c r="F21" s="303"/>
      <c r="G21" s="225"/>
      <c r="H21" s="303"/>
      <c r="I21" s="303"/>
      <c r="J21" s="303"/>
      <c r="K21" s="303"/>
      <c r="L21" s="303"/>
      <c r="M21" s="303"/>
      <c r="N21" s="303"/>
      <c r="O21" s="303"/>
      <c r="P21" s="303"/>
      <c r="Q21" s="303"/>
      <c r="R21" s="303"/>
      <c r="S21" s="303"/>
      <c r="T21" s="225"/>
      <c r="U21" s="225"/>
      <c r="V21" s="225"/>
      <c r="W21" s="225"/>
      <c r="X21" s="225"/>
      <c r="Y21" s="225"/>
      <c r="Z21" s="225"/>
      <c r="AA21" s="225"/>
      <c r="AB21" s="225"/>
      <c r="AC21" s="225"/>
      <c r="AD21" s="225"/>
      <c r="AE21" s="225"/>
      <c r="AF21" s="225"/>
      <c r="AG21" s="225"/>
      <c r="AH21" s="225"/>
      <c r="AI21" s="225"/>
    </row>
    <row r="22" spans="1:35" ht="27.5" x14ac:dyDescent="0.35">
      <c r="A22" s="304">
        <v>8</v>
      </c>
      <c r="B22" s="629" t="str">
        <f>IFERROR(IF(INDEX('Overview - Section A'!A$38:A$45,MATCH('Print View'!$A22,'Overview - Section A'!$B$38:$B$45,0))&lt;&gt;0,(INDEX('Overview - Section A'!A$38:A$45,MATCH('Print View'!$A22,'Overview - Section A'!$B$38:$B$45,0))),""),"")</f>
        <v/>
      </c>
      <c r="C22" s="630"/>
      <c r="D22" s="631" t="str">
        <f>IFERROR(IF(INDEX('Overview - Section A'!E$38:E$45,MATCH('Print View'!$A22,'Overview - Section A'!$B$38:$B$45,0))&lt;&gt;0,(INDEX('Overview - Section A'!E$38:E$45,MATCH('Print View'!$A22,'Overview - Section A'!$B$38:$B$45,0))),""),"")</f>
        <v/>
      </c>
      <c r="E22" s="632"/>
      <c r="F22" s="303"/>
      <c r="G22" s="225"/>
      <c r="H22" s="303"/>
      <c r="I22" s="303"/>
      <c r="J22" s="303"/>
      <c r="K22" s="303"/>
      <c r="L22" s="303"/>
      <c r="M22" s="303"/>
      <c r="N22" s="303"/>
      <c r="O22" s="303"/>
      <c r="P22" s="303"/>
      <c r="Q22" s="303"/>
      <c r="R22" s="303"/>
      <c r="S22" s="303"/>
      <c r="T22" s="225"/>
      <c r="U22" s="225"/>
      <c r="V22" s="225"/>
      <c r="W22" s="225"/>
      <c r="X22" s="225"/>
      <c r="Y22" s="225"/>
      <c r="Z22" s="225"/>
      <c r="AA22" s="225"/>
      <c r="AB22" s="225"/>
      <c r="AC22" s="225"/>
      <c r="AD22" s="225"/>
      <c r="AE22" s="225"/>
      <c r="AF22" s="225"/>
      <c r="AG22" s="225"/>
      <c r="AH22" s="225"/>
      <c r="AI22" s="225"/>
    </row>
    <row r="23" spans="1:35" ht="28" thickBot="1" x14ac:dyDescent="0.4">
      <c r="A23" s="304">
        <v>9</v>
      </c>
      <c r="B23" s="653" t="str">
        <f>IFERROR(IF(INDEX('Overview - Section A'!A$38:A$45,MATCH('Print View'!$A23,'Overview - Section A'!$B$38:$B$45,0))&lt;&gt;0,(INDEX('Overview - Section A'!A$38:A$45,MATCH('Print View'!$A23,'Overview - Section A'!$B$38:$B$45,0))),""),"")</f>
        <v/>
      </c>
      <c r="C23" s="654"/>
      <c r="D23" s="633" t="str">
        <f>IFERROR(IF(INDEX('Overview - Section A'!E$38:E$45,MATCH('Print View'!$A23,'Overview - Section A'!$B$38:$B$45,0))&lt;&gt;0,(INDEX('Overview - Section A'!E$38:E$45,MATCH('Print View'!$A23,'Overview - Section A'!$B$38:$B$45,0))),""),"")</f>
        <v/>
      </c>
      <c r="E23" s="634"/>
      <c r="F23" s="303"/>
      <c r="G23" s="225"/>
      <c r="H23" s="303"/>
      <c r="I23" s="303"/>
      <c r="J23" s="303"/>
      <c r="K23" s="303"/>
      <c r="L23" s="303"/>
      <c r="M23" s="303"/>
      <c r="N23" s="303"/>
      <c r="O23" s="303"/>
      <c r="P23" s="303"/>
      <c r="Q23" s="303"/>
      <c r="R23" s="303"/>
      <c r="S23" s="303"/>
      <c r="T23" s="225"/>
      <c r="U23" s="225"/>
      <c r="V23" s="225"/>
      <c r="W23" s="225"/>
      <c r="X23" s="225"/>
      <c r="Y23" s="225"/>
      <c r="Z23" s="225"/>
      <c r="AA23" s="225"/>
      <c r="AB23" s="225"/>
      <c r="AC23" s="225"/>
      <c r="AD23" s="225"/>
      <c r="AE23" s="225"/>
      <c r="AF23" s="225"/>
      <c r="AG23" s="225"/>
      <c r="AH23" s="225"/>
      <c r="AI23" s="225"/>
    </row>
    <row r="24" spans="1:35" ht="23.5" x14ac:dyDescent="0.35">
      <c r="A24" s="304"/>
      <c r="B24" s="282"/>
      <c r="C24" s="282"/>
      <c r="D24" s="282"/>
      <c r="E24" s="282"/>
      <c r="F24" s="303"/>
      <c r="G24" s="225"/>
      <c r="H24" s="303"/>
      <c r="I24" s="303"/>
      <c r="J24" s="303"/>
      <c r="K24" s="303"/>
      <c r="L24" s="303"/>
      <c r="M24" s="303"/>
      <c r="N24" s="303"/>
      <c r="O24" s="303"/>
      <c r="P24" s="303"/>
      <c r="Q24" s="303"/>
      <c r="R24" s="303"/>
      <c r="S24" s="303"/>
      <c r="T24" s="225"/>
      <c r="U24" s="225"/>
      <c r="V24" s="225"/>
      <c r="W24" s="225"/>
      <c r="X24" s="225"/>
      <c r="Y24" s="225"/>
      <c r="Z24" s="225"/>
      <c r="AA24" s="225"/>
      <c r="AB24" s="225"/>
      <c r="AC24" s="225"/>
      <c r="AD24" s="225"/>
      <c r="AE24" s="225"/>
      <c r="AF24" s="225"/>
      <c r="AG24" s="225"/>
      <c r="AH24" s="225"/>
      <c r="AI24" s="225"/>
    </row>
    <row r="25" spans="1:35" ht="16" thickBot="1" x14ac:dyDescent="0.4">
      <c r="A25" s="304"/>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row>
    <row r="26" spans="1:35" ht="46.5" customHeight="1" x14ac:dyDescent="0.35">
      <c r="A26" s="225"/>
      <c r="B26" s="624" t="str">
        <f>'Overview - Section A'!A49</f>
        <v>Goals</v>
      </c>
      <c r="C26" s="568"/>
      <c r="D26" s="568"/>
      <c r="E26" s="568"/>
      <c r="F26" s="568"/>
      <c r="G26" s="568"/>
      <c r="H26" s="568"/>
      <c r="I26" s="568"/>
      <c r="J26" s="568"/>
      <c r="K26" s="568"/>
      <c r="L26" s="625"/>
      <c r="M26" s="225"/>
      <c r="N26" s="225"/>
      <c r="O26" s="624" t="str">
        <f>'Overview - Section A'!A67</f>
        <v>Objectives</v>
      </c>
      <c r="P26" s="568"/>
      <c r="Q26" s="568"/>
      <c r="R26" s="568"/>
      <c r="S26" s="568"/>
      <c r="T26" s="568"/>
      <c r="U26" s="568"/>
      <c r="V26" s="568"/>
      <c r="W26" s="568"/>
      <c r="X26" s="568"/>
      <c r="Y26" s="568"/>
      <c r="Z26" s="568"/>
      <c r="AA26" s="625"/>
      <c r="AB26" s="225"/>
      <c r="AC26" s="225"/>
      <c r="AD26" s="225"/>
      <c r="AE26" s="225"/>
      <c r="AF26" s="225"/>
      <c r="AG26" s="225"/>
      <c r="AH26" s="225"/>
      <c r="AI26" s="225"/>
    </row>
    <row r="27" spans="1:35" ht="28.5" x14ac:dyDescent="0.35">
      <c r="A27" s="304">
        <v>1</v>
      </c>
      <c r="B27" s="577" t="str">
        <f>IFERROR(IF(INDEX('Overview - Section A'!$E$51:$E$64,MATCH('Print View'!$A27,'Overview - Section A'!$A$51:$A$64,0))&lt;&gt;0,INDEX('Overview - Section A'!$E$51:$E$64,MATCH('Print View'!$A27,'Overview - Section A'!$A$51:$A$64,0)),""),"")</f>
        <v>To reduce new HIV infections and AIDS-related deaths through the delivery of a comprehensive package of care to PLHIV including pregnant women and KPs.</v>
      </c>
      <c r="C27" s="578"/>
      <c r="D27" s="578"/>
      <c r="E27" s="578"/>
      <c r="F27" s="578"/>
      <c r="G27" s="578"/>
      <c r="H27" s="578"/>
      <c r="I27" s="578"/>
      <c r="J27" s="578"/>
      <c r="K27" s="578"/>
      <c r="L27" s="579"/>
      <c r="M27" s="226"/>
      <c r="N27" s="226"/>
      <c r="O27" s="577" t="str">
        <f>IFERROR(IF(INDEX('Overview - Section A'!$E$69:$E$82,MATCH('Print View'!$A27,'Overview - Section A'!$A$69:$A$82,0))&lt;&gt;0,INDEX('Overview - Section A'!$E$69:$E$82,MATCH('Print View'!$A27,'Overview - Section A'!$A$69:$A$82,0)),""),"")</f>
        <v>Increase the estimated PLHIV who know their status annually from 40% in 2016 to 90% by 2020.</v>
      </c>
      <c r="P27" s="578"/>
      <c r="Q27" s="578"/>
      <c r="R27" s="578"/>
      <c r="S27" s="578"/>
      <c r="T27" s="578"/>
      <c r="U27" s="578"/>
      <c r="V27" s="578"/>
      <c r="W27" s="578"/>
      <c r="X27" s="578"/>
      <c r="Y27" s="578"/>
      <c r="Z27" s="578"/>
      <c r="AA27" s="579"/>
      <c r="AB27" s="225"/>
      <c r="AC27" s="225"/>
      <c r="AD27" s="225"/>
      <c r="AE27" s="225"/>
      <c r="AF27" s="225"/>
      <c r="AG27" s="225"/>
      <c r="AH27" s="225"/>
      <c r="AI27" s="225"/>
    </row>
    <row r="28" spans="1:35" ht="28.5" x14ac:dyDescent="0.35">
      <c r="A28" s="304">
        <v>2</v>
      </c>
      <c r="B28" s="577" t="str">
        <f>IFERROR(IF(INDEX('Overview - Section A'!$E$51:$E$64,MATCH('Print View'!$A28,'Overview - Section A'!$A$51:$A$64,0))&lt;&gt;0,INDEX('Overview - Section A'!$E$51:$E$64,MATCH('Print View'!$A28,'Overview - Section A'!$A$51:$A$64,0)),""),"")</f>
        <v>To reduce by 20% the 2013 TB  prevalence baseline level of 264 per 100,000 population by 2020 in line with post 2015 Global TB control strategy</v>
      </c>
      <c r="C28" s="578"/>
      <c r="D28" s="578"/>
      <c r="E28" s="578"/>
      <c r="F28" s="578"/>
      <c r="G28" s="578"/>
      <c r="H28" s="578"/>
      <c r="I28" s="578"/>
      <c r="J28" s="578"/>
      <c r="K28" s="578"/>
      <c r="L28" s="579"/>
      <c r="M28" s="226"/>
      <c r="N28" s="226"/>
      <c r="O28" s="577" t="str">
        <f>IFERROR(IF(INDEX('Overview - Section A'!$E$69:$E$82,MATCH('Print View'!$A28,'Overview - Section A'!$A$69:$A$82,0))&lt;&gt;0,INDEX('Overview - Section A'!$E$69:$E$82,MATCH('Print View'!$A28,'Overview - Section A'!$A$69:$A$82,0)),""),"")</f>
        <v>Increase PMTCT-ARV coverage from 36% in 2016 to 82% in 2020</v>
      </c>
      <c r="P28" s="578"/>
      <c r="Q28" s="578"/>
      <c r="R28" s="578"/>
      <c r="S28" s="578"/>
      <c r="T28" s="578"/>
      <c r="U28" s="578"/>
      <c r="V28" s="578"/>
      <c r="W28" s="578"/>
      <c r="X28" s="578"/>
      <c r="Y28" s="578"/>
      <c r="Z28" s="578"/>
      <c r="AA28" s="579"/>
      <c r="AB28" s="225"/>
      <c r="AC28" s="225"/>
      <c r="AD28" s="225"/>
      <c r="AE28" s="225"/>
      <c r="AF28" s="225"/>
      <c r="AG28" s="225"/>
      <c r="AH28" s="225"/>
      <c r="AI28" s="225"/>
    </row>
    <row r="29" spans="1:35" ht="28.5" x14ac:dyDescent="0.35">
      <c r="A29" s="304">
        <v>3</v>
      </c>
      <c r="B29" s="577" t="str">
        <f>IFERROR(IF(INDEX('Overview - Section A'!$E$51:$E$64,MATCH('Print View'!$A29,'Overview - Section A'!$A$51:$A$64,0))&lt;&gt;0,INDEX('Overview - Section A'!$E$51:$E$64,MATCH('Print View'!$A29,'Overview - Section A'!$A$51:$A$64,0)),""),"")</f>
        <v>To reduce by 35% the 2012 TB mortality rate baseline of 4 deaths per 100,000 population by 2020 in line with post 2015 Global TB control strategy</v>
      </c>
      <c r="C29" s="578"/>
      <c r="D29" s="578"/>
      <c r="E29" s="578"/>
      <c r="F29" s="578"/>
      <c r="G29" s="578"/>
      <c r="H29" s="578"/>
      <c r="I29" s="578"/>
      <c r="J29" s="578"/>
      <c r="K29" s="578"/>
      <c r="L29" s="579"/>
      <c r="M29" s="226"/>
      <c r="N29" s="226"/>
      <c r="O29" s="577" t="str">
        <f>IFERROR(IF(INDEX('Overview - Section A'!$E$69:$E$82,MATCH('Print View'!$A29,'Overview - Section A'!$A$69:$A$82,0))&lt;&gt;0,INDEX('Overview - Section A'!$E$69:$E$82,MATCH('Print View'!$A29,'Overview - Section A'!$A$69:$A$82,0)),""),"")</f>
        <v>Increase ART initiation among HIV-positive KP from 29% among MSM and 35% among FSW in 2016 to 82% in both groups in selected districts in 2020</v>
      </c>
      <c r="P29" s="578"/>
      <c r="Q29" s="578"/>
      <c r="R29" s="578"/>
      <c r="S29" s="578"/>
      <c r="T29" s="578"/>
      <c r="U29" s="578"/>
      <c r="V29" s="578"/>
      <c r="W29" s="578"/>
      <c r="X29" s="578"/>
      <c r="Y29" s="578"/>
      <c r="Z29" s="578"/>
      <c r="AA29" s="579"/>
      <c r="AB29" s="225"/>
      <c r="AC29" s="225"/>
      <c r="AD29" s="225"/>
      <c r="AE29" s="225"/>
      <c r="AF29" s="225"/>
      <c r="AG29" s="225"/>
      <c r="AH29" s="225"/>
      <c r="AI29" s="225"/>
    </row>
    <row r="30" spans="1:35" ht="28.5" x14ac:dyDescent="0.35">
      <c r="A30" s="304">
        <v>4</v>
      </c>
      <c r="B30" s="577" t="str">
        <f>IFERROR(IF(INDEX('Overview - Section A'!$E$51:$E$64,MATCH('Print View'!$A30,'Overview - Section A'!$A$51:$A$64,0))&lt;&gt;0,INDEX('Overview - Section A'!$E$51:$E$64,MATCH('Print View'!$A30,'Overview - Section A'!$A$51:$A$64,0)),""),"")</f>
        <v>To end the TB epidemic in Ghana by 2035 without catastrophic cost due to TB affected families</v>
      </c>
      <c r="C30" s="578"/>
      <c r="D30" s="578"/>
      <c r="E30" s="578"/>
      <c r="F30" s="578"/>
      <c r="G30" s="578"/>
      <c r="H30" s="578"/>
      <c r="I30" s="578"/>
      <c r="J30" s="578"/>
      <c r="K30" s="578"/>
      <c r="L30" s="579"/>
      <c r="M30" s="226"/>
      <c r="N30" s="226"/>
      <c r="O30" s="577" t="str">
        <f>IFERROR(IF(INDEX('Overview - Section A'!$E$69:$E$82,MATCH('Print View'!$A30,'Overview - Section A'!$A$69:$A$82,0))&lt;&gt;0,INDEX('Overview - Section A'!$E$69:$E$82,MATCH('Print View'!$A30,'Overview - Section A'!$A$69:$A$82,0)),""),"")</f>
        <v>Increase the percentage of HIV-positive TB patients on ART from 42.5% in 2016 to 100% in 2020</v>
      </c>
      <c r="P30" s="578"/>
      <c r="Q30" s="578"/>
      <c r="R30" s="578"/>
      <c r="S30" s="578"/>
      <c r="T30" s="578"/>
      <c r="U30" s="578"/>
      <c r="V30" s="578"/>
      <c r="W30" s="578"/>
      <c r="X30" s="578"/>
      <c r="Y30" s="578"/>
      <c r="Z30" s="578"/>
      <c r="AA30" s="579"/>
      <c r="AB30" s="225"/>
      <c r="AC30" s="225"/>
      <c r="AD30" s="225"/>
      <c r="AE30" s="225"/>
      <c r="AF30" s="225"/>
      <c r="AG30" s="225"/>
      <c r="AH30" s="225"/>
      <c r="AI30" s="225"/>
    </row>
    <row r="31" spans="1:35" ht="28.5" x14ac:dyDescent="0.35">
      <c r="A31" s="304">
        <v>5</v>
      </c>
      <c r="B31" s="577" t="str">
        <f>IFERROR(IF(INDEX('Overview - Section A'!$E$51:$E$64,MATCH('Print View'!$A31,'Overview - Section A'!$A$51:$A$64,0))&lt;&gt;0,INDEX('Overview - Section A'!$E$51:$E$64,MATCH('Print View'!$A31,'Overview - Section A'!$A$51:$A$64,0)),""),"")</f>
        <v/>
      </c>
      <c r="C31" s="578"/>
      <c r="D31" s="578"/>
      <c r="E31" s="578"/>
      <c r="F31" s="578"/>
      <c r="G31" s="578"/>
      <c r="H31" s="578"/>
      <c r="I31" s="578"/>
      <c r="J31" s="578"/>
      <c r="K31" s="578"/>
      <c r="L31" s="579"/>
      <c r="M31" s="226"/>
      <c r="N31" s="226"/>
      <c r="O31" s="577" t="str">
        <f>IFERROR(IF(INDEX('Overview - Section A'!$E$69:$E$82,MATCH('Print View'!$A31,'Overview - Section A'!$A$69:$A$82,0))&lt;&gt;0,INDEX('Overview - Section A'!$E$69:$E$82,MATCH('Print View'!$A31,'Overview - Section A'!$A$69:$A$82,0)),""),"")</f>
        <v>Increase the proportion of clients on ART who are virally suppressed from the projected baseline of 85% of PLHIV on ART in 2017 to 90% by 2020.</v>
      </c>
      <c r="P31" s="578"/>
      <c r="Q31" s="578"/>
      <c r="R31" s="578"/>
      <c r="S31" s="578"/>
      <c r="T31" s="578"/>
      <c r="U31" s="578"/>
      <c r="V31" s="578"/>
      <c r="W31" s="578"/>
      <c r="X31" s="578"/>
      <c r="Y31" s="578"/>
      <c r="Z31" s="578"/>
      <c r="AA31" s="579"/>
      <c r="AB31" s="225"/>
      <c r="AC31" s="225"/>
      <c r="AD31" s="225"/>
      <c r="AE31" s="225"/>
      <c r="AF31" s="225"/>
      <c r="AG31" s="225"/>
      <c r="AH31" s="225"/>
      <c r="AI31" s="225"/>
    </row>
    <row r="32" spans="1:35" ht="28.5" x14ac:dyDescent="0.35">
      <c r="A32" s="304">
        <v>6</v>
      </c>
      <c r="B32" s="577" t="str">
        <f>IFERROR(IF(INDEX('Overview - Section A'!$E$51:$E$64,MATCH('Print View'!$A32,'Overview - Section A'!$A$51:$A$64,0))&lt;&gt;0,INDEX('Overview - Section A'!$E$51:$E$64,MATCH('Print View'!$A32,'Overview - Section A'!$A$51:$A$64,0)),""),"")</f>
        <v/>
      </c>
      <c r="C32" s="578"/>
      <c r="D32" s="578"/>
      <c r="E32" s="578"/>
      <c r="F32" s="578"/>
      <c r="G32" s="578"/>
      <c r="H32" s="578"/>
      <c r="I32" s="578"/>
      <c r="J32" s="578"/>
      <c r="K32" s="578"/>
      <c r="L32" s="579"/>
      <c r="M32" s="226"/>
      <c r="N32" s="226"/>
      <c r="O32" s="577" t="str">
        <f>IFERROR(IF(INDEX('Overview - Section A'!$E$69:$E$82,MATCH('Print View'!$A32,'Overview - Section A'!$A$69:$A$82,0))&lt;&gt;0,INDEX('Overview - Section A'!$E$69:$E$82,MATCH('Print View'!$A32,'Overview - Section A'!$A$69:$A$82,0)),""),"")</f>
        <v>To early screen, detect  and enrol into treatment  all forms of notified (new cases) from 15,606 in 2013 to 37,302 by 2020, while increasing the proportion of bacteriologically confirmed pulmonary TB from 49% in 2013 to 60% by 2020</v>
      </c>
      <c r="P32" s="578"/>
      <c r="Q32" s="578"/>
      <c r="R32" s="578"/>
      <c r="S32" s="578"/>
      <c r="T32" s="578"/>
      <c r="U32" s="578"/>
      <c r="V32" s="578"/>
      <c r="W32" s="578"/>
      <c r="X32" s="578"/>
      <c r="Y32" s="578"/>
      <c r="Z32" s="578"/>
      <c r="AA32" s="579"/>
      <c r="AB32" s="225"/>
      <c r="AC32" s="225"/>
      <c r="AD32" s="225"/>
      <c r="AE32" s="225"/>
      <c r="AF32" s="225"/>
      <c r="AG32" s="225"/>
      <c r="AH32" s="225"/>
      <c r="AI32" s="225"/>
    </row>
    <row r="33" spans="1:36" ht="28.5" x14ac:dyDescent="0.35">
      <c r="A33" s="304">
        <v>7</v>
      </c>
      <c r="B33" s="577" t="str">
        <f>IFERROR(IF(INDEX('Overview - Section A'!$E$51:$E$64,MATCH('Print View'!$A33,'Overview - Section A'!$A$51:$A$64,0))&lt;&gt;0,INDEX('Overview - Section A'!$E$51:$E$64,MATCH('Print View'!$A33,'Overview - Section A'!$A$51:$A$64,0)),""),"")</f>
        <v/>
      </c>
      <c r="C33" s="578"/>
      <c r="D33" s="578"/>
      <c r="E33" s="578"/>
      <c r="F33" s="578"/>
      <c r="G33" s="578"/>
      <c r="H33" s="578"/>
      <c r="I33" s="578"/>
      <c r="J33" s="578"/>
      <c r="K33" s="578"/>
      <c r="L33" s="579"/>
      <c r="M33" s="226"/>
      <c r="N33" s="226"/>
      <c r="O33" s="577" t="str">
        <f>IFERROR(IF(INDEX('Overview - Section A'!$E$69:$E$82,MATCH('Print View'!$A33,'Overview - Section A'!$A$69:$A$82,0))&lt;&gt;0,INDEX('Overview - Section A'!$E$69:$E$82,MATCH('Print View'!$A33,'Overview - Section A'!$A$69:$A$82,0)),""),"")</f>
        <v>To early detect and enrol into treatment at least 85% of confirmed MDR-TB cases among new and previously treated cases by 2020.</v>
      </c>
      <c r="P33" s="578"/>
      <c r="Q33" s="578"/>
      <c r="R33" s="578"/>
      <c r="S33" s="578"/>
      <c r="T33" s="578"/>
      <c r="U33" s="578"/>
      <c r="V33" s="578"/>
      <c r="W33" s="578"/>
      <c r="X33" s="578"/>
      <c r="Y33" s="578"/>
      <c r="Z33" s="578"/>
      <c r="AA33" s="579"/>
      <c r="AB33" s="225"/>
      <c r="AC33" s="225"/>
      <c r="AD33" s="225"/>
      <c r="AE33" s="225"/>
      <c r="AF33" s="225"/>
      <c r="AG33" s="225"/>
      <c r="AH33" s="225"/>
      <c r="AI33" s="225"/>
    </row>
    <row r="34" spans="1:36" ht="28.5" x14ac:dyDescent="0.35">
      <c r="A34" s="304">
        <v>8</v>
      </c>
      <c r="B34" s="577" t="str">
        <f>IFERROR(IF(INDEX('Overview - Section A'!$E$51:$E$64,MATCH('Print View'!$A34,'Overview - Section A'!$A$51:$A$64,0))&lt;&gt;0,INDEX('Overview - Section A'!$E$51:$E$64,MATCH('Print View'!$A34,'Overview - Section A'!$A$51:$A$64,0)),""),"")</f>
        <v/>
      </c>
      <c r="C34" s="578"/>
      <c r="D34" s="578"/>
      <c r="E34" s="578"/>
      <c r="F34" s="578"/>
      <c r="G34" s="578"/>
      <c r="H34" s="578"/>
      <c r="I34" s="578"/>
      <c r="J34" s="578"/>
      <c r="K34" s="578"/>
      <c r="L34" s="579"/>
      <c r="M34" s="226"/>
      <c r="N34" s="226"/>
      <c r="O34" s="577" t="str">
        <f>IFERROR(IF(INDEX('Overview - Section A'!$E$69:$E$82,MATCH('Print View'!$A34,'Overview - Section A'!$A$69:$A$82,0))&lt;&gt;0,INDEX('Overview - Section A'!$E$69:$E$82,MATCH('Print View'!$A34,'Overview - Section A'!$A$69:$A$82,0)),""),"")</f>
        <v>To attain higher treatment success for all forms of TB from 84% in 2012 to at least 91% by 2020  through improved quality clinical care and community TB care</v>
      </c>
      <c r="P34" s="578"/>
      <c r="Q34" s="578"/>
      <c r="R34" s="578"/>
      <c r="S34" s="578"/>
      <c r="T34" s="578"/>
      <c r="U34" s="578"/>
      <c r="V34" s="578"/>
      <c r="W34" s="578"/>
      <c r="X34" s="578"/>
      <c r="Y34" s="578"/>
      <c r="Z34" s="578"/>
      <c r="AA34" s="579"/>
      <c r="AB34" s="225"/>
      <c r="AC34" s="225"/>
      <c r="AD34" s="225"/>
      <c r="AE34" s="225"/>
      <c r="AF34" s="225"/>
      <c r="AG34" s="225"/>
      <c r="AH34" s="225"/>
      <c r="AI34" s="225"/>
    </row>
    <row r="35" spans="1:36" ht="28.5" x14ac:dyDescent="0.35">
      <c r="A35" s="304">
        <v>9</v>
      </c>
      <c r="B35" s="577" t="str">
        <f>IFERROR(IF(INDEX('Overview - Section A'!$E$51:$E$64,MATCH('Print View'!$A35,'Overview - Section A'!$A$51:$A$64,0))&lt;&gt;0,INDEX('Overview - Section A'!$E$51:$E$64,MATCH('Print View'!$A35,'Overview - Section A'!$A$51:$A$64,0)),""),"")</f>
        <v/>
      </c>
      <c r="C35" s="578"/>
      <c r="D35" s="578"/>
      <c r="E35" s="578"/>
      <c r="F35" s="578"/>
      <c r="G35" s="578"/>
      <c r="H35" s="578"/>
      <c r="I35" s="578"/>
      <c r="J35" s="578"/>
      <c r="K35" s="578"/>
      <c r="L35" s="579"/>
      <c r="M35" s="226"/>
      <c r="N35" s="226"/>
      <c r="O35" s="577" t="str">
        <f>IFERROR(IF(INDEX('Overview - Section A'!$E$69:$E$82,MATCH('Print View'!$A35,'Overview - Section A'!$A$69:$A$82,0))&lt;&gt;0,INDEX('Overview - Section A'!$E$69:$E$82,MATCH('Print View'!$A35,'Overview - Section A'!$A$69:$A$82,0)),""),"")</f>
        <v>To reduce death rates of TB/HIV co-infected cases from 20% in 2012 to 10% by 2020 and uptake of ART coverage among co-infected   from 42.5% in 2016 to 100% in 2020</v>
      </c>
      <c r="P35" s="578"/>
      <c r="Q35" s="578"/>
      <c r="R35" s="578"/>
      <c r="S35" s="578"/>
      <c r="T35" s="578"/>
      <c r="U35" s="578"/>
      <c r="V35" s="578"/>
      <c r="W35" s="578"/>
      <c r="X35" s="578"/>
      <c r="Y35" s="578"/>
      <c r="Z35" s="578"/>
      <c r="AA35" s="579"/>
      <c r="AB35" s="225"/>
      <c r="AC35" s="225"/>
      <c r="AD35" s="225"/>
      <c r="AE35" s="225"/>
      <c r="AF35" s="225"/>
      <c r="AG35" s="225"/>
      <c r="AH35" s="225"/>
      <c r="AI35" s="225"/>
    </row>
    <row r="36" spans="1:36" ht="28.5" x14ac:dyDescent="0.35">
      <c r="A36" s="304">
        <v>10</v>
      </c>
      <c r="B36" s="577" t="str">
        <f>IFERROR(IF(INDEX('Overview - Section A'!$E$51:$E$64,MATCH('Print View'!$A36,'Overview - Section A'!$A$51:$A$64,0))&lt;&gt;0,INDEX('Overview - Section A'!$E$51:$E$64,MATCH('Print View'!$A36,'Overview - Section A'!$A$51:$A$64,0)),""),"")</f>
        <v/>
      </c>
      <c r="C36" s="578"/>
      <c r="D36" s="578"/>
      <c r="E36" s="578"/>
      <c r="F36" s="578"/>
      <c r="G36" s="578"/>
      <c r="H36" s="578"/>
      <c r="I36" s="578"/>
      <c r="J36" s="578"/>
      <c r="K36" s="578"/>
      <c r="L36" s="579"/>
      <c r="M36" s="226"/>
      <c r="N36" s="226"/>
      <c r="O36" s="577" t="str">
        <f>IFERROR(IF(INDEX('Overview - Section A'!$E$69:$E$82,MATCH('Print View'!$A36,'Overview - Section A'!$A$69:$A$82,0))&lt;&gt;0,INDEX('Overview - Section A'!$E$69:$E$82,MATCH('Print View'!$A36,'Overview - Section A'!$A$69:$A$82,0)),""),"")</f>
        <v>To improve Programme management; coordination Monitoring &amp; Evaluation and operations research to support treatment and screening strategies for TB/HIV</v>
      </c>
      <c r="P36" s="578"/>
      <c r="Q36" s="578"/>
      <c r="R36" s="578"/>
      <c r="S36" s="578"/>
      <c r="T36" s="578"/>
      <c r="U36" s="578"/>
      <c r="V36" s="578"/>
      <c r="W36" s="578"/>
      <c r="X36" s="578"/>
      <c r="Y36" s="578"/>
      <c r="Z36" s="578"/>
      <c r="AA36" s="579"/>
      <c r="AB36" s="225"/>
      <c r="AC36" s="225"/>
      <c r="AD36" s="225"/>
      <c r="AE36" s="225"/>
      <c r="AF36" s="225"/>
      <c r="AG36" s="225"/>
      <c r="AH36" s="225"/>
      <c r="AI36" s="225"/>
    </row>
    <row r="37" spans="1:36" ht="28.5" x14ac:dyDescent="0.35">
      <c r="A37" s="304">
        <v>11</v>
      </c>
      <c r="B37" s="577" t="str">
        <f>IFERROR(IF(INDEX('Overview - Section A'!$E$51:$E$64,MATCH('Print View'!$A37,'Overview - Section A'!$A$51:$A$64,0))&lt;&gt;0,INDEX('Overview - Section A'!$E$51:$E$64,MATCH('Print View'!$A37,'Overview - Section A'!$A$51:$A$64,0)),""),"")</f>
        <v/>
      </c>
      <c r="C37" s="578"/>
      <c r="D37" s="578"/>
      <c r="E37" s="578"/>
      <c r="F37" s="578"/>
      <c r="G37" s="578"/>
      <c r="H37" s="578"/>
      <c r="I37" s="578"/>
      <c r="J37" s="578"/>
      <c r="K37" s="578"/>
      <c r="L37" s="579"/>
      <c r="M37" s="226"/>
      <c r="N37" s="226"/>
      <c r="O37" s="577" t="str">
        <f>IFERROR(IF(INDEX('Overview - Section A'!$E$69:$E$82,MATCH('Print View'!$A37,'Overview - Section A'!$A$69:$A$82,0))&lt;&gt;0,INDEX('Overview - Section A'!$E$69:$E$82,MATCH('Print View'!$A37,'Overview - Section A'!$A$69:$A$82,0)),""),"")</f>
        <v/>
      </c>
      <c r="P37" s="578"/>
      <c r="Q37" s="578"/>
      <c r="R37" s="578"/>
      <c r="S37" s="578"/>
      <c r="T37" s="578"/>
      <c r="U37" s="578"/>
      <c r="V37" s="578"/>
      <c r="W37" s="578"/>
      <c r="X37" s="578"/>
      <c r="Y37" s="578"/>
      <c r="Z37" s="578"/>
      <c r="AA37" s="579"/>
      <c r="AB37" s="225"/>
      <c r="AC37" s="225"/>
      <c r="AD37" s="225"/>
      <c r="AE37" s="225"/>
      <c r="AF37" s="225"/>
      <c r="AG37" s="225"/>
      <c r="AH37" s="225"/>
      <c r="AI37" s="225"/>
    </row>
    <row r="38" spans="1:36" ht="29" thickBot="1" x14ac:dyDescent="0.4">
      <c r="A38" s="304">
        <v>12</v>
      </c>
      <c r="B38" s="585" t="str">
        <f>IFERROR(IF(INDEX('Overview - Section A'!$E$51:$E$64,MATCH('Print View'!$A38,'Overview - Section A'!$A$51:$A$64,0))&lt;&gt;0,INDEX('Overview - Section A'!$E$51:$E$64,MATCH('Print View'!$A38,'Overview - Section A'!$A$51:$A$64,0)),""),"")</f>
        <v/>
      </c>
      <c r="C38" s="586"/>
      <c r="D38" s="586"/>
      <c r="E38" s="586"/>
      <c r="F38" s="586"/>
      <c r="G38" s="586"/>
      <c r="H38" s="586"/>
      <c r="I38" s="586"/>
      <c r="J38" s="586"/>
      <c r="K38" s="586"/>
      <c r="L38" s="587"/>
      <c r="M38" s="226"/>
      <c r="N38" s="226"/>
      <c r="O38" s="585" t="str">
        <f>IFERROR(IF(INDEX('Overview - Section A'!$E$69:$E$82,MATCH('Print View'!$A38,'Overview - Section A'!$A$69:$A$82,0))&lt;&gt;0,INDEX('Overview - Section A'!$E$69:$E$82,MATCH('Print View'!$A38,'Overview - Section A'!$A$69:$A$82,0)),""),"")</f>
        <v/>
      </c>
      <c r="P38" s="586"/>
      <c r="Q38" s="586"/>
      <c r="R38" s="586"/>
      <c r="S38" s="586"/>
      <c r="T38" s="586"/>
      <c r="U38" s="586"/>
      <c r="V38" s="586"/>
      <c r="W38" s="586"/>
      <c r="X38" s="586"/>
      <c r="Y38" s="586"/>
      <c r="Z38" s="586"/>
      <c r="AA38" s="587"/>
      <c r="AB38" s="225"/>
      <c r="AC38" s="225"/>
      <c r="AD38" s="225"/>
      <c r="AE38" s="225"/>
      <c r="AF38" s="225"/>
      <c r="AG38" s="225"/>
      <c r="AH38" s="225"/>
      <c r="AI38" s="225"/>
    </row>
    <row r="39" spans="1:36" x14ac:dyDescent="0.35">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36" x14ac:dyDescent="0.35">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1" spans="1:36" x14ac:dyDescent="0.35">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row>
    <row r="42" spans="1:36" ht="16" thickBot="1" x14ac:dyDescent="0.4">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row>
    <row r="43" spans="1:36" ht="47.25" customHeight="1" thickBot="1" x14ac:dyDescent="0.4">
      <c r="A43" s="598" t="str">
        <f>'Impact Indicators - Section B'!A7</f>
        <v>Impact Indicators</v>
      </c>
      <c r="B43" s="599"/>
      <c r="C43" s="599"/>
      <c r="D43" s="599"/>
      <c r="E43" s="599"/>
      <c r="F43" s="599"/>
      <c r="G43" s="599"/>
      <c r="H43" s="599"/>
      <c r="I43" s="600"/>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row>
    <row r="44" spans="1:36" ht="16" thickBot="1" x14ac:dyDescent="0.4">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row>
    <row r="45" spans="1:36" ht="28.5" customHeight="1" thickBot="1" x14ac:dyDescent="0.4">
      <c r="A45" s="265"/>
      <c r="B45" s="266"/>
      <c r="C45" s="266"/>
      <c r="D45" s="266"/>
      <c r="E45" s="266"/>
      <c r="F45" s="266"/>
      <c r="G45" s="266"/>
      <c r="H45" s="266"/>
      <c r="I45" s="266"/>
      <c r="J45" s="580">
        <f>IFERROR(YEAR('Overview - Section A'!$E$7),"")</f>
        <v>2018</v>
      </c>
      <c r="K45" s="581"/>
      <c r="L45" s="581"/>
      <c r="M45" s="582"/>
      <c r="N45" s="583">
        <f>IFERROR(YEAR('Overview - Section A'!$E$7)+1,"")</f>
        <v>2019</v>
      </c>
      <c r="O45" s="581"/>
      <c r="P45" s="581"/>
      <c r="Q45" s="582"/>
      <c r="R45" s="580">
        <f>IFERROR(YEAR('Overview - Section A'!$E$7)+2,"")</f>
        <v>2020</v>
      </c>
      <c r="S45" s="581"/>
      <c r="T45" s="581"/>
      <c r="U45" s="582"/>
      <c r="V45" s="580">
        <f>IFERROR(YEAR('Overview - Section A'!$E$7)+3,"")</f>
        <v>2021</v>
      </c>
      <c r="W45" s="581"/>
      <c r="X45" s="581"/>
      <c r="Y45" s="582"/>
      <c r="Z45" s="580">
        <f>IFERROR(YEAR('Overview - Section A'!$E$7)+4,"")</f>
        <v>2022</v>
      </c>
      <c r="AA45" s="581"/>
      <c r="AB45" s="581"/>
      <c r="AC45" s="582"/>
      <c r="AD45" s="584"/>
      <c r="AE45" s="581"/>
      <c r="AF45" s="581"/>
      <c r="AG45" s="581"/>
      <c r="AH45" s="581"/>
      <c r="AI45" s="298"/>
      <c r="AJ45" s="299"/>
    </row>
    <row r="46" spans="1:36" ht="139.5" customHeight="1" x14ac:dyDescent="0.35">
      <c r="A46" s="270" t="s">
        <v>187</v>
      </c>
      <c r="B46" s="271" t="s">
        <v>77</v>
      </c>
      <c r="C46" s="272" t="s">
        <v>202</v>
      </c>
      <c r="D46" s="283" t="s">
        <v>32</v>
      </c>
      <c r="E46" s="272" t="s">
        <v>33</v>
      </c>
      <c r="F46" s="272" t="s">
        <v>18</v>
      </c>
      <c r="G46" s="272" t="s">
        <v>19</v>
      </c>
      <c r="H46" s="272" t="s">
        <v>261</v>
      </c>
      <c r="I46" s="274" t="s">
        <v>11</v>
      </c>
      <c r="J46" s="270" t="s">
        <v>294</v>
      </c>
      <c r="K46" s="272" t="s">
        <v>8</v>
      </c>
      <c r="L46" s="272" t="s">
        <v>27</v>
      </c>
      <c r="M46" s="273" t="s">
        <v>144</v>
      </c>
      <c r="N46" s="270" t="s">
        <v>286</v>
      </c>
      <c r="O46" s="272" t="s">
        <v>8</v>
      </c>
      <c r="P46" s="272" t="s">
        <v>27</v>
      </c>
      <c r="Q46" s="273" t="s">
        <v>144</v>
      </c>
      <c r="R46" s="270" t="s">
        <v>286</v>
      </c>
      <c r="S46" s="272" t="s">
        <v>8</v>
      </c>
      <c r="T46" s="272" t="s">
        <v>27</v>
      </c>
      <c r="U46" s="273" t="s">
        <v>144</v>
      </c>
      <c r="V46" s="270" t="s">
        <v>286</v>
      </c>
      <c r="W46" s="272" t="s">
        <v>8</v>
      </c>
      <c r="X46" s="272" t="s">
        <v>27</v>
      </c>
      <c r="Y46" s="273" t="s">
        <v>144</v>
      </c>
      <c r="Z46" s="270" t="s">
        <v>286</v>
      </c>
      <c r="AA46" s="272" t="s">
        <v>8</v>
      </c>
      <c r="AB46" s="272" t="s">
        <v>27</v>
      </c>
      <c r="AC46" s="273" t="s">
        <v>144</v>
      </c>
      <c r="AD46" s="275" t="s">
        <v>288</v>
      </c>
      <c r="AE46" s="272" t="s">
        <v>289</v>
      </c>
      <c r="AF46" s="272" t="s">
        <v>290</v>
      </c>
      <c r="AG46" s="272" t="s">
        <v>291</v>
      </c>
      <c r="AH46" s="272" t="s">
        <v>292</v>
      </c>
      <c r="AI46" s="272" t="s">
        <v>293</v>
      </c>
      <c r="AJ46" s="273" t="s">
        <v>9</v>
      </c>
    </row>
    <row r="47" spans="1:36" s="227" customFormat="1" ht="60" customHeight="1" x14ac:dyDescent="0.5">
      <c r="A47" s="621">
        <v>1</v>
      </c>
      <c r="B47" s="575" t="str">
        <f>IFERROR(IF(INDEX('Impact Indicators - Section B'!B$9:B$25,MATCH('Print View'!$A47,'Impact Indicators - Section B'!$A$9:$A$25,0))&lt;&gt;"",INDEX('Impact Indicators - Section B'!B$9:B$25,MATCH('Print View'!$A47,'Impact Indicators - Section B'!$A$9:$A$25,0)),""),"")</f>
        <v>HIV I-6: Estimated percentage of child HIV infections from HIV-positive women delivering in the past 12 months</v>
      </c>
      <c r="C47" s="575" t="str">
        <f>IFERROR(IF(INDEX('Impact Indicators - Section B'!C$9:C$25,MATCH('Print View'!$A47,'Impact Indicators - Section B'!$A$9:$A$25,0))&lt;&gt;"",INDEX('Impact Indicators - Section B'!C$9:C$25,MATCH('Print View'!$A47,'Impact Indicators - Section B'!$A$9:$A$25,0)),""),"")</f>
        <v/>
      </c>
      <c r="D47" s="575" t="str">
        <f>IFERROR(IF(INDEX('Impact Indicators - Section B'!D$9:D$25,MATCH('Print View'!$A47,'Impact Indicators - Section B'!$A$9:$A$25,0))&lt;&gt;"",INDEX('Impact Indicators - Section B'!D$9:D$25,MATCH('Print View'!$A47,'Impact Indicators - Section B'!$A$9:$A$25,0)),""),"")</f>
        <v>12%</v>
      </c>
      <c r="E47" s="575" t="str">
        <f>IFERROR(IF(INDEX('Impact Indicators - Section B'!E$9:E$25,MATCH('Print View'!$A47,'Impact Indicators - Section B'!$A$9:$A$25,0))&lt;&gt;"",INDEX('Impact Indicators - Section B'!E$9:E$25,MATCH('Print View'!$A47,'Impact Indicators - Section B'!$A$9:$A$25,0)),""),"")</f>
        <v>2016</v>
      </c>
      <c r="F47" s="575" t="str">
        <f>IFERROR(IF(INDEX('Impact Indicators - Section B'!F$9:F$25,MATCH('Print View'!$A47,'Impact Indicators - Section B'!$A$9:$A$25,0))&lt;&gt;"",INDEX('Impact Indicators - Section B'!F$9:F$25,MATCH('Print View'!$A47,'Impact Indicators - Section B'!$A$9:$A$25,0)),""),"")</f>
        <v>HMIS</v>
      </c>
      <c r="G47" s="575" t="str">
        <f>IFERROR(IF(INDEX('Impact Indicators - Section B'!G$9:G$25,MATCH('Print View'!$A47,'Impact Indicators - Section B'!$A$9:$A$25,0))&lt;&gt;"",INDEX('Impact Indicators - Section B'!G$9:G$25,MATCH('Print View'!$A47,'Impact Indicators - Section B'!$A$9:$A$25,0)),""),"")</f>
        <v/>
      </c>
      <c r="H47" s="575" t="str">
        <f>IFERROR(IF(INDEX('Impact Indicators - Section B'!H$9:H$25,MATCH('Print View'!$A47,'Impact Indicators - Section B'!$A$9:$A$25,0))&lt;&gt;"",INDEX('Impact Indicators - Section B'!H$9:H$25,MATCH('Print View'!$A47,'Impact Indicators - Section B'!$A$9:$A$25,0)),""),"")</f>
        <v/>
      </c>
      <c r="I47" s="619" t="str">
        <f>IFERROR(IF(INDEX('Impact Indicators - Section B'!Q$9:Q$25,MATCH('Print View'!$A47,'Impact Indicators - Section B'!$A$9:$A$25,0))&lt;&gt;"",INDEX('Impact Indicators - Section B'!Q$9:Q$25,MATCH('Print View'!$A47,'Impact Indicators - Section B'!$A$9:$A$25,0)),""),"")</f>
        <v>Ghana</v>
      </c>
      <c r="J47" s="321" t="str">
        <f t="array" ref="J47">IFERROR(IF(INDEX('Impact Indicators - Section B'!D$29:D$120,MATCH('Print View'!$A47&amp;'Print View'!$J$45,'Impact Indicators - Section B'!$A$29:$A$120&amp;'Impact Indicators - Section B'!$C$29:$C$120,0))&lt;&gt;"",INDEX('Impact Indicators - Section B'!D$29:D$120,MATCH('Print View'!$A47&amp;'Print View'!$J$45,'Impact Indicators - Section B'!$A$29:$A$120&amp;'Impact Indicators - Section B'!$C$29:$C$120,0)),""),"")</f>
        <v/>
      </c>
      <c r="K47" s="559">
        <f t="array" ref="K47">IFERROR(IF(INDEX('Impact Indicators - Section B'!F$29:F$120,MATCH('Print View'!$A47&amp;'Print View'!$J$45,'Impact Indicators - Section B'!$A$29:$A$120&amp;'Impact Indicators - Section B'!$C$29:$C$120,0))&lt;&gt;"",INDEX('Impact Indicators - Section B'!F$29:F$120,MATCH('Print View'!$A47&amp;'Print View'!$J$45,'Impact Indicators - Section B'!$A$29:$A$120&amp;'Impact Indicators - Section B'!$C$29:$C$120,0)),""),"")</f>
        <v>10</v>
      </c>
      <c r="L47" s="561">
        <f t="array" ref="L47">IFERROR(IF(INDEX('Impact Indicators - Section B'!G$29:G$120,MATCH('Print View'!$A47&amp;'Print View'!$J$45,'Impact Indicators - Section B'!$A$29:$A$120&amp;'Impact Indicators - Section B'!$C$29:$C$120,0))&lt;&gt;"",INDEX('Impact Indicators - Section B'!G$29:G$120,MATCH('Print View'!$A47&amp;'Print View'!$J$45,'Impact Indicators - Section B'!$A$29:$A$120&amp;'Impact Indicators - Section B'!$C$29:$C$120,0)),""),"")</f>
        <v>43555</v>
      </c>
      <c r="M47" s="563" t="str">
        <f t="array" ref="M47">IFERROR(IF(INDEX('Impact Indicators - Section B'!H$29:H$120,MATCH('Print View'!$A47&amp;'Print View'!$J$45,'Impact Indicators - Section B'!$A$29:$A$120&amp;'Impact Indicators - Section B'!$C$29:$C$120,0))&lt;&gt;"",INDEX('Impact Indicators - Section B'!H$29:H$120,MATCH('Print View'!$A47&amp;'Print View'!$J$45,'Impact Indicators - Section B'!$A$29:$A$120&amp;'Impact Indicators - Section B'!$C$29:$C$120,0)),""),"")</f>
        <v/>
      </c>
      <c r="N47" s="321" t="str">
        <f t="array" ref="N47">IFERROR(IF(INDEX('Impact Indicators - Section B'!D$29:D$120,MATCH('Print View'!$A47&amp;'Print View'!$N$45,'Impact Indicators - Section B'!$A$29:$A$120&amp;'Impact Indicators - Section B'!$C$29:$C$120,0))&lt;&gt;"",INDEX('Impact Indicators - Section B'!D$29:D$120,MATCH('Print View'!$A47&amp;'Print View'!$N$45,'Impact Indicators - Section B'!$A$29:$A$120&amp;'Impact Indicators - Section B'!$C$29:$C$120,0)),""),"")</f>
        <v/>
      </c>
      <c r="O47" s="346" t="str">
        <f>IFERROR(IF(INDEX('Impact Indicators - Section B'!F$29:F$120,MATCH('Print View'!$A47&amp;'Print View'!$N$45,'Impact Indicators - Section B'!$A$29:$A$120&amp;'Impact Indicators - Section B'!$C$29:$C$120,0))&lt;&gt;"",INDEX('Impact Indicators - Section B'!F$29:F$120,MATCH('Print View'!$A47&amp;'Print View'!$N$45,'Impact Indicators - Section B'!$A$29:$A$120&amp;'Impact Indicators - Section B'!$C$29:$C$120,0)),""),"")</f>
        <v/>
      </c>
      <c r="P47" s="349">
        <f t="array" ref="P47">IFERROR(IF(INDEX('Impact Indicators - Section B'!G$29:G$120,MATCH('Print View'!$A47&amp;'Print View'!$N$45,'Impact Indicators - Section B'!$A$29:$A$120&amp;'Impact Indicators - Section B'!$C$29:$C$120,0))&lt;&gt;"",INDEX('Impact Indicators - Section B'!G$29:G$120,MATCH('Print View'!$A47&amp;'Print View'!$N$45,'Impact Indicators - Section B'!$A$29:$A$120&amp;'Impact Indicators - Section B'!$C$29:$C$120,0)),""),"")</f>
        <v>43921</v>
      </c>
      <c r="Q47" s="352" t="str">
        <f t="array" ref="Q47">IFERROR(IF(INDEX('Impact Indicators - Section B'!H$29:H$120,MATCH('Print View'!$A47&amp;'Print View'!$N$45,'Impact Indicators - Section B'!$A$29:$A$120&amp;'Impact Indicators - Section B'!$C$29:$C$120,0))&lt;&gt;"",INDEX('Impact Indicators - Section B'!H$29:H$120,MATCH('Print View'!$A47&amp;'Print View'!$N$45,'Impact Indicators - Section B'!$A$29:$A$120&amp;'Impact Indicators - Section B'!$C$29:$C$120,0)),""),"")</f>
        <v/>
      </c>
      <c r="R47" s="321" t="str">
        <f t="array" ref="R47">IFERROR(IF(INDEX('Impact Indicators - Section B'!D$29:D$120,MATCH('Print View'!$A47&amp;'Print View'!$R$45,'Impact Indicators - Section B'!$A$29:$A$120&amp;'Impact Indicators - Section B'!$C$29:$C$120,0))&lt;&gt;"",INDEX('Impact Indicators - Section B'!D$29:D$120,MATCH('Print View'!$A47&amp;'Print View'!$R$45,'Impact Indicators - Section B'!$A$29:$A$120&amp;'Impact Indicators - Section B'!$C$29:$C$120,0)),""),"")</f>
        <v/>
      </c>
      <c r="S47" s="344">
        <f t="array" ref="S47">IFERROR(IF(INDEX('Impact Indicators - Section B'!F$29:F$120,MATCH('Print View'!$A47&amp;'Print View'!$R$45,'Impact Indicators - Section B'!$A$29:$A$120&amp;'Impact Indicators - Section B'!$C$29:$C$120,0))&lt;&gt;"",INDEX('Impact Indicators - Section B'!F$29:F$120,MATCH('Print View'!$A47&amp;'Print View'!$R$45,'Impact Indicators - Section B'!$A$29:$A$120&amp;'Impact Indicators - Section B'!$C$29:$C$120,0)),""),"")</f>
        <v>4</v>
      </c>
      <c r="T47" s="347">
        <f t="array" ref="T47">IFERROR(IF(INDEX('Impact Indicators - Section B'!G$29:G$120,MATCH('Print View'!$A47&amp;'Print View'!$R$45,'Impact Indicators - Section B'!$A$29:$A$120&amp;'Impact Indicators - Section B'!$C$29:$C$120,0))&lt;&gt;"",INDEX('Impact Indicators - Section B'!G$29:G$120,MATCH('Print View'!$A47&amp;'Print View'!$R$45,'Impact Indicators - Section B'!$A$29:$A$120&amp;'Impact Indicators - Section B'!$C$29:$C$120,0)),""),"")</f>
        <v>44286</v>
      </c>
      <c r="U47" s="350" t="str">
        <f t="array" ref="U47">IFERROR(IF(INDEX('Impact Indicators - Section B'!H$29:H$120,MATCH('Print View'!$A47&amp;'Print View'!$R$45,'Impact Indicators - Section B'!$A$29:$A$120&amp;'Impact Indicators - Section B'!$C$29:$C$120,0))&lt;&gt;"",INDEX('Impact Indicators - Section B'!H$29:H$120,MATCH('Print View'!$A47&amp;'Print View'!$R$45,'Impact Indicators - Section B'!$A$29:$A$120&amp;'Impact Indicators - Section B'!$C$29:$C$120,0)),""),"")</f>
        <v/>
      </c>
      <c r="V47" s="321" t="str">
        <f t="array" ref="V47">IFERROR(IF(INDEX('Impact Indicators - Section B'!D$29:D$120,MATCH('Print View'!$A47&amp;'Print View'!$V$45,'Impact Indicators - Section B'!$A$29:$A$120&amp;'Impact Indicators - Section B'!$C$29:$C$120,0))&lt;&gt;"",INDEX('Impact Indicators - Section B'!D$29:D$120,MATCH('Print View'!$A47&amp;'Print View'!$V$45,'Impact Indicators - Section B'!$A$29:$A$120&amp;'Impact Indicators - Section B'!$C$29:$C$120,0)),""),"")</f>
        <v/>
      </c>
      <c r="W47" s="344" t="str">
        <f t="array" ref="W47">IFERROR(IF(INDEX('Impact Indicators - Section B'!F$29:F$120,MATCH('Print View'!$A47&amp;'Print View'!$V$45,'Impact Indicators - Section B'!$A$29:$A$120&amp;'Impact Indicators - Section B'!$C$29:$C$120,0))&lt;&gt;"",INDEX('Impact Indicators - Section B'!F$29:F$120,MATCH('Print View'!$A47&amp;'Print View'!$V$45,'Impact Indicators - Section B'!$A$29:$A$120&amp;'Impact Indicators - Section B'!$C$29:$C$120,0)),""),"")</f>
        <v/>
      </c>
      <c r="X47" s="347" t="str">
        <f t="array" ref="X47">IFERROR(IF(INDEX('Impact Indicators - Section B'!G$29:G$120,MATCH('Print View'!$A47&amp;'Print View'!$V$45,'Impact Indicators - Section B'!$A$29:$A$120&amp;'Impact Indicators - Section B'!$C$29:$C$120,0))&lt;&gt;"",INDEX('Impact Indicators - Section B'!G$29:G$120,MATCH('Print View'!$A47&amp;'Print View'!$V$45,'Impact Indicators - Section B'!$A$29:$A$120&amp;'Impact Indicators - Section B'!$C$29:$C$120,0)),""),"")</f>
        <v/>
      </c>
      <c r="Y47" s="350" t="str">
        <f t="array" ref="Y47">IFERROR(IF(INDEX('Impact Indicators - Section B'!H$29:H$120,MATCH('Print View'!$A47&amp;'Print View'!$V$45,'Impact Indicators - Section B'!$A$29:$A$120&amp;'Impact Indicators - Section B'!$C$29:$C$120,0))&lt;&gt;"",INDEX('Impact Indicators - Section B'!H$29:H$120,MATCH('Print View'!$A47&amp;'Print View'!$V$45,'Impact Indicators - Section B'!$A$29:$A$120&amp;'Impact Indicators - Section B'!$C$29:$C$120,0)),""),"")</f>
        <v/>
      </c>
      <c r="Z47" s="321" t="str">
        <f t="array" ref="Z47">IFERROR(IF(INDEX('Impact Indicators - Section B'!D$29:D$120,MATCH('Print View'!$A47&amp;'Print View'!$Z$45,'Impact Indicators - Section B'!$A$29:$A$120&amp;'Impact Indicators - Section B'!$C$29:$C$120,0))&lt;&gt;"",INDEX('Impact Indicators - Section B'!D$29:D$120,MATCH('Print View'!$A47&amp;'Print View'!$Z$45,'Impact Indicators - Section B'!$A$29:$A$120&amp;'Impact Indicators - Section B'!$C$29:$C$120,0)),""),"")</f>
        <v/>
      </c>
      <c r="AA47" s="559" t="str">
        <f t="array" ref="AA47">IFERROR(IF(INDEX('Impact Indicators - Section B'!J$29:J$120,MATCH('Print View'!$A47&amp;'Print View'!$Z$45,'Impact Indicators - Section B'!$A$29:$A$120&amp;'Impact Indicators - Section B'!$C$29:$C$120,0))&lt;&gt;"",INDEX('Impact Indicators - Section B'!J$29:J$120,MATCH('Print View'!$A47&amp;'Print View'!$Z$45,'Impact Indicators - Section B'!$A$29:$A$120&amp;'Impact Indicators - Section B'!$C$29:$C$120,0)),""),"")</f>
        <v/>
      </c>
      <c r="AB47" s="561" t="str">
        <f t="array" ref="AB47">IFERROR(IF(INDEX('Impact Indicators - Section B'!K$29:K$120,MATCH('Print View'!$A47&amp;'Print View'!$Z$45,'Impact Indicators - Section B'!$A$29:$A$120&amp;'Impact Indicators - Section B'!$C$29:$C$120,0))&lt;&gt;"",INDEX('Impact Indicators - Section B'!K$29:K$120,MATCH('Print View'!$A47&amp;'Print View'!$Z$45,'Impact Indicators - Section B'!$A$29:$A$120&amp;'Impact Indicators - Section B'!$C$29:$C$120,0)),""),"")</f>
        <v/>
      </c>
      <c r="AC47" s="563" t="str">
        <f t="array" ref="AC47">IFERROR(IF(INDEX('Impact Indicators - Section B'!L$29:L$120,MATCH('Print View'!$A47&amp;'Print View'!$Z45,'Impact Indicators - Section B'!$A$29:$A$120&amp;'Impact Indicators - Section B'!$C$29:$C$120,0))&lt;&gt;"",INDEX('Impact Indicators - Section B'!L$29:L$120,MATCH('Print View'!$A47&amp;'Print View'!$Z$45,'Impact Indicators - Section B'!$A$29:$A$120&amp;'Impact Indicators - Section B'!$C$29:$C$120,0)),""),"")</f>
        <v/>
      </c>
      <c r="AD47" s="322"/>
      <c r="AE47" s="323"/>
      <c r="AF47" s="323"/>
      <c r="AG47" s="323"/>
      <c r="AH47" s="323"/>
      <c r="AI47" s="323"/>
      <c r="AJ47" s="324" t="s">
        <v>287</v>
      </c>
    </row>
    <row r="48" spans="1:36" s="227" customFormat="1" ht="60" customHeight="1" x14ac:dyDescent="0.5">
      <c r="A48" s="621"/>
      <c r="B48" s="576"/>
      <c r="C48" s="576"/>
      <c r="D48" s="576"/>
      <c r="E48" s="576"/>
      <c r="F48" s="576"/>
      <c r="G48" s="576"/>
      <c r="H48" s="576"/>
      <c r="I48" s="619"/>
      <c r="J48" s="325" t="str">
        <f t="array" ref="J48">IFERROR(IF(INDEX('Impact Indicators - Section B'!E$29:E$120,MATCH('Print View'!$A47&amp;'Print View'!$J$45,'Impact Indicators - Section B'!$A$29:$A$120&amp;'Impact Indicators - Section B'!$C$29:$C$120,0))&lt;&gt;"",INDEX('Impact Indicators - Section B'!E$29:E$120,MATCH('Print View'!$A47&amp;'Print View'!$J$45,'Impact Indicators - Section B'!$A$29:$A$120&amp;'Impact Indicators - Section B'!$C$29:$C$120,0)),""),"")</f>
        <v/>
      </c>
      <c r="K48" s="560"/>
      <c r="L48" s="562"/>
      <c r="M48" s="564"/>
      <c r="N48" s="325" t="str">
        <f t="array" ref="N48">IFERROR(IF(INDEX('Impact Indicators - Section B'!E$29:E$120,MATCH('Print View'!$A47&amp;'Print View'!$N$45,'Impact Indicators - Section B'!$A$29:$A$120&amp;'Impact Indicators - Section B'!$C$29:$C$120,0))&lt;&gt;"",INDEX('Impact Indicators - Section B'!E$29:E$120,MATCH('Print View'!$A47&amp;'Print View'!$N$45,'Impact Indicators - Section B'!$A$29:$A$120&amp;'Impact Indicators - Section B'!$C$29:$C$120,0)),""),"")</f>
        <v/>
      </c>
      <c r="O48" s="345"/>
      <c r="P48" s="348"/>
      <c r="Q48" s="351"/>
      <c r="R48" s="353" t="str">
        <f>IFERROR(IF(INDEX('Impact Indicators - Section B'!E$29:E$120,MATCH('Print View'!$A47&amp;'Print View'!$R$45,'Impact Indicators - Section B'!$A$29:$A$120&amp;'Impact Indicators - Section B'!$C$29:$C$120,0))&lt;&gt;"",INDEX('Impact Indicators - Section B'!E$29:E$120,MATCH('Print View'!$A47&amp;'Print View'!$R$45,'Impact Indicators - Section B'!$A$29:$A$120&amp;'Impact Indicators - Section B'!$C$29:$C$120,0)),""),"")</f>
        <v/>
      </c>
      <c r="S48" s="345"/>
      <c r="T48" s="348"/>
      <c r="U48" s="351"/>
      <c r="V48" s="325" t="str">
        <f t="array" ref="V48">IFERROR(IF(INDEX('Impact Indicators - Section B'!E$29:E$120,MATCH('Print View'!$A47&amp;'Print View'!$V$45,'Impact Indicators - Section B'!$A$29:$A$120&amp;'Impact Indicators - Section B'!$C$29:$C$120,0))&lt;&gt;"",INDEX('Impact Indicators - Section B'!E$29:E$120,MATCH('Print View'!$A47&amp;'Print View'!$V$45,'Impact Indicators - Section B'!$A$29:$A$120&amp;'Impact Indicators - Section B'!$C$29:$C$120,0)),""),"")</f>
        <v/>
      </c>
      <c r="W48" s="345"/>
      <c r="X48" s="348"/>
      <c r="Y48" s="351"/>
      <c r="Z48" s="325" t="str">
        <f t="array" ref="Z48">IFERROR(IF(INDEX('Impact Indicators - Section B'!E$29:E$120,MATCH('Print View'!$A47&amp;'Print View'!$Z$45,'Impact Indicators - Section B'!$A$29:$A$120&amp;'Impact Indicators - Section B'!$C$29:$C$120,0))&lt;&gt;"",INDEX('Impact Indicators - Section B'!E$29:E$120,MATCH('Print View'!$A47&amp;'Print View'!$Z$45,'Impact Indicators - Section B'!$A$29:$A$120&amp;'Impact Indicators - Section B'!$C$29:$C$120,0)),""),"")</f>
        <v/>
      </c>
      <c r="AA48" s="560"/>
      <c r="AB48" s="562"/>
      <c r="AC48" s="564"/>
      <c r="AD48" s="326"/>
      <c r="AE48" s="327"/>
      <c r="AF48" s="327"/>
      <c r="AG48" s="327"/>
      <c r="AH48" s="327"/>
      <c r="AI48" s="327"/>
      <c r="AJ48" s="328"/>
    </row>
    <row r="49" spans="1:36" s="227" customFormat="1" ht="60" customHeight="1" x14ac:dyDescent="0.5">
      <c r="A49" s="620">
        <v>2</v>
      </c>
      <c r="B49" s="570" t="str">
        <f>IFERROR(IF(INDEX('Impact Indicators - Section B'!B$9:B$25,MATCH('Print View'!$A49,'Impact Indicators - Section B'!$A$9:$A$25,0))&lt;&gt;"",INDEX('Impact Indicators - Section B'!B$9:B$25,MATCH('Print View'!$A49,'Impact Indicators - Section B'!$A$9:$A$25,0)),""),"")</f>
        <v>HIV I-9a(M): Percentage of men who have sex with men who are living with HIV</v>
      </c>
      <c r="C49" s="570" t="str">
        <f>IFERROR(IF(INDEX('Impact Indicators - Section B'!C$9:C$25,MATCH('Print View'!$A49,'Impact Indicators - Section B'!$A$9:$A$25,0))&lt;&gt;"",INDEX('Impact Indicators - Section B'!C$9:C$25,MATCH('Print View'!$A49,'Impact Indicators - Section B'!$A$9:$A$25,0)),""),"")</f>
        <v/>
      </c>
      <c r="D49" s="570" t="str">
        <f>IFERROR(IF(INDEX('Impact Indicators - Section B'!D$9:D$25,MATCH('Print View'!$A49,'Impact Indicators - Section B'!$A$9:$A$25,0))&lt;&gt;"",INDEX('Impact Indicators - Section B'!D$9:D$25,MATCH('Print View'!$A49,'Impact Indicators - Section B'!$A$9:$A$25,0)),""),"")</f>
        <v>17.5%</v>
      </c>
      <c r="E49" s="570" t="str">
        <f>IFERROR(IF(INDEX('Impact Indicators - Section B'!E$9:E$25,MATCH('Print View'!$A49,'Impact Indicators - Section B'!$A$9:$A$25,0))&lt;&gt;"",INDEX('Impact Indicators - Section B'!E$9:E$25,MATCH('Print View'!$A49,'Impact Indicators - Section B'!$A$9:$A$25,0)),""),"")</f>
        <v>2011</v>
      </c>
      <c r="F49" s="570" t="str">
        <f>IFERROR(IF(INDEX('Impact Indicators - Section B'!F$9:F$25,MATCH('Print View'!$A49,'Impact Indicators - Section B'!$A$9:$A$25,0))&lt;&gt;"",INDEX('Impact Indicators - Section B'!F$9:F$25,MATCH('Print View'!$A49,'Impact Indicators - Section B'!$A$9:$A$25,0)),""),"")</f>
        <v>IBBSS</v>
      </c>
      <c r="G49" s="570" t="str">
        <f>IFERROR(IF(INDEX('Impact Indicators - Section B'!G$9:G$25,MATCH('Print View'!$A49,'Impact Indicators - Section B'!$A$9:$A$25,0))&lt;&gt;"",INDEX('Impact Indicators - Section B'!G$9:G$25,MATCH('Print View'!$A49,'Impact Indicators - Section B'!$A$9:$A$25,0)),""),"")</f>
        <v>Age</v>
      </c>
      <c r="H49" s="570" t="str">
        <f>IFERROR(IF(INDEX('Impact Indicators - Section B'!H$9:H$25,MATCH('Print View'!$A49,'Impact Indicators - Section B'!$A$9:$A$25,0))&lt;&gt;"",INDEX('Impact Indicators - Section B'!H$9:H$25,MATCH('Print View'!$A49,'Impact Indicators - Section B'!$A$9:$A$25,0)),""),"")</f>
        <v/>
      </c>
      <c r="I49" s="554" t="str">
        <f>IFERROR(IF(INDEX('Impact Indicators - Section B'!Q$9:Q$25,MATCH('Print View'!$A49,'Impact Indicators - Section B'!$A$9:$A$25,0))&lt;&gt;"",INDEX('Impact Indicators - Section B'!Q$9:Q$25,MATCH('Print View'!$A49,'Impact Indicators - Section B'!$A$9:$A$25,0)),""),"")</f>
        <v>Ghana</v>
      </c>
      <c r="J49" s="329" t="str">
        <f t="array" ref="J49">IFERROR(IF(INDEX('Impact Indicators - Section B'!D$29:D$120,MATCH('Print View'!$A49&amp;'Print View'!$J$45,'Impact Indicators - Section B'!$A$29:$A$120&amp;'Impact Indicators - Section B'!$C$29:$C$120,0))&lt;&gt;"",INDEX('Impact Indicators - Section B'!D$29:D$120,MATCH('Print View'!$A49&amp;'Print View'!$J$45,'Impact Indicators - Section B'!$A$29:$A$120&amp;'Impact Indicators - Section B'!$C$29:$C$120,0)),""),"")</f>
        <v/>
      </c>
      <c r="K49" s="550">
        <f t="array" ref="K49">IFERROR(IF(INDEX('Impact Indicators - Section B'!F$29:F$120,MATCH('Print View'!$A49&amp;'Print View'!$J$45,'Impact Indicators - Section B'!$A$29:$A$120&amp;'Impact Indicators - Section B'!$C$29:$C$120,0))&lt;&gt;"",INDEX('Impact Indicators - Section B'!F$29:F$120,MATCH('Print View'!$A49&amp;'Print View'!$J$45,'Impact Indicators - Section B'!$A$29:$A$120&amp;'Impact Indicators - Section B'!$C$29:$C$120,0)),""),"")</f>
        <v>13.1</v>
      </c>
      <c r="L49" s="552">
        <f t="array" ref="L49">IFERROR(IF(INDEX('Impact Indicators - Section B'!G$29:G$120,MATCH('Print View'!$A49&amp;'Print View'!$J$45,'Impact Indicators - Section B'!$A$29:$A$120&amp;'Impact Indicators - Section B'!$C$29:$C$120,0))&lt;&gt;"",INDEX('Impact Indicators - Section B'!G$29:G$120,MATCH('Print View'!$A49&amp;'Print View'!$J$45,'Impact Indicators - Section B'!$A$29:$A$120&amp;'Impact Indicators - Section B'!$C$29:$C$120,0)),""),"")</f>
        <v>43525</v>
      </c>
      <c r="M49" s="554" t="str">
        <f t="array" ref="M49">IFERROR(IF(INDEX('Impact Indicators - Section B'!H$29:H$120,MATCH('Print View'!$A49&amp;'Print View'!$J$45,'Impact Indicators - Section B'!$A$29:$A$120&amp;'Impact Indicators - Section B'!$C$29:$C$120,0))&lt;&gt;"",INDEX('Impact Indicators - Section B'!H$29:H$120,MATCH('Print View'!$A49&amp;'Print View'!$J$45,'Impact Indicators - Section B'!$A$29:$A$120&amp;'Impact Indicators - Section B'!$C$29:$C$120,0)),""),"")</f>
        <v/>
      </c>
      <c r="N49" s="329" t="str">
        <f t="array" ref="N49">IFERROR(IF(INDEX('Impact Indicators - Section B'!D$29:D$120,MATCH('Print View'!$A49&amp;'Print View'!$N$45,'Impact Indicators - Section B'!$A$29:$A$120&amp;'Impact Indicators - Section B'!$C$29:$C$120,0))&lt;&gt;"",INDEX('Impact Indicators - Section B'!D$29:D$120,MATCH('Print View'!$A49&amp;'Print View'!$N$45,'Impact Indicators - Section B'!$A$29:$A$120&amp;'Impact Indicators - Section B'!$C$29:$C$120,0)),""),"")</f>
        <v/>
      </c>
      <c r="O49" s="550" t="str">
        <f t="array" ref="O49">IFERROR(IF(INDEX('Impact Indicators - Section B'!J$29:J$120,MATCH('Print View'!$A49&amp;'Print View'!$N$45,'Impact Indicators - Section B'!$A$29:$A$120&amp;'Impact Indicators - Section B'!$C$29:$C$120,0))&lt;&gt;"",INDEX('Impact Indicators - Section B'!J$29:J$120,MATCH('Print View'!$A49&amp;'Print View'!$N$45,'Impact Indicators - Section B'!$A$29:$A$120&amp;'Impact Indicators - Section B'!$C$29:$C$120,0)),""),"")</f>
        <v>a1Y36000002qElhEAE</v>
      </c>
      <c r="P49" s="552" t="b">
        <f t="array" ref="P49">IFERROR(IF(INDEX('Impact Indicators - Section B'!K$29:K$120,MATCH('Print View'!$A49&amp;'Print View'!$N$45,'Impact Indicators - Section B'!$A$29:$A$120&amp;'Impact Indicators - Section B'!$C$29:$C$120,0))&lt;&gt;"",INDEX('Impact Indicators - Section B'!K$29:K$120,MATCH('Print View'!$A49&amp;'Print View'!$N$45,'Impact Indicators - Section B'!$A$29:$A$120&amp;'Impact Indicators - Section B'!$C$29:$C$120,0)),""),"")</f>
        <v>1</v>
      </c>
      <c r="Q49" s="554" t="str">
        <f t="array" ref="Q49">IFERROR(IF(INDEX('Impact Indicators - Section B'!L$29:L$120,MATCH('Print View'!$A49&amp;'Print View'!$N47,'Impact Indicators - Section B'!$A$29:$A$120&amp;'Impact Indicators - Section B'!$C$29:$C$120,0))&lt;&gt;"",INDEX('Impact Indicators - Section B'!L$29:L$120,MATCH('Print View'!$A49&amp;'Print View'!$N$45,'Impact Indicators - Section B'!$A$29:$A$120&amp;'Impact Indicators - Section B'!$C$29:$C$120,0)),""),"")</f>
        <v>a1Y36000002qElhEAE</v>
      </c>
      <c r="R49" s="329" t="str">
        <f t="array" ref="R49">IFERROR(IF(INDEX('Impact Indicators - Section B'!D$29:D$120,MATCH('Print View'!$A49&amp;'Print View'!$R$45,'Impact Indicators - Section B'!$A$29:$A$120&amp;'Impact Indicators - Section B'!$C$29:$C$120,0))&lt;&gt;"",INDEX('Impact Indicators - Section B'!D$29:D$120,MATCH('Print View'!$A49&amp;'Print View'!$R$45,'Impact Indicators - Section B'!$A$29:$A$120&amp;'Impact Indicators - Section B'!$C$29:$C$120,0)),""),"")</f>
        <v/>
      </c>
      <c r="S49" s="550" t="str">
        <f t="array" ref="S49">IFERROR(IF(INDEX('Impact Indicators - Section B'!J$29:J$120,MATCH('Print View'!$A49&amp;'Print View'!$R$45,'Impact Indicators - Section B'!$A$29:$A$120&amp;'Impact Indicators - Section B'!$C$29:$C$120,0))&lt;&gt;"",INDEX('Impact Indicators - Section B'!J$29:J$120,MATCH('Print View'!$A49&amp;'Print View'!$R$45,'Impact Indicators - Section B'!$A$29:$A$120&amp;'Impact Indicators - Section B'!$C$29:$C$120,0)),""),"")</f>
        <v>a1Y36000002qEliEAE</v>
      </c>
      <c r="T49" s="552" t="b">
        <f t="array" ref="T49">IFERROR(IF(INDEX('Impact Indicators - Section B'!K$29:K$120,MATCH('Print View'!$A49&amp;'Print View'!$R$45,'Impact Indicators - Section B'!$A$29:$A$120&amp;'Impact Indicators - Section B'!$C$29:$C$120,0))&lt;&gt;"",INDEX('Impact Indicators - Section B'!K$29:K$120,MATCH('Print View'!$A49&amp;'Print View'!$R$45,'Impact Indicators - Section B'!$A$29:$A$120&amp;'Impact Indicators - Section B'!$C$29:$C$120,0)),""),"")</f>
        <v>1</v>
      </c>
      <c r="U49" s="554" t="str">
        <f t="array" ref="U49">IFERROR(IF(INDEX('Impact Indicators - Section B'!L$29:L$120,MATCH('Print View'!$A49&amp;'Print View'!$R47,'Impact Indicators - Section B'!$A$29:$A$120&amp;'Impact Indicators - Section B'!$C$29:$C$120,0))&lt;&gt;"",INDEX('Impact Indicators - Section B'!L$29:L$120,MATCH('Print View'!$A49&amp;'Print View'!$R$45,'Impact Indicators - Section B'!$A$29:$A$120&amp;'Impact Indicators - Section B'!$C$29:$C$120,0)),""),"")</f>
        <v>a1Y36000002qEliEAE</v>
      </c>
      <c r="V49" s="329" t="str">
        <f t="array" ref="V49">IFERROR(IF(INDEX('Impact Indicators - Section B'!D$29:D$120,MATCH('Print View'!$A49&amp;'Print View'!$V$45,'Impact Indicators - Section B'!$A$29:$A$120&amp;'Impact Indicators - Section B'!$C$29:$C$120,0))&lt;&gt;"",INDEX('Impact Indicators - Section B'!D$29:D$120,MATCH('Print View'!$A49&amp;'Print View'!$V$45,'Impact Indicators - Section B'!$A$29:$A$120&amp;'Impact Indicators - Section B'!$C$29:$C$120,0)),""),"")</f>
        <v/>
      </c>
      <c r="W49" s="550" t="str">
        <f t="array" ref="W49">IFERROR(IF(INDEX('Impact Indicators - Section B'!J$29:J$120,MATCH('Print View'!$A49&amp;'Print View'!$V$45,'Impact Indicators - Section B'!$A$29:$A$120&amp;'Impact Indicators - Section B'!$C$29:$C$120,0))&lt;&gt;"",INDEX('Impact Indicators - Section B'!J$29:J$120,MATCH('Print View'!$A49&amp;'Print View'!$V$45,'Impact Indicators - Section B'!$A$29:$A$120&amp;'Impact Indicators - Section B'!$C$29:$C$120,0)),""),"")</f>
        <v/>
      </c>
      <c r="X49" s="552" t="str">
        <f t="array" ref="X49">IFERROR(IF(INDEX('Impact Indicators - Section B'!K$29:K$120,MATCH('Print View'!$A49&amp;'Print View'!$V$45,'Impact Indicators - Section B'!$A$29:$A$120&amp;'Impact Indicators - Section B'!$C$29:$C$120,0))&lt;&gt;"",INDEX('Impact Indicators - Section B'!K$29:K$120,MATCH('Print View'!$A49&amp;'Print View'!$V$45,'Impact Indicators - Section B'!$A$29:$A$120&amp;'Impact Indicators - Section B'!$C$29:$C$120,0)),""),"")</f>
        <v/>
      </c>
      <c r="Y49" s="554" t="str">
        <f t="array" ref="Y49">IFERROR(IF(INDEX('Impact Indicators - Section B'!L$29:L$120,MATCH('Print View'!$A49&amp;'Print View'!$V47,'Impact Indicators - Section B'!$A$29:$A$120&amp;'Impact Indicators - Section B'!$C$29:$C$120,0))&lt;&gt;"",INDEX('Impact Indicators - Section B'!L$29:L$120,MATCH('Print View'!$A49&amp;'Print View'!$V$45,'Impact Indicators - Section B'!$A$29:$A$120&amp;'Impact Indicators - Section B'!$C$29:$C$120,0)),""),"")</f>
        <v/>
      </c>
      <c r="Z49" s="329" t="str">
        <f t="array" ref="Z49">IFERROR(IF(INDEX('Impact Indicators - Section B'!D$29:D$120,MATCH('Print View'!$A49&amp;'Print View'!$Z$45,'Impact Indicators - Section B'!$A$29:$A$120&amp;'Impact Indicators - Section B'!$C$29:$C$120,0))&lt;&gt;"",INDEX('Impact Indicators - Section B'!D$29:D$120,MATCH('Print View'!$A49&amp;'Print View'!$Z$45,'Impact Indicators - Section B'!$A$29:$A$120&amp;'Impact Indicators - Section B'!$C$29:$C$120,0)),""),"")</f>
        <v/>
      </c>
      <c r="AA49" s="550" t="str">
        <f t="array" ref="AA49">IFERROR(IF(INDEX('Impact Indicators - Section B'!J$29:J$120,MATCH('Print View'!$A49&amp;'Print View'!$Z$45,'Impact Indicators - Section B'!$A$29:$A$120&amp;'Impact Indicators - Section B'!$C$29:$C$120,0))&lt;&gt;"",INDEX('Impact Indicators - Section B'!J$29:J$120,MATCH('Print View'!$A49&amp;'Print View'!$Z$45,'Impact Indicators - Section B'!$A$29:$A$120&amp;'Impact Indicators - Section B'!$C$29:$C$120,0)),""),"")</f>
        <v/>
      </c>
      <c r="AB49" s="552" t="str">
        <f t="array" ref="AB49">IFERROR(IF(INDEX('Impact Indicators - Section B'!K$29:K$120,MATCH('Print View'!$A49&amp;'Print View'!$Z$45,'Impact Indicators - Section B'!$A$29:$A$120&amp;'Impact Indicators - Section B'!$C$29:$C$120,0))&lt;&gt;"",INDEX('Impact Indicators - Section B'!K$29:K$120,MATCH('Print View'!$A49&amp;'Print View'!$Z$45,'Impact Indicators - Section B'!$A$29:$A$120&amp;'Impact Indicators - Section B'!$C$29:$C$120,0)),""),"")</f>
        <v/>
      </c>
      <c r="AC49" s="554" t="str">
        <f t="array" ref="AC49">IFERROR(IF(INDEX('Impact Indicators - Section B'!L$29:L$120,MATCH('Print View'!$A49&amp;'Print View'!$Z47,'Impact Indicators - Section B'!$A$29:$A$120&amp;'Impact Indicators - Section B'!$C$29:$C$120,0))&lt;&gt;"",INDEX('Impact Indicators - Section B'!L$29:L$120,MATCH('Print View'!$A49&amp;'Print View'!$Z$45,'Impact Indicators - Section B'!$A$29:$A$120&amp;'Impact Indicators - Section B'!$C$29:$C$120,0)),""),"")</f>
        <v/>
      </c>
      <c r="AD49" s="330"/>
      <c r="AE49" s="331"/>
      <c r="AF49" s="331"/>
      <c r="AG49" s="331"/>
      <c r="AH49" s="331"/>
      <c r="AI49" s="331"/>
      <c r="AJ49" s="332"/>
    </row>
    <row r="50" spans="1:36" s="227" customFormat="1" ht="60" customHeight="1" x14ac:dyDescent="0.5">
      <c r="A50" s="620"/>
      <c r="B50" s="571"/>
      <c r="C50" s="571"/>
      <c r="D50" s="571"/>
      <c r="E50" s="571"/>
      <c r="F50" s="571"/>
      <c r="G50" s="571"/>
      <c r="H50" s="571"/>
      <c r="I50" s="555"/>
      <c r="J50" s="333" t="str">
        <f t="array" ref="J50">IFERROR(IF(INDEX('Impact Indicators - Section B'!E$29:E$120,MATCH('Print View'!$A49&amp;'Print View'!$J$45,'Impact Indicators - Section B'!$A$29:$A$120&amp;'Impact Indicators - Section B'!$C$29:$C$120,0))&lt;&gt;"",INDEX('Impact Indicators - Section B'!E$29:E$120,MATCH('Print View'!$A49&amp;'Print View'!$J$45,'Impact Indicators - Section B'!$A$29:$A$120&amp;'Impact Indicators - Section B'!$C$29:$C$120,0)),""),"")</f>
        <v/>
      </c>
      <c r="K50" s="551"/>
      <c r="L50" s="553"/>
      <c r="M50" s="555"/>
      <c r="N50" s="333" t="str">
        <f t="array" ref="N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O50" s="551"/>
      <c r="P50" s="553"/>
      <c r="Q50" s="555"/>
      <c r="R50" s="333" t="str">
        <f t="array" ref="R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S50" s="551"/>
      <c r="T50" s="553"/>
      <c r="U50" s="555"/>
      <c r="V50" s="333" t="str">
        <f t="array" ref="V50">IFERROR(IF(INDEX('Impact Indicators - Section B'!E$29:E$120,MATCH('Print View'!$A49&amp;'Print View'!$V$45,'Impact Indicators - Section B'!$A$29:$A$120&amp;'Impact Indicators - Section B'!$C$29:$C$120,0))&lt;&gt;"",INDEX('Impact Indicators - Section B'!E$29:E$120,MATCH('Print View'!$A49&amp;'Print View'!$V$45,'Impact Indicators - Section B'!$A$29:$A$120&amp;'Impact Indicators - Section B'!$C$29:$C$120,0)),""),"")</f>
        <v/>
      </c>
      <c r="W50" s="551"/>
      <c r="X50" s="553"/>
      <c r="Y50" s="555"/>
      <c r="Z50" s="333" t="str">
        <f t="array" ref="Z50">IFERROR(IF(INDEX('Impact Indicators - Section B'!E$29:E$120,MATCH('Print View'!$A49&amp;'Print View'!$Z$45,'Impact Indicators - Section B'!$A$29:$A$120&amp;'Impact Indicators - Section B'!$C$29:$C$120,0))&lt;&gt;"",INDEX('Impact Indicators - Section B'!E$29:E$120,MATCH('Print View'!$A49&amp;'Print View'!$Z$45,'Impact Indicators - Section B'!$A$29:$A$120&amp;'Impact Indicators - Section B'!$C$29:$C$120,0)),""),"")</f>
        <v/>
      </c>
      <c r="AA50" s="551"/>
      <c r="AB50" s="553"/>
      <c r="AC50" s="555"/>
      <c r="AD50" s="334"/>
      <c r="AE50" s="335"/>
      <c r="AF50" s="335"/>
      <c r="AG50" s="335"/>
      <c r="AH50" s="335"/>
      <c r="AI50" s="335"/>
      <c r="AJ50" s="336" t="s">
        <v>287</v>
      </c>
    </row>
    <row r="51" spans="1:36" s="227" customFormat="1" ht="60" customHeight="1" x14ac:dyDescent="0.5">
      <c r="A51" s="621">
        <v>3</v>
      </c>
      <c r="B51" s="575" t="str">
        <f>IFERROR(IF(INDEX('Impact Indicators - Section B'!B$9:B$25,MATCH('Print View'!$A51,'Impact Indicators - Section B'!$A$9:$A$25,0))&lt;&gt;"",INDEX('Impact Indicators - Section B'!B$9:B$25,MATCH('Print View'!$A51,'Impact Indicators - Section B'!$A$9:$A$25,0)),""),"")</f>
        <v>HIV I-10(M): Percentage of sex workers who are living with HIV</v>
      </c>
      <c r="C51" s="575" t="str">
        <f>IFERROR(IF(INDEX('Impact Indicators - Section B'!C$9:C$25,MATCH('Print View'!$A51,'Impact Indicators - Section B'!$A$9:$A$25,0))&lt;&gt;"",INDEX('Impact Indicators - Section B'!C$9:C$25,MATCH('Print View'!$A51,'Impact Indicators - Section B'!$A$9:$A$25,0)),""),"")</f>
        <v/>
      </c>
      <c r="D51" s="575" t="str">
        <f>IFERROR(IF(INDEX('Impact Indicators - Section B'!D$9:D$25,MATCH('Print View'!$A51,'Impact Indicators - Section B'!$A$9:$A$25,0))&lt;&gt;"",INDEX('Impact Indicators - Section B'!D$9:D$25,MATCH('Print View'!$A51,'Impact Indicators - Section B'!$A$9:$A$25,0)),""),"")</f>
        <v>7%</v>
      </c>
      <c r="E51" s="575" t="str">
        <f>IFERROR(IF(INDEX('Impact Indicators - Section B'!E$9:E$25,MATCH('Print View'!$A51,'Impact Indicators - Section B'!$A$9:$A$25,0))&lt;&gt;"",INDEX('Impact Indicators - Section B'!E$9:E$25,MATCH('Print View'!$A51,'Impact Indicators - Section B'!$A$9:$A$25,0)),""),"")</f>
        <v>2015</v>
      </c>
      <c r="F51" s="575" t="str">
        <f>IFERROR(IF(INDEX('Impact Indicators - Section B'!F$9:F$25,MATCH('Print View'!$A51,'Impact Indicators - Section B'!$A$9:$A$25,0))&lt;&gt;"",INDEX('Impact Indicators - Section B'!F$9:F$25,MATCH('Print View'!$A51,'Impact Indicators - Section B'!$A$9:$A$25,0)),""),"")</f>
        <v>IBBSS</v>
      </c>
      <c r="G51" s="575" t="str">
        <f>IFERROR(IF(INDEX('Impact Indicators - Section B'!G$9:G$25,MATCH('Print View'!$A51,'Impact Indicators - Section B'!$A$9:$A$25,0))&lt;&gt;"",INDEX('Impact Indicators - Section B'!G$9:G$25,MATCH('Print View'!$A51,'Impact Indicators - Section B'!$A$9:$A$25,0)),""),"")</f>
        <v>Age</v>
      </c>
      <c r="H51" s="572" t="str">
        <f>IFERROR(IF(INDEX('Impact Indicators - Section B'!H$9:H$25,MATCH('Print View'!$A51,'Impact Indicators - Section B'!$A$9:$A$25,0))&lt;&gt;"",INDEX('Impact Indicators - Section B'!H$9:H$25,MATCH('Print View'!$A51,'Impact Indicators - Section B'!$A$9:$A$25,0)),""),"")</f>
        <v/>
      </c>
      <c r="I51" s="563" t="str">
        <f>IFERROR(IF(INDEX('Impact Indicators - Section B'!Q$9:Q$25,MATCH('Print View'!$A51,'Impact Indicators - Section B'!$A$9:$A$25,0))&lt;&gt;"",INDEX('Impact Indicators - Section B'!Q$9:Q$25,MATCH('Print View'!$A51,'Impact Indicators - Section B'!$A$9:$A$25,0)),""),"")</f>
        <v>Ghana</v>
      </c>
      <c r="J51" s="337" t="str">
        <f t="array" ref="J51">IFERROR(IF(INDEX('Impact Indicators - Section B'!D$29:D$120,MATCH('Print View'!$A51&amp;'Print View'!$J$45,'Impact Indicators - Section B'!$A$29:$A$120&amp;'Impact Indicators - Section B'!$C$29:$C$120,0))&lt;&gt;"",INDEX('Impact Indicators - Section B'!D$29:D$120,MATCH('Print View'!$A51&amp;'Print View'!$J$45,'Impact Indicators - Section B'!$A$29:$A$120&amp;'Impact Indicators - Section B'!$C$29:$C$120,0)),""),"")</f>
        <v/>
      </c>
      <c r="K51" s="559">
        <f t="array" ref="K51">IFERROR(IF(INDEX('Impact Indicators - Section B'!F$29:F$120,MATCH('Print View'!$A51&amp;'Print View'!$J$45,'Impact Indicators - Section B'!$A$29:$A$120&amp;'Impact Indicators - Section B'!$C$29:$C$120,0))&lt;&gt;"",INDEX('Impact Indicators - Section B'!F$29:F$120,MATCH('Print View'!$A51&amp;'Print View'!$J$45,'Impact Indicators - Section B'!$A$29:$A$120&amp;'Impact Indicators - Section B'!$C$29:$C$120,0)),""),"")</f>
        <v>7</v>
      </c>
      <c r="L51" s="561">
        <f t="array" ref="L51">IFERROR(IF(INDEX('Impact Indicators - Section B'!G$29:G$120,MATCH('Print View'!$A51&amp;'Print View'!$J$45,'Impact Indicators - Section B'!$A$29:$A$120&amp;'Impact Indicators - Section B'!$C$29:$C$120,0))&lt;&gt;"",INDEX('Impact Indicators - Section B'!G$29:G$120,MATCH('Print View'!$A51&amp;'Print View'!$J$45,'Impact Indicators - Section B'!$A$29:$A$120&amp;'Impact Indicators - Section B'!$C$29:$C$120,0)),""),"")</f>
        <v>43525</v>
      </c>
      <c r="M51" s="563" t="str">
        <f t="array" ref="M51">IFERROR(IF(INDEX('Impact Indicators - Section B'!H$29:H$120,MATCH('Print View'!$A51&amp;'Print View'!$J$45,'Impact Indicators - Section B'!$A$29:$A$120&amp;'Impact Indicators - Section B'!$C$29:$C$120,0))&lt;&gt;"",INDEX('Impact Indicators - Section B'!H$29:H$120,MATCH('Print View'!$A51&amp;'Print View'!$J$45,'Impact Indicators - Section B'!$A$29:$A$120&amp;'Impact Indicators - Section B'!$C$29:$C$120,0)),""),"")</f>
        <v/>
      </c>
      <c r="N51" s="337" t="str">
        <f t="array" ref="N51">IFERROR(IF(INDEX('Impact Indicators - Section B'!D$29:D$120,MATCH('Print View'!$A51&amp;'Print View'!$N$45,'Impact Indicators - Section B'!$A$29:$A$120&amp;'Impact Indicators - Section B'!$C$29:$C$120,0))&lt;&gt;"",INDEX('Impact Indicators - Section B'!D$29:D$120,MATCH('Print View'!$A51&amp;'Print View'!$N$45,'Impact Indicators - Section B'!$A$29:$A$120&amp;'Impact Indicators - Section B'!$C$29:$C$120,0)),""),"")</f>
        <v/>
      </c>
      <c r="O51" s="559" t="str">
        <f t="array" ref="O51">IFERROR(IF(INDEX('Impact Indicators - Section B'!J$29:J$120,MATCH('Print View'!$A51&amp;'Print View'!$N$45,'Impact Indicators - Section B'!$A$29:$A$120&amp;'Impact Indicators - Section B'!$C$29:$C$120,0))&lt;&gt;"",INDEX('Impact Indicators - Section B'!J$29:J$120,MATCH('Print View'!$A51&amp;'Print View'!$N$45,'Impact Indicators - Section B'!$A$29:$A$120&amp;'Impact Indicators - Section B'!$C$29:$C$120,0)),""),"")</f>
        <v>a1Y36000002qElhEAE</v>
      </c>
      <c r="P51" s="561" t="b">
        <f t="array" ref="P51">IFERROR(IF(INDEX('Impact Indicators - Section B'!K$29:K$120,MATCH('Print View'!$A51&amp;'Print View'!$N$45,'Impact Indicators - Section B'!$A$29:$A$120&amp;'Impact Indicators - Section B'!$C$29:$C$120,0))&lt;&gt;"",INDEX('Impact Indicators - Section B'!K$29:K$120,MATCH('Print View'!$A51&amp;'Print View'!$N$45,'Impact Indicators - Section B'!$A$29:$A$120&amp;'Impact Indicators - Section B'!$C$29:$C$120,0)),""),"")</f>
        <v>1</v>
      </c>
      <c r="Q51" s="563" t="str">
        <f t="array" aca="1" ref="Q51" ca="1">IFERROR(IF(INDEX('Impact Indicators - Section B'!L$29:L$120,MATCH('Print View'!$A51&amp;'Print View'!$N49,'Impact Indicators - Section B'!$A$29:$A$120&amp;'Impact Indicators - Section B'!$C$29:$C$120,0))&lt;&gt;"",INDEX('Impact Indicators - Section B'!L$29:L$120,MATCH('Print View'!$A51&amp;'Print View'!$N$45,'Impact Indicators - Section B'!$A$29:$A$120&amp;'Impact Indicators - Section B'!$C$29:$C$120,0)),""),"")</f>
        <v>a1Y36000002qElkEAE</v>
      </c>
      <c r="R51" s="337" t="str">
        <f t="array" ref="R51">IFERROR(IF(INDEX('Impact Indicators - Section B'!D$29:D$120,MATCH('Print View'!$A51&amp;'Print View'!$R$45,'Impact Indicators - Section B'!$A$29:$A$120&amp;'Impact Indicators - Section B'!$C$29:$C$120,0))&lt;&gt;"",INDEX('Impact Indicators - Section B'!D$29:D$120,MATCH('Print View'!$A51&amp;'Print View'!$R$45,'Impact Indicators - Section B'!$A$29:$A$120&amp;'Impact Indicators - Section B'!$C$29:$C$120,0)),""),"")</f>
        <v/>
      </c>
      <c r="S51" s="559" t="str">
        <f t="array" ref="S51">IFERROR(IF(INDEX('Impact Indicators - Section B'!J$29:J$120,MATCH('Print View'!$A51&amp;'Print View'!$R$45,'Impact Indicators - Section B'!$A$29:$A$120&amp;'Impact Indicators - Section B'!$C$29:$C$120,0))&lt;&gt;"",INDEX('Impact Indicators - Section B'!J$29:J$120,MATCH('Print View'!$A51&amp;'Print View'!$R$45,'Impact Indicators - Section B'!$A$29:$A$120&amp;'Impact Indicators - Section B'!$C$29:$C$120,0)),""),"")</f>
        <v>a1Y36000002qEliEAE</v>
      </c>
      <c r="T51" s="561" t="b">
        <f t="array" ref="T51">IFERROR(IF(INDEX('Impact Indicators - Section B'!K$29:K$120,MATCH('Print View'!$A51&amp;'Print View'!$R$45,'Impact Indicators - Section B'!$A$29:$A$120&amp;'Impact Indicators - Section B'!$C$29:$C$120,0))&lt;&gt;"",INDEX('Impact Indicators - Section B'!K$29:K$120,MATCH('Print View'!$A51&amp;'Print View'!$R$45,'Impact Indicators - Section B'!$A$29:$A$120&amp;'Impact Indicators - Section B'!$C$29:$C$120,0)),""),"")</f>
        <v>1</v>
      </c>
      <c r="U51" s="563" t="str">
        <f t="array" aca="1" ref="U51" ca="1">IFERROR(IF(INDEX('Impact Indicators - Section B'!L$29:L$120,MATCH('Print View'!$A51&amp;'Print View'!$R49,'Impact Indicators - Section B'!$A$29:$A$120&amp;'Impact Indicators - Section B'!$C$29:$C$120,0))&lt;&gt;"",INDEX('Impact Indicators - Section B'!L$29:L$120,MATCH('Print View'!$A51&amp;'Print View'!$R$45,'Impact Indicators - Section B'!$A$29:$A$120&amp;'Impact Indicators - Section B'!$C$29:$C$120,0)),""),"")</f>
        <v>a1Y36000002qEllEAE</v>
      </c>
      <c r="V51" s="337" t="str">
        <f t="array" ref="V51">IFERROR(IF(INDEX('Impact Indicators - Section B'!D$29:D$120,MATCH('Print View'!$A51&amp;'Print View'!$V$45,'Impact Indicators - Section B'!$A$29:$A$120&amp;'Impact Indicators - Section B'!$C$29:$C$120,0))&lt;&gt;"",INDEX('Impact Indicators - Section B'!D$29:D$120,MATCH('Print View'!$A51&amp;'Print View'!$V$45,'Impact Indicators - Section B'!$A$29:$A$120&amp;'Impact Indicators - Section B'!$C$29:$C$120,0)),""),"")</f>
        <v/>
      </c>
      <c r="W51" s="559" t="str">
        <f t="array" ref="W51">IFERROR(IF(INDEX('Impact Indicators - Section B'!J$29:J$120,MATCH('Print View'!$A51&amp;'Print View'!$V$45,'Impact Indicators - Section B'!$A$29:$A$120&amp;'Impact Indicators - Section B'!$C$29:$C$120,0))&lt;&gt;"",INDEX('Impact Indicators - Section B'!J$29:J$120,MATCH('Print View'!$A51&amp;'Print View'!$V$45,'Impact Indicators - Section B'!$A$29:$A$120&amp;'Impact Indicators - Section B'!$C$29:$C$120,0)),""),"")</f>
        <v/>
      </c>
      <c r="X51" s="561" t="str">
        <f t="array" ref="X51">IFERROR(IF(INDEX('Impact Indicators - Section B'!K$29:K$120,MATCH('Print View'!$A51&amp;'Print View'!$V$45,'Impact Indicators - Section B'!$A$29:$A$120&amp;'Impact Indicators - Section B'!$C$29:$C$120,0))&lt;&gt;"",INDEX('Impact Indicators - Section B'!K$29:K$120,MATCH('Print View'!$A51&amp;'Print View'!$V$45,'Impact Indicators - Section B'!$A$29:$A$120&amp;'Impact Indicators - Section B'!$C$29:$C$120,0)),""),"")</f>
        <v/>
      </c>
      <c r="Y51" s="563" t="str">
        <f t="array" ref="Y51">IFERROR(IF(INDEX('Impact Indicators - Section B'!L$29:L$120,MATCH('Print View'!$A51&amp;'Print View'!$V49,'Impact Indicators - Section B'!$A$29:$A$120&amp;'Impact Indicators - Section B'!$C$29:$C$120,0))&lt;&gt;"",INDEX('Impact Indicators - Section B'!L$29:L$120,MATCH('Print View'!$A51&amp;'Print View'!$V$45,'Impact Indicators - Section B'!$A$29:$A$120&amp;'Impact Indicators - Section B'!$C$29:$C$120,0)),""),"")</f>
        <v/>
      </c>
      <c r="Z51" s="337" t="str">
        <f t="array" ref="Z51">IFERROR(IF(INDEX('Impact Indicators - Section B'!D$29:D$120,MATCH('Print View'!$A51&amp;'Print View'!$Z$45,'Impact Indicators - Section B'!$A$29:$A$120&amp;'Impact Indicators - Section B'!$C$29:$C$120,0))&lt;&gt;"",INDEX('Impact Indicators - Section B'!D$29:D$120,MATCH('Print View'!$A51&amp;'Print View'!$Z$45,'Impact Indicators - Section B'!$A$29:$A$120&amp;'Impact Indicators - Section B'!$C$29:$C$120,0)),""),"")</f>
        <v/>
      </c>
      <c r="AA51" s="559" t="str">
        <f t="array" ref="AA51">IFERROR(IF(INDEX('Impact Indicators - Section B'!J$29:J$120,MATCH('Print View'!$A51&amp;'Print View'!$Z$45,'Impact Indicators - Section B'!$A$29:$A$120&amp;'Impact Indicators - Section B'!$C$29:$C$120,0))&lt;&gt;"",INDEX('Impact Indicators - Section B'!J$29:J$120,MATCH('Print View'!$A51&amp;'Print View'!$Z$45,'Impact Indicators - Section B'!$A$29:$A$120&amp;'Impact Indicators - Section B'!$C$29:$C$120,0)),""),"")</f>
        <v/>
      </c>
      <c r="AB51" s="561" t="str">
        <f t="array" ref="AB51">IFERROR(IF(INDEX('Impact Indicators - Section B'!K$29:K$120,MATCH('Print View'!$A51&amp;'Print View'!$Z$45,'Impact Indicators - Section B'!$A$29:$A$120&amp;'Impact Indicators - Section B'!$C$29:$C$120,0))&lt;&gt;"",INDEX('Impact Indicators - Section B'!K$29:K$120,MATCH('Print View'!$A51&amp;'Print View'!$Z$45,'Impact Indicators - Section B'!$A$29:$A$120&amp;'Impact Indicators - Section B'!$C$29:$C$120,0)),""),"")</f>
        <v/>
      </c>
      <c r="AC51" s="563" t="str">
        <f t="array" ref="AC51">IFERROR(IF(INDEX('Impact Indicators - Section B'!L$29:L$120,MATCH('Print View'!$A51&amp;'Print View'!$Z49,'Impact Indicators - Section B'!$A$29:$A$120&amp;'Impact Indicators - Section B'!$C$29:$C$120,0))&lt;&gt;"",INDEX('Impact Indicators - Section B'!L$29:L$120,MATCH('Print View'!$A51&amp;'Print View'!$Z$45,'Impact Indicators - Section B'!$A$29:$A$120&amp;'Impact Indicators - Section B'!$C$29:$C$120,0)),""),"")</f>
        <v/>
      </c>
      <c r="AD51" s="322"/>
      <c r="AE51" s="323"/>
      <c r="AF51" s="323"/>
      <c r="AG51" s="323"/>
      <c r="AH51" s="323"/>
      <c r="AI51" s="323"/>
      <c r="AJ51" s="569" t="s">
        <v>287</v>
      </c>
    </row>
    <row r="52" spans="1:36" s="227" customFormat="1" ht="60" customHeight="1" x14ac:dyDescent="0.5">
      <c r="A52" s="621"/>
      <c r="B52" s="576"/>
      <c r="C52" s="576"/>
      <c r="D52" s="576"/>
      <c r="E52" s="576"/>
      <c r="F52" s="576"/>
      <c r="G52" s="576"/>
      <c r="H52" s="574"/>
      <c r="I52" s="564"/>
      <c r="J52" s="325" t="str">
        <f t="array" ref="J52">IFERROR(IF(INDEX('Impact Indicators - Section B'!E$29:E$120,MATCH('Print View'!$A51&amp;'Print View'!$J$45,'Impact Indicators - Section B'!$A$29:$A$120&amp;'Impact Indicators - Section B'!$C$29:$C$120,0))&lt;&gt;"",INDEX('Impact Indicators - Section B'!E$29:E$120,MATCH('Print View'!$A51&amp;'Print View'!$J$45,'Impact Indicators - Section B'!$A$29:$A$120&amp;'Impact Indicators - Section B'!$C$29:$C$120,0)),""),"")</f>
        <v/>
      </c>
      <c r="K52" s="560"/>
      <c r="L52" s="562"/>
      <c r="M52" s="564"/>
      <c r="N52" s="325" t="str">
        <f t="array" ref="N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O52" s="560"/>
      <c r="P52" s="562"/>
      <c r="Q52" s="564"/>
      <c r="R52" s="325" t="str">
        <f t="array" ref="R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S52" s="560"/>
      <c r="T52" s="562"/>
      <c r="U52" s="564"/>
      <c r="V52" s="325" t="str">
        <f t="array" ref="V52">IFERROR(IF(INDEX('Impact Indicators - Section B'!E$29:E$120,MATCH('Print View'!$A51&amp;'Print View'!$V$45,'Impact Indicators - Section B'!$A$29:$A$120&amp;'Impact Indicators - Section B'!$C$29:$C$120,0))&lt;&gt;"",INDEX('Impact Indicators - Section B'!E$29:E$120,MATCH('Print View'!$A51&amp;'Print View'!$V$45,'Impact Indicators - Section B'!$A$29:$A$120&amp;'Impact Indicators - Section B'!$C$29:$C$120,0)),""),"")</f>
        <v/>
      </c>
      <c r="W52" s="560"/>
      <c r="X52" s="562"/>
      <c r="Y52" s="564"/>
      <c r="Z52" s="325" t="str">
        <f t="array" ref="Z52">IFERROR(IF(INDEX('Impact Indicators - Section B'!E$29:E$120,MATCH('Print View'!$A51&amp;'Print View'!$Z$45,'Impact Indicators - Section B'!$A$29:$A$120&amp;'Impact Indicators - Section B'!$C$29:$C$120,0))&lt;&gt;"",INDEX('Impact Indicators - Section B'!E$29:E$120,MATCH('Print View'!$A51&amp;'Print View'!$Z$45,'Impact Indicators - Section B'!$A$29:$A$120&amp;'Impact Indicators - Section B'!$C$29:$C$120,0)),""),"")</f>
        <v/>
      </c>
      <c r="AA52" s="560"/>
      <c r="AB52" s="562"/>
      <c r="AC52" s="564"/>
      <c r="AD52" s="326"/>
      <c r="AE52" s="327"/>
      <c r="AF52" s="327"/>
      <c r="AG52" s="327"/>
      <c r="AH52" s="327"/>
      <c r="AI52" s="323"/>
      <c r="AJ52" s="569" t="s">
        <v>287</v>
      </c>
    </row>
    <row r="53" spans="1:36" s="227" customFormat="1" ht="60" customHeight="1" x14ac:dyDescent="0.5">
      <c r="A53" s="620">
        <v>4</v>
      </c>
      <c r="B53" s="570" t="str">
        <f>IFERROR(IF(INDEX('Impact Indicators - Section B'!B$9:B$25,MATCH('Print View'!$A53,'Impact Indicators - Section B'!$A$9:$A$25,0))&lt;&gt;"",INDEX('Impact Indicators - Section B'!B$9:B$25,MATCH('Print View'!$A53,'Impact Indicators - Section B'!$A$9:$A$25,0)),""),"")</f>
        <v>TB I-2: TB incidence rate per 100,000 population</v>
      </c>
      <c r="C53" s="570" t="str">
        <f>IFERROR(IF(INDEX('Impact Indicators - Section B'!C$9:C$25,MATCH('Print View'!$A53,'Impact Indicators - Section B'!$A$9:$A$25,0))&lt;&gt;"",INDEX('Impact Indicators - Section B'!C$9:C$25,MATCH('Print View'!$A53,'Impact Indicators - Section B'!$A$9:$A$25,0)),""),"")</f>
        <v/>
      </c>
      <c r="D53" s="570" t="str">
        <f>IFERROR(IF(INDEX('Impact Indicators - Section B'!D$9:D$25,MATCH('Print View'!$A53,'Impact Indicators - Section B'!$A$9:$A$25,0))&lt;&gt;"",INDEX('Impact Indicators - Section B'!D$9:D$25,MATCH('Print View'!$A53,'Impact Indicators - Section B'!$A$9:$A$25,0)),""),"")</f>
        <v>156</v>
      </c>
      <c r="E53" s="570" t="str">
        <f>IFERROR(IF(INDEX('Impact Indicators - Section B'!E$9:E$25,MATCH('Print View'!$A53,'Impact Indicators - Section B'!$A$9:$A$25,0))&lt;&gt;"",INDEX('Impact Indicators - Section B'!E$9:E$25,MATCH('Print View'!$A53,'Impact Indicators - Section B'!$A$9:$A$25,0)),""),"")</f>
        <v>2016</v>
      </c>
      <c r="F53" s="570" t="str">
        <f>IFERROR(IF(INDEX('Impact Indicators - Section B'!F$9:F$25,MATCH('Print View'!$A53,'Impact Indicators - Section B'!$A$9:$A$25,0))&lt;&gt;"",INDEX('Impact Indicators - Section B'!F$9:F$25,MATCH('Print View'!$A53,'Impact Indicators - Section B'!$A$9:$A$25,0)),""),"")</f>
        <v>Global TB report 2017</v>
      </c>
      <c r="G53" s="570" t="str">
        <f>IFERROR(IF(INDEX('Impact Indicators - Section B'!G$9:G$25,MATCH('Print View'!$A53,'Impact Indicators - Section B'!$A$9:$A$25,0))&lt;&gt;"",INDEX('Impact Indicators - Section B'!G$9:G$25,MATCH('Print View'!$A53,'Impact Indicators - Section B'!$A$9:$A$25,0)),""),"")</f>
        <v/>
      </c>
      <c r="H53" s="570" t="str">
        <f>IFERROR(IF(INDEX('Impact Indicators - Section B'!H$9:H$25,MATCH('Print View'!$A53,'Impact Indicators - Section B'!$A$9:$A$25,0))&lt;&gt;"",INDEX('Impact Indicators - Section B'!H$9:H$25,MATCH('Print View'!$A53,'Impact Indicators - Section B'!$A$9:$A$25,0)),""),"")</f>
        <v/>
      </c>
      <c r="I53" s="554" t="str">
        <f>IFERROR(IF(INDEX('Impact Indicators - Section B'!Q$9:Q$25,MATCH('Print View'!$A53,'Impact Indicators - Section B'!$A$9:$A$25,0))&lt;&gt;"",INDEX('Impact Indicators - Section B'!Q$9:Q$25,MATCH('Print View'!$A53,'Impact Indicators - Section B'!$A$9:$A$25,0)),""),"")</f>
        <v>Ghana</v>
      </c>
      <c r="J53" s="329">
        <f t="array" ref="J53">IFERROR(IF(INDEX('Impact Indicators - Section B'!D$29:D$120,MATCH('Print View'!$A53&amp;'Print View'!$J$45,'Impact Indicators - Section B'!$A$29:$A$120&amp;'Impact Indicators - Section B'!$C$29:$C$120,0))&lt;&gt;"",INDEX('Impact Indicators - Section B'!D$29:D$120,MATCH('Print View'!$A53&amp;'Print View'!$J$45,'Impact Indicators - Section B'!$A$29:$A$120&amp;'Impact Indicators - Section B'!$C$29:$C$120,0)),""),"")</f>
        <v>150</v>
      </c>
      <c r="K53" s="550" t="str">
        <f t="array" ref="K53">IFERROR(IF(INDEX('Impact Indicators - Section B'!F$29:F$120,MATCH('Print View'!$A53&amp;'Print View'!$J$45,'Impact Indicators - Section B'!$A$29:$A$120&amp;'Impact Indicators - Section B'!$C$29:$C$120,0))&lt;&gt;"",INDEX('Impact Indicators - Section B'!F$29:F$120,MATCH('Print View'!$A53&amp;'Print View'!$J$45,'Impact Indicators - Section B'!$A$29:$A$120&amp;'Impact Indicators - Section B'!$C$29:$C$120,0)),""),"")</f>
        <v/>
      </c>
      <c r="L53" s="552">
        <f t="array" ref="L53">IFERROR(IF(INDEX('Impact Indicators - Section B'!G$29:G$120,MATCH('Print View'!$A53&amp;'Print View'!$J$45,'Impact Indicators - Section B'!$A$29:$A$120&amp;'Impact Indicators - Section B'!$C$29:$C$120,0))&lt;&gt;"",INDEX('Impact Indicators - Section B'!G$29:G$120,MATCH('Print View'!$A53&amp;'Print View'!$J$45,'Impact Indicators - Section B'!$A$29:$A$120&amp;'Impact Indicators - Section B'!$C$29:$C$120,0)),""),"")</f>
        <v>43678</v>
      </c>
      <c r="M53" s="554" t="str">
        <f t="array" ref="M53">IFERROR(IF(INDEX('Impact Indicators - Section B'!H$29:H$120,MATCH('Print View'!$A53&amp;'Print View'!$J$45,'Impact Indicators - Section B'!$A$29:$A$120&amp;'Impact Indicators - Section B'!$C$29:$C$120,0))&lt;&gt;"",INDEX('Impact Indicators - Section B'!H$29:H$120,MATCH('Print View'!$A53&amp;'Print View'!$J$45,'Impact Indicators - Section B'!$A$29:$A$120&amp;'Impact Indicators - Section B'!$C$29:$C$120,0)),""),"")</f>
        <v/>
      </c>
      <c r="N53" s="329">
        <f t="array" ref="N53">IFERROR(IF(INDEX('Impact Indicators - Section B'!D$29:D$120,MATCH('Print View'!$A53&amp;'Print View'!$N$45,'Impact Indicators - Section B'!$A$29:$A$120&amp;'Impact Indicators - Section B'!$C$29:$C$120,0))&lt;&gt;"",INDEX('Impact Indicators - Section B'!D$29:D$120,MATCH('Print View'!$A53&amp;'Print View'!$N$45,'Impact Indicators - Section B'!$A$29:$A$120&amp;'Impact Indicators - Section B'!$C$29:$C$120,0)),""),"")</f>
        <v>145</v>
      </c>
      <c r="O53" s="550" t="str">
        <f t="array" ref="O53">IFERROR(IF(INDEX('Impact Indicators - Section B'!J$29:J$120,MATCH('Print View'!$A53&amp;'Print View'!$N$45,'Impact Indicators - Section B'!$A$29:$A$120&amp;'Impact Indicators - Section B'!$C$29:$C$120,0))&lt;&gt;"",INDEX('Impact Indicators - Section B'!J$29:J$120,MATCH('Print View'!$A53&amp;'Print View'!$N$45,'Impact Indicators - Section B'!$A$29:$A$120&amp;'Impact Indicators - Section B'!$C$29:$C$120,0)),""),"")</f>
        <v>a1Y36000002qElhEAE</v>
      </c>
      <c r="P53" s="552" t="b">
        <f t="array" ref="P53">IFERROR(IF(INDEX('Impact Indicators - Section B'!K$29:K$120,MATCH('Print View'!$A53&amp;'Print View'!$N$45,'Impact Indicators - Section B'!$A$29:$A$120&amp;'Impact Indicators - Section B'!$C$29:$C$120,0))&lt;&gt;"",INDEX('Impact Indicators - Section B'!K$29:K$120,MATCH('Print View'!$A53&amp;'Print View'!$N$45,'Impact Indicators - Section B'!$A$29:$A$120&amp;'Impact Indicators - Section B'!$C$29:$C$120,0)),""),"")</f>
        <v>1</v>
      </c>
      <c r="Q53" s="554" t="str">
        <f t="array" aca="1" ref="Q53" ca="1">IFERROR(IF(INDEX('Impact Indicators - Section B'!L$29:L$120,MATCH('Print View'!$A53&amp;'Print View'!$N51,'Impact Indicators - Section B'!$A$29:$A$120&amp;'Impact Indicators - Section B'!$C$29:$C$120,0))&lt;&gt;"",INDEX('Impact Indicators - Section B'!L$29:L$120,MATCH('Print View'!$A53&amp;'Print View'!$N$45,'Impact Indicators - Section B'!$A$29:$A$120&amp;'Impact Indicators - Section B'!$C$29:$C$120,0)),""),"")</f>
        <v>a1Y36000002qEllEAE</v>
      </c>
      <c r="R53" s="329">
        <f t="array" ref="R53">IFERROR(IF(INDEX('Impact Indicators - Section B'!D$29:D$120,MATCH('Print View'!$A53&amp;'Print View'!$R$45,'Impact Indicators - Section B'!$A$29:$A$120&amp;'Impact Indicators - Section B'!$C$29:$C$120,0))&lt;&gt;"",INDEX('Impact Indicators - Section B'!D$29:D$120,MATCH('Print View'!$A53&amp;'Print View'!$R$45,'Impact Indicators - Section B'!$A$29:$A$120&amp;'Impact Indicators - Section B'!$C$29:$C$120,0)),""),"")</f>
        <v>140</v>
      </c>
      <c r="S53" s="550" t="str">
        <f t="array" ref="S53">IFERROR(IF(INDEX('Impact Indicators - Section B'!J$29:J$120,MATCH('Print View'!$A53&amp;'Print View'!$R$45,'Impact Indicators - Section B'!$A$29:$A$120&amp;'Impact Indicators - Section B'!$C$29:$C$120,0))&lt;&gt;"",INDEX('Impact Indicators - Section B'!J$29:J$120,MATCH('Print View'!$A53&amp;'Print View'!$R$45,'Impact Indicators - Section B'!$A$29:$A$120&amp;'Impact Indicators - Section B'!$C$29:$C$120,0)),""),"")</f>
        <v>a1Y36000002qEliEAE</v>
      </c>
      <c r="T53" s="552" t="b">
        <f t="array" ref="T53">IFERROR(IF(INDEX('Impact Indicators - Section B'!K$29:K$120,MATCH('Print View'!$A53&amp;'Print View'!$R$45,'Impact Indicators - Section B'!$A$29:$A$120&amp;'Impact Indicators - Section B'!$C$29:$C$120,0))&lt;&gt;"",INDEX('Impact Indicators - Section B'!K$29:K$120,MATCH('Print View'!$A53&amp;'Print View'!$R$45,'Impact Indicators - Section B'!$A$29:$A$120&amp;'Impact Indicators - Section B'!$C$29:$C$120,0)),""),"")</f>
        <v>1</v>
      </c>
      <c r="U53" s="554" t="str">
        <f t="array" aca="1" ref="U53" ca="1">IFERROR(IF(INDEX('Impact Indicators - Section B'!L$29:L$120,MATCH('Print View'!$A53&amp;'Print View'!$R51,'Impact Indicators - Section B'!$A$29:$A$120&amp;'Impact Indicators - Section B'!$C$29:$C$120,0))&lt;&gt;"",INDEX('Impact Indicators - Section B'!L$29:L$120,MATCH('Print View'!$A53&amp;'Print View'!$R$45,'Impact Indicators - Section B'!$A$29:$A$120&amp;'Impact Indicators - Section B'!$C$29:$C$120,0)),""),"")</f>
        <v>a1Y36000002qEllEAE</v>
      </c>
      <c r="V53" s="329" t="str">
        <f t="array" ref="V53">IFERROR(IF(INDEX('Impact Indicators - Section B'!D$29:D$120,MATCH('Print View'!$A53&amp;'Print View'!$V$45,'Impact Indicators - Section B'!$A$29:$A$120&amp;'Impact Indicators - Section B'!$C$29:$C$120,0))&lt;&gt;"",INDEX('Impact Indicators - Section B'!D$29:D$120,MATCH('Print View'!$A53&amp;'Print View'!$V$45,'Impact Indicators - Section B'!$A$29:$A$120&amp;'Impact Indicators - Section B'!$C$29:$C$120,0)),""),"")</f>
        <v/>
      </c>
      <c r="W53" s="550" t="str">
        <f t="array" ref="W53">IFERROR(IF(INDEX('Impact Indicators - Section B'!J$29:J$120,MATCH('Print View'!$A53&amp;'Print View'!$V$45,'Impact Indicators - Section B'!$A$29:$A$120&amp;'Impact Indicators - Section B'!$C$29:$C$120,0))&lt;&gt;"",INDEX('Impact Indicators - Section B'!J$29:J$120,MATCH('Print View'!$A53&amp;'Print View'!$V$45,'Impact Indicators - Section B'!$A$29:$A$120&amp;'Impact Indicators - Section B'!$C$29:$C$120,0)),""),"")</f>
        <v/>
      </c>
      <c r="X53" s="552" t="str">
        <f t="array" ref="X53">IFERROR(IF(INDEX('Impact Indicators - Section B'!K$29:K$120,MATCH('Print View'!$A53&amp;'Print View'!$V$45,'Impact Indicators - Section B'!$A$29:$A$120&amp;'Impact Indicators - Section B'!$C$29:$C$120,0))&lt;&gt;"",INDEX('Impact Indicators - Section B'!K$29:K$120,MATCH('Print View'!$A53&amp;'Print View'!$V$45,'Impact Indicators - Section B'!$A$29:$A$120&amp;'Impact Indicators - Section B'!$C$29:$C$120,0)),""),"")</f>
        <v/>
      </c>
      <c r="Y53" s="554" t="str">
        <f t="array" ref="Y53">IFERROR(IF(INDEX('Impact Indicators - Section B'!L$29:L$120,MATCH('Print View'!$A53&amp;'Print View'!$V51,'Impact Indicators - Section B'!$A$29:$A$120&amp;'Impact Indicators - Section B'!$C$29:$C$120,0))&lt;&gt;"",INDEX('Impact Indicators - Section B'!L$29:L$120,MATCH('Print View'!$A53&amp;'Print View'!$V$45,'Impact Indicators - Section B'!$A$29:$A$120&amp;'Impact Indicators - Section B'!$C$29:$C$120,0)),""),"")</f>
        <v/>
      </c>
      <c r="Z53" s="329" t="str">
        <f t="array" ref="Z53">IFERROR(IF(INDEX('Impact Indicators - Section B'!D$29:D$120,MATCH('Print View'!$A53&amp;'Print View'!$Z$45,'Impact Indicators - Section B'!$A$29:$A$120&amp;'Impact Indicators - Section B'!$C$29:$C$120,0))&lt;&gt;"",INDEX('Impact Indicators - Section B'!D$29:D$120,MATCH('Print View'!$A53&amp;'Print View'!$Z$45,'Impact Indicators - Section B'!$A$29:$A$120&amp;'Impact Indicators - Section B'!$C$29:$C$120,0)),""),"")</f>
        <v/>
      </c>
      <c r="AA53" s="550" t="str">
        <f t="array" ref="AA53">IFERROR(IF(INDEX('Impact Indicators - Section B'!J$29:J$120,MATCH('Print View'!$A53&amp;'Print View'!$Z$45,'Impact Indicators - Section B'!$A$29:$A$120&amp;'Impact Indicators - Section B'!$C$29:$C$120,0))&lt;&gt;"",INDEX('Impact Indicators - Section B'!J$29:J$120,MATCH('Print View'!$A53&amp;'Print View'!$Z$45,'Impact Indicators - Section B'!$A$29:$A$120&amp;'Impact Indicators - Section B'!$C$29:$C$120,0)),""),"")</f>
        <v/>
      </c>
      <c r="AB53" s="552" t="str">
        <f t="array" ref="AB53">IFERROR(IF(INDEX('Impact Indicators - Section B'!K$29:K$120,MATCH('Print View'!$A53&amp;'Print View'!$Z$45,'Impact Indicators - Section B'!$A$29:$A$120&amp;'Impact Indicators - Section B'!$C$29:$C$120,0))&lt;&gt;"",INDEX('Impact Indicators - Section B'!K$29:K$120,MATCH('Print View'!$A53&amp;'Print View'!$Z$45,'Impact Indicators - Section B'!$A$29:$A$120&amp;'Impact Indicators - Section B'!$C$29:$C$120,0)),""),"")</f>
        <v/>
      </c>
      <c r="AC53" s="554" t="str">
        <f t="array" ref="AC53">IFERROR(IF(INDEX('Impact Indicators - Section B'!L$29:L$120,MATCH('Print View'!$A53&amp;'Print View'!$Z51,'Impact Indicators - Section B'!$A$29:$A$120&amp;'Impact Indicators - Section B'!$C$29:$C$120,0))&lt;&gt;"",INDEX('Impact Indicators - Section B'!L$29:L$120,MATCH('Print View'!$A53&amp;'Print View'!$Z$45,'Impact Indicators - Section B'!$A$29:$A$120&amp;'Impact Indicators - Section B'!$C$29:$C$120,0)),""),"")</f>
        <v/>
      </c>
      <c r="AD53" s="330"/>
      <c r="AE53" s="331"/>
      <c r="AF53" s="331"/>
      <c r="AG53" s="331"/>
      <c r="AH53" s="331"/>
      <c r="AI53" s="331"/>
      <c r="AJ53" s="332" t="s">
        <v>287</v>
      </c>
    </row>
    <row r="54" spans="1:36" s="227" customFormat="1" ht="60" customHeight="1" x14ac:dyDescent="0.5">
      <c r="A54" s="620"/>
      <c r="B54" s="571"/>
      <c r="C54" s="571"/>
      <c r="D54" s="571"/>
      <c r="E54" s="571"/>
      <c r="F54" s="571"/>
      <c r="G54" s="571"/>
      <c r="H54" s="571"/>
      <c r="I54" s="555"/>
      <c r="J54" s="333" t="str">
        <f t="array" ref="J54">IFERROR(IF(INDEX('Impact Indicators - Section B'!E$29:E$120,MATCH('Print View'!$A53&amp;'Print View'!$J$45,'Impact Indicators - Section B'!$A$29:$A$120&amp;'Impact Indicators - Section B'!$C$29:$C$120,0))&lt;&gt;"",INDEX('Impact Indicators - Section B'!E$29:E$120,MATCH('Print View'!$A53&amp;'Print View'!$J$45,'Impact Indicators - Section B'!$A$29:$A$120&amp;'Impact Indicators - Section B'!$C$29:$C$120,0)),""),"")</f>
        <v/>
      </c>
      <c r="K54" s="551"/>
      <c r="L54" s="553"/>
      <c r="M54" s="555"/>
      <c r="N54" s="333" t="str">
        <f t="array" ref="N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O54" s="551"/>
      <c r="P54" s="553"/>
      <c r="Q54" s="555"/>
      <c r="R54" s="333" t="str">
        <f t="array" ref="R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S54" s="551"/>
      <c r="T54" s="553"/>
      <c r="U54" s="555"/>
      <c r="V54" s="333" t="str">
        <f t="array" ref="V54">IFERROR(IF(INDEX('Impact Indicators - Section B'!E$29:E$120,MATCH('Print View'!$A53&amp;'Print View'!$V$45,'Impact Indicators - Section B'!$A$29:$A$120&amp;'Impact Indicators - Section B'!$C$29:$C$120,0))&lt;&gt;"",INDEX('Impact Indicators - Section B'!E$29:E$120,MATCH('Print View'!$A53&amp;'Print View'!$V$45,'Impact Indicators - Section B'!$A$29:$A$120&amp;'Impact Indicators - Section B'!$C$29:$C$120,0)),""),"")</f>
        <v/>
      </c>
      <c r="W54" s="551"/>
      <c r="X54" s="553"/>
      <c r="Y54" s="555"/>
      <c r="Z54" s="333" t="str">
        <f t="array" ref="Z54">IFERROR(IF(INDEX('Impact Indicators - Section B'!E$29:E$120,MATCH('Print View'!$A53&amp;'Print View'!$Z$45,'Impact Indicators - Section B'!$A$29:$A$120&amp;'Impact Indicators - Section B'!$C$29:$C$120,0))&lt;&gt;"",INDEX('Impact Indicators - Section B'!E$29:E$120,MATCH('Print View'!$A53&amp;'Print View'!$Z$45,'Impact Indicators - Section B'!$A$29:$A$120&amp;'Impact Indicators - Section B'!$C$29:$C$120,0)),""),"")</f>
        <v/>
      </c>
      <c r="AA54" s="551"/>
      <c r="AB54" s="553"/>
      <c r="AC54" s="555"/>
      <c r="AD54" s="334"/>
      <c r="AE54" s="335"/>
      <c r="AF54" s="335"/>
      <c r="AG54" s="335"/>
      <c r="AH54" s="335"/>
      <c r="AI54" s="335"/>
      <c r="AJ54" s="336" t="s">
        <v>287</v>
      </c>
    </row>
    <row r="55" spans="1:36" s="227" customFormat="1" ht="60" customHeight="1" x14ac:dyDescent="0.5">
      <c r="A55" s="621">
        <v>5</v>
      </c>
      <c r="B55" s="575" t="str">
        <f>IFERROR(IF(INDEX('Impact Indicators - Section B'!B$9:B$25,MATCH('Print View'!$A55,'Impact Indicators - Section B'!$A$9:$A$25,0))&lt;&gt;"",INDEX('Impact Indicators - Section B'!B$9:B$25,MATCH('Print View'!$A55,'Impact Indicators - Section B'!$A$9:$A$25,0)),""),"")</f>
        <v>TB I-3(M): TB mortality rate per 100,000 population</v>
      </c>
      <c r="C55" s="575" t="str">
        <f>IFERROR(IF(INDEX('Impact Indicators - Section B'!C$9:C$25,MATCH('Print View'!$A55,'Impact Indicators - Section B'!$A$9:$A$25,0))&lt;&gt;"",INDEX('Impact Indicators - Section B'!C$9:C$25,MATCH('Print View'!$A55,'Impact Indicators - Section B'!$A$9:$A$25,0)),""),"")</f>
        <v/>
      </c>
      <c r="D55" s="575" t="str">
        <f>IFERROR(IF(INDEX('Impact Indicators - Section B'!D$9:D$25,MATCH('Print View'!$A55,'Impact Indicators - Section B'!$A$9:$A$25,0))&lt;&gt;"",INDEX('Impact Indicators - Section B'!D$9:D$25,MATCH('Print View'!$A55,'Impact Indicators - Section B'!$A$9:$A$25,0)),""),"")</f>
        <v>36</v>
      </c>
      <c r="E55" s="575" t="str">
        <f>IFERROR(IF(INDEX('Impact Indicators - Section B'!E$9:E$25,MATCH('Print View'!$A55,'Impact Indicators - Section B'!$A$9:$A$25,0))&lt;&gt;"",INDEX('Impact Indicators - Section B'!E$9:E$25,MATCH('Print View'!$A55,'Impact Indicators - Section B'!$A$9:$A$25,0)),""),"")</f>
        <v>2016</v>
      </c>
      <c r="F55" s="575" t="str">
        <f>IFERROR(IF(INDEX('Impact Indicators - Section B'!F$9:F$25,MATCH('Print View'!$A55,'Impact Indicators - Section B'!$A$9:$A$25,0))&lt;&gt;"",INDEX('Impact Indicators - Section B'!F$9:F$25,MATCH('Print View'!$A55,'Impact Indicators - Section B'!$A$9:$A$25,0)),""),"")</f>
        <v>Global TB report 2017</v>
      </c>
      <c r="G55" s="575" t="str">
        <f>IFERROR(IF(INDEX('Impact Indicators - Section B'!G$9:G$25,MATCH('Print View'!$A55,'Impact Indicators - Section B'!$A$9:$A$25,0))&lt;&gt;"",INDEX('Impact Indicators - Section B'!G$9:G$25,MATCH('Print View'!$A55,'Impact Indicators - Section B'!$A$9:$A$25,0)),""),"")</f>
        <v/>
      </c>
      <c r="H55" s="572" t="str">
        <f>IFERROR(IF(INDEX('Impact Indicators - Section B'!H$9:H$25,MATCH('Print View'!$A55,'Impact Indicators - Section B'!$A$9:$A$25,0))&lt;&gt;"",INDEX('Impact Indicators - Section B'!H$9:H$25,MATCH('Print View'!$A55,'Impact Indicators - Section B'!$A$9:$A$25,0)),""),"")</f>
        <v/>
      </c>
      <c r="I55" s="563" t="str">
        <f>IFERROR(IF(INDEX('Impact Indicators - Section B'!Q$9:Q$25,MATCH('Print View'!$A55,'Impact Indicators - Section B'!$A$9:$A$25,0))&lt;&gt;"",INDEX('Impact Indicators - Section B'!Q$9:Q$25,MATCH('Print View'!$A55,'Impact Indicators - Section B'!$A$9:$A$25,0)),""),"")</f>
        <v>Ghana</v>
      </c>
      <c r="J55" s="337">
        <f t="array" ref="J55">IFERROR(IF(INDEX('Impact Indicators - Section B'!D$29:D$120,MATCH('Print View'!$A55&amp;'Print View'!$J$45,'Impact Indicators - Section B'!$A$29:$A$120&amp;'Impact Indicators - Section B'!$C$29:$C$120,0))&lt;&gt;"",INDEX('Impact Indicators - Section B'!D$29:D$120,MATCH('Print View'!$A55&amp;'Print View'!$J$45,'Impact Indicators - Section B'!$A$29:$A$120&amp;'Impact Indicators - Section B'!$C$29:$C$120,0)),""),"")</f>
        <v>35</v>
      </c>
      <c r="K55" s="559" t="str">
        <f t="array" ref="K55">IFERROR(IF(INDEX('Impact Indicators - Section B'!F$29:F$120,MATCH('Print View'!$A55&amp;'Print View'!$J$45,'Impact Indicators - Section B'!$A$29:$A$120&amp;'Impact Indicators - Section B'!$C$29:$C$120,0))&lt;&gt;"",INDEX('Impact Indicators - Section B'!F$29:F$120,MATCH('Print View'!$A55&amp;'Print View'!$J$45,'Impact Indicators - Section B'!$A$29:$A$120&amp;'Impact Indicators - Section B'!$C$29:$C$120,0)),""),"")</f>
        <v/>
      </c>
      <c r="L55" s="561">
        <f t="array" ref="L55">IFERROR(IF(INDEX('Impact Indicators - Section B'!G$29:G$120,MATCH('Print View'!$A55&amp;'Print View'!$J$45,'Impact Indicators - Section B'!$A$29:$A$120&amp;'Impact Indicators - Section B'!$C$29:$C$120,0))&lt;&gt;"",INDEX('Impact Indicators - Section B'!G$29:G$120,MATCH('Print View'!$A55&amp;'Print View'!$J$45,'Impact Indicators - Section B'!$A$29:$A$120&amp;'Impact Indicators - Section B'!$C$29:$C$120,0)),""),"")</f>
        <v>43678</v>
      </c>
      <c r="M55" s="563" t="str">
        <f t="array" ref="M55">IFERROR(IF(INDEX('Impact Indicators - Section B'!H$29:H$120,MATCH('Print View'!$A55&amp;'Print View'!$J$45,'Impact Indicators - Section B'!$A$29:$A$120&amp;'Impact Indicators - Section B'!$C$29:$C$120,0))&lt;&gt;"",INDEX('Impact Indicators - Section B'!H$29:H$120,MATCH('Print View'!$A55&amp;'Print View'!$J$45,'Impact Indicators - Section B'!$A$29:$A$120&amp;'Impact Indicators - Section B'!$C$29:$C$120,0)),""),"")</f>
        <v/>
      </c>
      <c r="N55" s="337">
        <f t="array" ref="N55">IFERROR(IF(INDEX('Impact Indicators - Section B'!D$29:D$120,MATCH('Print View'!$A55&amp;'Print View'!$N$45,'Impact Indicators - Section B'!$A$29:$A$120&amp;'Impact Indicators - Section B'!$C$29:$C$120,0))&lt;&gt;"",INDEX('Impact Indicators - Section B'!D$29:D$120,MATCH('Print View'!$A55&amp;'Print View'!$N$45,'Impact Indicators - Section B'!$A$29:$A$120&amp;'Impact Indicators - Section B'!$C$29:$C$120,0)),""),"")</f>
        <v>34</v>
      </c>
      <c r="O55" s="559" t="str">
        <f t="array" ref="O55">IFERROR(IF(INDEX('Impact Indicators - Section B'!J$29:J$120,MATCH('Print View'!$A55&amp;'Print View'!$N$45,'Impact Indicators - Section B'!$A$29:$A$120&amp;'Impact Indicators - Section B'!$C$29:$C$120,0))&lt;&gt;"",INDEX('Impact Indicators - Section B'!J$29:J$120,MATCH('Print View'!$A55&amp;'Print View'!$N$45,'Impact Indicators - Section B'!$A$29:$A$120&amp;'Impact Indicators - Section B'!$C$29:$C$120,0)),""),"")</f>
        <v>a1Y36000002qElhEAE</v>
      </c>
      <c r="P55" s="561" t="b">
        <f t="array" ref="P55">IFERROR(IF(INDEX('Impact Indicators - Section B'!K$29:K$120,MATCH('Print View'!$A55&amp;'Print View'!$N$45,'Impact Indicators - Section B'!$A$29:$A$120&amp;'Impact Indicators - Section B'!$C$29:$C$120,0))&lt;&gt;"",INDEX('Impact Indicators - Section B'!K$29:K$120,MATCH('Print View'!$A55&amp;'Print View'!$N$45,'Impact Indicators - Section B'!$A$29:$A$120&amp;'Impact Indicators - Section B'!$C$29:$C$120,0)),""),"")</f>
        <v>1</v>
      </c>
      <c r="Q55" s="563" t="str">
        <f t="array" ref="Q55">IFERROR(IF(INDEX('Impact Indicators - Section B'!L$29:L$120,MATCH('Print View'!$A55&amp;'Print View'!$N53,'Impact Indicators - Section B'!$A$29:$A$120&amp;'Impact Indicators - Section B'!$C$29:$C$120,0))&lt;&gt;"",INDEX('Impact Indicators - Section B'!L$29:L$120,MATCH('Print View'!$A55&amp;'Print View'!$N$45,'Impact Indicators - Section B'!$A$29:$A$120&amp;'Impact Indicators - Section B'!$C$29:$C$120,0)),""),"")</f>
        <v/>
      </c>
      <c r="R55" s="337">
        <f t="array" ref="R55">IFERROR(IF(INDEX('Impact Indicators - Section B'!D$29:D$120,MATCH('Print View'!$A55&amp;'Print View'!$R$45,'Impact Indicators - Section B'!$A$29:$A$120&amp;'Impact Indicators - Section B'!$C$29:$C$120,0))&lt;&gt;"",INDEX('Impact Indicators - Section B'!D$29:D$120,MATCH('Print View'!$A55&amp;'Print View'!$R$45,'Impact Indicators - Section B'!$A$29:$A$120&amp;'Impact Indicators - Section B'!$C$29:$C$120,0)),""),"")</f>
        <v>33</v>
      </c>
      <c r="S55" s="559" t="str">
        <f t="array" ref="S55">IFERROR(IF(INDEX('Impact Indicators - Section B'!J$29:J$120,MATCH('Print View'!$A55&amp;'Print View'!$R$45,'Impact Indicators - Section B'!$A$29:$A$120&amp;'Impact Indicators - Section B'!$C$29:$C$120,0))&lt;&gt;"",INDEX('Impact Indicators - Section B'!J$29:J$120,MATCH('Print View'!$A55&amp;'Print View'!$R$45,'Impact Indicators - Section B'!$A$29:$A$120&amp;'Impact Indicators - Section B'!$C$29:$C$120,0)),""),"")</f>
        <v>a1Y36000002qEliEAE</v>
      </c>
      <c r="T55" s="561" t="b">
        <f t="array" ref="T55">IFERROR(IF(INDEX('Impact Indicators - Section B'!K$29:K$120,MATCH('Print View'!$A55&amp;'Print View'!$R$45,'Impact Indicators - Section B'!$A$29:$A$120&amp;'Impact Indicators - Section B'!$C$29:$C$120,0))&lt;&gt;"",INDEX('Impact Indicators - Section B'!K$29:K$120,MATCH('Print View'!$A55&amp;'Print View'!$R$45,'Impact Indicators - Section B'!$A$29:$A$120&amp;'Impact Indicators - Section B'!$C$29:$C$120,0)),""),"")</f>
        <v>1</v>
      </c>
      <c r="U55" s="563" t="str">
        <f t="array" ref="U55">IFERROR(IF(INDEX('Impact Indicators - Section B'!L$29:L$120,MATCH('Print View'!$A55&amp;'Print View'!$R53,'Impact Indicators - Section B'!$A$29:$A$120&amp;'Impact Indicators - Section B'!$C$29:$C$120,0))&lt;&gt;"",INDEX('Impact Indicators - Section B'!L$29:L$120,MATCH('Print View'!$A55&amp;'Print View'!$R$45,'Impact Indicators - Section B'!$A$29:$A$120&amp;'Impact Indicators - Section B'!$C$29:$C$120,0)),""),"")</f>
        <v/>
      </c>
      <c r="V55" s="337" t="str">
        <f t="array" ref="V55">IFERROR(IF(INDEX('Impact Indicators - Section B'!D$29:D$120,MATCH('Print View'!$A55&amp;'Print View'!$V$45,'Impact Indicators - Section B'!$A$29:$A$120&amp;'Impact Indicators - Section B'!$C$29:$C$120,0))&lt;&gt;"",INDEX('Impact Indicators - Section B'!D$29:D$120,MATCH('Print View'!$A55&amp;'Print View'!$V$45,'Impact Indicators - Section B'!$A$29:$A$120&amp;'Impact Indicators - Section B'!$C$29:$C$120,0)),""),"")</f>
        <v/>
      </c>
      <c r="W55" s="559" t="str">
        <f t="array" ref="W55">IFERROR(IF(INDEX('Impact Indicators - Section B'!J$29:J$120,MATCH('Print View'!$A55&amp;'Print View'!$V$45,'Impact Indicators - Section B'!$A$29:$A$120&amp;'Impact Indicators - Section B'!$C$29:$C$120,0))&lt;&gt;"",INDEX('Impact Indicators - Section B'!J$29:J$120,MATCH('Print View'!$A55&amp;'Print View'!$V$45,'Impact Indicators - Section B'!$A$29:$A$120&amp;'Impact Indicators - Section B'!$C$29:$C$120,0)),""),"")</f>
        <v/>
      </c>
      <c r="X55" s="561" t="str">
        <f t="array" ref="X55">IFERROR(IF(INDEX('Impact Indicators - Section B'!K$29:K$120,MATCH('Print View'!$A55&amp;'Print View'!$V$45,'Impact Indicators - Section B'!$A$29:$A$120&amp;'Impact Indicators - Section B'!$C$29:$C$120,0))&lt;&gt;"",INDEX('Impact Indicators - Section B'!K$29:K$120,MATCH('Print View'!$A55&amp;'Print View'!$V$45,'Impact Indicators - Section B'!$A$29:$A$120&amp;'Impact Indicators - Section B'!$C$29:$C$120,0)),""),"")</f>
        <v/>
      </c>
      <c r="Y55" s="563" t="str">
        <f t="array" ref="Y55">IFERROR(IF(INDEX('Impact Indicators - Section B'!L$29:L$120,MATCH('Print View'!$A55&amp;'Print View'!$V53,'Impact Indicators - Section B'!$A$29:$A$120&amp;'Impact Indicators - Section B'!$C$29:$C$120,0))&lt;&gt;"",INDEX('Impact Indicators - Section B'!L$29:L$120,MATCH('Print View'!$A55&amp;'Print View'!$V$45,'Impact Indicators - Section B'!$A$29:$A$120&amp;'Impact Indicators - Section B'!$C$29:$C$120,0)),""),"")</f>
        <v/>
      </c>
      <c r="Z55" s="337" t="str">
        <f t="array" ref="Z55">IFERROR(IF(INDEX('Impact Indicators - Section B'!D$29:D$120,MATCH('Print View'!$A55&amp;'Print View'!$Z$45,'Impact Indicators - Section B'!$A$29:$A$120&amp;'Impact Indicators - Section B'!$C$29:$C$120,0))&lt;&gt;"",INDEX('Impact Indicators - Section B'!D$29:D$120,MATCH('Print View'!$A55&amp;'Print View'!$Z$45,'Impact Indicators - Section B'!$A$29:$A$120&amp;'Impact Indicators - Section B'!$C$29:$C$120,0)),""),"")</f>
        <v/>
      </c>
      <c r="AA55" s="559" t="str">
        <f t="array" ref="AA55">IFERROR(IF(INDEX('Impact Indicators - Section B'!J$29:J$120,MATCH('Print View'!$A55&amp;'Print View'!$Z$45,'Impact Indicators - Section B'!$A$29:$A$120&amp;'Impact Indicators - Section B'!$C$29:$C$120,0))&lt;&gt;"",INDEX('Impact Indicators - Section B'!J$29:J$120,MATCH('Print View'!$A55&amp;'Print View'!$Z$45,'Impact Indicators - Section B'!$A$29:$A$120&amp;'Impact Indicators - Section B'!$C$29:$C$120,0)),""),"")</f>
        <v/>
      </c>
      <c r="AB55" s="561" t="str">
        <f t="array" ref="AB55">IFERROR(IF(INDEX('Impact Indicators - Section B'!K$29:K$120,MATCH('Print View'!$A55&amp;'Print View'!$Z$45,'Impact Indicators - Section B'!$A$29:$A$120&amp;'Impact Indicators - Section B'!$C$29:$C$120,0))&lt;&gt;"",INDEX('Impact Indicators - Section B'!K$29:K$120,MATCH('Print View'!$A55&amp;'Print View'!$Z$45,'Impact Indicators - Section B'!$A$29:$A$120&amp;'Impact Indicators - Section B'!$C$29:$C$120,0)),""),"")</f>
        <v/>
      </c>
      <c r="AC55" s="563" t="str">
        <f t="array" ref="AC55">IFERROR(IF(INDEX('Impact Indicators - Section B'!L$29:L$120,MATCH('Print View'!$A55&amp;'Print View'!$Z53,'Impact Indicators - Section B'!$A$29:$A$120&amp;'Impact Indicators - Section B'!$C$29:$C$120,0))&lt;&gt;"",INDEX('Impact Indicators - Section B'!L$29:L$120,MATCH('Print View'!$A55&amp;'Print View'!$Z$45,'Impact Indicators - Section B'!$A$29:$A$120&amp;'Impact Indicators - Section B'!$C$29:$C$120,0)),""),"")</f>
        <v/>
      </c>
      <c r="AD55" s="322"/>
      <c r="AE55" s="323"/>
      <c r="AF55" s="323"/>
      <c r="AG55" s="323"/>
      <c r="AH55" s="323"/>
      <c r="AI55" s="323"/>
      <c r="AJ55" s="569" t="s">
        <v>287</v>
      </c>
    </row>
    <row r="56" spans="1:36" s="227" customFormat="1" ht="60" customHeight="1" x14ac:dyDescent="0.5">
      <c r="A56" s="621"/>
      <c r="B56" s="576"/>
      <c r="C56" s="576"/>
      <c r="D56" s="576"/>
      <c r="E56" s="576"/>
      <c r="F56" s="576"/>
      <c r="G56" s="576"/>
      <c r="H56" s="574"/>
      <c r="I56" s="564"/>
      <c r="J56" s="325" t="str">
        <f t="array" ref="J56">IFERROR(IF(INDEX('Impact Indicators - Section B'!E$29:E$120,MATCH('Print View'!$A55&amp;'Print View'!$J$45,'Impact Indicators - Section B'!$A$29:$A$120&amp;'Impact Indicators - Section B'!$C$29:$C$120,0))&lt;&gt;"",INDEX('Impact Indicators - Section B'!E$29:E$120,MATCH('Print View'!$A55&amp;'Print View'!$J$45,'Impact Indicators - Section B'!$A$29:$A$120&amp;'Impact Indicators - Section B'!$C$29:$C$120,0)),""),"")</f>
        <v/>
      </c>
      <c r="K56" s="560"/>
      <c r="L56" s="562"/>
      <c r="M56" s="564"/>
      <c r="N56" s="325" t="str">
        <f t="array" ref="N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O56" s="560"/>
      <c r="P56" s="562"/>
      <c r="Q56" s="564"/>
      <c r="R56" s="325" t="str">
        <f t="array" ref="R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S56" s="560"/>
      <c r="T56" s="562"/>
      <c r="U56" s="564"/>
      <c r="V56" s="325" t="str">
        <f t="array" ref="V56">IFERROR(IF(INDEX('Impact Indicators - Section B'!E$29:E$120,MATCH('Print View'!$A55&amp;'Print View'!$V$45,'Impact Indicators - Section B'!$A$29:$A$120&amp;'Impact Indicators - Section B'!$C$29:$C$120,0))&lt;&gt;"",INDEX('Impact Indicators - Section B'!E$29:E$120,MATCH('Print View'!$A55&amp;'Print View'!$V$45,'Impact Indicators - Section B'!$A$29:$A$120&amp;'Impact Indicators - Section B'!$C$29:$C$120,0)),""),"")</f>
        <v/>
      </c>
      <c r="W56" s="560"/>
      <c r="X56" s="562"/>
      <c r="Y56" s="564"/>
      <c r="Z56" s="325" t="str">
        <f t="array" ref="Z56">IFERROR(IF(INDEX('Impact Indicators - Section B'!E$29:E$120,MATCH('Print View'!$A55&amp;'Print View'!$Z$45,'Impact Indicators - Section B'!$A$29:$A$120&amp;'Impact Indicators - Section B'!$C$29:$C$120,0))&lt;&gt;"",INDEX('Impact Indicators - Section B'!E$29:E$120,MATCH('Print View'!$A55&amp;'Print View'!$Z$45,'Impact Indicators - Section B'!$A$29:$A$120&amp;'Impact Indicators - Section B'!$C$29:$C$120,0)),""),"")</f>
        <v/>
      </c>
      <c r="AA56" s="560"/>
      <c r="AB56" s="562"/>
      <c r="AC56" s="564"/>
      <c r="AD56" s="326"/>
      <c r="AE56" s="327"/>
      <c r="AF56" s="327"/>
      <c r="AG56" s="327"/>
      <c r="AH56" s="327"/>
      <c r="AI56" s="323"/>
      <c r="AJ56" s="569" t="s">
        <v>287</v>
      </c>
    </row>
    <row r="57" spans="1:36" s="227" customFormat="1" ht="60" customHeight="1" x14ac:dyDescent="0.5">
      <c r="A57" s="620">
        <v>6</v>
      </c>
      <c r="B57" s="570" t="str">
        <f>IFERROR(IF(INDEX('Impact Indicators - Section B'!B$9:B$25,MATCH('Print View'!$A57,'Impact Indicators - Section B'!$A$9:$A$25,0))&lt;&gt;"",INDEX('Impact Indicators - Section B'!B$9:B$25,MATCH('Print View'!$A57,'Impact Indicators - Section B'!$A$9:$A$25,0)),""),"")</f>
        <v>TB/HIV I-1: TB/HIV mortality rate per 100,000 population</v>
      </c>
      <c r="C57" s="570" t="str">
        <f>IFERROR(IF(INDEX('Impact Indicators - Section B'!C$9:C$25,MATCH('Print View'!$A57,'Impact Indicators - Section B'!$A$9:$A$25,0))&lt;&gt;"",INDEX('Impact Indicators - Section B'!C$9:C$25,MATCH('Print View'!$A57,'Impact Indicators - Section B'!$A$9:$A$25,0)),""),"")</f>
        <v/>
      </c>
      <c r="D57" s="570" t="str">
        <f>IFERROR(IF(INDEX('Impact Indicators - Section B'!D$9:D$25,MATCH('Print View'!$A57,'Impact Indicators - Section B'!$A$9:$A$25,0))&lt;&gt;"",INDEX('Impact Indicators - Section B'!D$9:D$25,MATCH('Print View'!$A57,'Impact Indicators - Section B'!$A$9:$A$25,0)),""),"")</f>
        <v>20</v>
      </c>
      <c r="E57" s="570" t="str">
        <f>IFERROR(IF(INDEX('Impact Indicators - Section B'!E$9:E$25,MATCH('Print View'!$A57,'Impact Indicators - Section B'!$A$9:$A$25,0))&lt;&gt;"",INDEX('Impact Indicators - Section B'!E$9:E$25,MATCH('Print View'!$A57,'Impact Indicators - Section B'!$A$9:$A$25,0)),""),"")</f>
        <v>2016</v>
      </c>
      <c r="F57" s="570" t="str">
        <f>IFERROR(IF(INDEX('Impact Indicators - Section B'!F$9:F$25,MATCH('Print View'!$A57,'Impact Indicators - Section B'!$A$9:$A$25,0))&lt;&gt;"",INDEX('Impact Indicators - Section B'!F$9:F$25,MATCH('Print View'!$A57,'Impact Indicators - Section B'!$A$9:$A$25,0)),""),"")</f>
        <v>Global TB report 2017</v>
      </c>
      <c r="G57" s="570" t="str">
        <f>IFERROR(IF(INDEX('Impact Indicators - Section B'!G$9:G$25,MATCH('Print View'!$A57,'Impact Indicators - Section B'!$A$9:$A$25,0))&lt;&gt;"",INDEX('Impact Indicators - Section B'!G$9:G$25,MATCH('Print View'!$A57,'Impact Indicators - Section B'!$A$9:$A$25,0)),""),"")</f>
        <v/>
      </c>
      <c r="H57" s="570" t="str">
        <f>IFERROR(IF(INDEX('Impact Indicators - Section B'!H$9:H$25,MATCH('Print View'!$A57,'Impact Indicators - Section B'!$A$9:$A$25,0))&lt;&gt;"",INDEX('Impact Indicators - Section B'!H$9:H$25,MATCH('Print View'!$A57,'Impact Indicators - Section B'!$A$9:$A$25,0)),""),"")</f>
        <v/>
      </c>
      <c r="I57" s="554" t="str">
        <f>IFERROR(IF(INDEX('Impact Indicators - Section B'!Q$9:Q$25,MATCH('Print View'!$A57,'Impact Indicators - Section B'!$A$9:$A$25,0))&lt;&gt;"",INDEX('Impact Indicators - Section B'!Q$9:Q$25,MATCH('Print View'!$A57,'Impact Indicators - Section B'!$A$9:$A$25,0)),""),"")</f>
        <v>Ghana</v>
      </c>
      <c r="J57" s="329">
        <f t="array" ref="J57">IFERROR(IF(INDEX('Impact Indicators - Section B'!D$29:D$120,MATCH('Print View'!$A57&amp;'Print View'!$J$45,'Impact Indicators - Section B'!$A$29:$A$120&amp;'Impact Indicators - Section B'!$C$29:$C$120,0))&lt;&gt;"",INDEX('Impact Indicators - Section B'!D$29:D$120,MATCH('Print View'!$A57&amp;'Print View'!$J$45,'Impact Indicators - Section B'!$A$29:$A$120&amp;'Impact Indicators - Section B'!$C$29:$C$120,0)),""),"")</f>
        <v>19</v>
      </c>
      <c r="K57" s="550" t="str">
        <f t="array" ref="K57">IFERROR(IF(INDEX('Impact Indicators - Section B'!F$29:F$120,MATCH('Print View'!$A57&amp;'Print View'!$J$45,'Impact Indicators - Section B'!$A$29:$A$120&amp;'Impact Indicators - Section B'!$C$29:$C$120,0))&lt;&gt;"",INDEX('Impact Indicators - Section B'!F$29:F$120,MATCH('Print View'!$A57&amp;'Print View'!$J$45,'Impact Indicators - Section B'!$A$29:$A$120&amp;'Impact Indicators - Section B'!$C$29:$C$120,0)),""),"")</f>
        <v/>
      </c>
      <c r="L57" s="552">
        <f t="array" ref="L57">IFERROR(IF(INDEX('Impact Indicators - Section B'!G$29:G$120,MATCH('Print View'!$A57&amp;'Print View'!$J$45,'Impact Indicators - Section B'!$A$29:$A$120&amp;'Impact Indicators - Section B'!$C$29:$C$120,0))&lt;&gt;"",INDEX('Impact Indicators - Section B'!G$29:G$120,MATCH('Print View'!$A57&amp;'Print View'!$J$45,'Impact Indicators - Section B'!$A$29:$A$120&amp;'Impact Indicators - Section B'!$C$29:$C$120,0)),""),"")</f>
        <v>43678</v>
      </c>
      <c r="M57" s="554" t="str">
        <f t="array" ref="M57">IFERROR(IF(INDEX('Impact Indicators - Section B'!H$29:H$120,MATCH('Print View'!$A57&amp;'Print View'!$J$45,'Impact Indicators - Section B'!$A$29:$A$120&amp;'Impact Indicators - Section B'!$C$29:$C$120,0))&lt;&gt;"",INDEX('Impact Indicators - Section B'!H$29:H$120,MATCH('Print View'!$A57&amp;'Print View'!$J$45,'Impact Indicators - Section B'!$A$29:$A$120&amp;'Impact Indicators - Section B'!$C$29:$C$120,0)),""),"")</f>
        <v/>
      </c>
      <c r="N57" s="329">
        <f t="array" ref="N57">IFERROR(IF(INDEX('Impact Indicators - Section B'!D$29:D$120,MATCH('Print View'!$A57&amp;'Print View'!$N$45,'Impact Indicators - Section B'!$A$29:$A$120&amp;'Impact Indicators - Section B'!$C$29:$C$120,0))&lt;&gt;"",INDEX('Impact Indicators - Section B'!D$29:D$120,MATCH('Print View'!$A57&amp;'Print View'!$N$45,'Impact Indicators - Section B'!$A$29:$A$120&amp;'Impact Indicators - Section B'!$C$29:$C$120,0)),""),"")</f>
        <v>18</v>
      </c>
      <c r="O57" s="550" t="str">
        <f t="array" ref="O57">IFERROR(IF(INDEX('Impact Indicators - Section B'!J$29:J$120,MATCH('Print View'!$A57&amp;'Print View'!$N$45,'Impact Indicators - Section B'!$A$29:$A$120&amp;'Impact Indicators - Section B'!$C$29:$C$120,0))&lt;&gt;"",INDEX('Impact Indicators - Section B'!J$29:J$120,MATCH('Print View'!$A57&amp;'Print View'!$N$45,'Impact Indicators - Section B'!$A$29:$A$120&amp;'Impact Indicators - Section B'!$C$29:$C$120,0)),""),"")</f>
        <v>a1Y36000002qElhEAE</v>
      </c>
      <c r="P57" s="552" t="b">
        <f t="array" ref="P57">IFERROR(IF(INDEX('Impact Indicators - Section B'!K$29:K$120,MATCH('Print View'!$A57&amp;'Print View'!$N$45,'Impact Indicators - Section B'!$A$29:$A$120&amp;'Impact Indicators - Section B'!$C$29:$C$120,0))&lt;&gt;"",INDEX('Impact Indicators - Section B'!K$29:K$120,MATCH('Print View'!$A57&amp;'Print View'!$N$45,'Impact Indicators - Section B'!$A$29:$A$120&amp;'Impact Indicators - Section B'!$C$29:$C$120,0)),""),"")</f>
        <v>1</v>
      </c>
      <c r="Q57" s="554" t="str">
        <f t="array" ref="Q57">IFERROR(IF(INDEX('Impact Indicators - Section B'!L$29:L$120,MATCH('Print View'!$A57&amp;'Print View'!$N55,'Impact Indicators - Section B'!$A$29:$A$120&amp;'Impact Indicators - Section B'!$C$29:$C$120,0))&lt;&gt;"",INDEX('Impact Indicators - Section B'!L$29:L$120,MATCH('Print View'!$A57&amp;'Print View'!$N$45,'Impact Indicators - Section B'!$A$29:$A$120&amp;'Impact Indicators - Section B'!$C$29:$C$120,0)),""),"")</f>
        <v/>
      </c>
      <c r="R57" s="329">
        <f t="array" ref="R57">IFERROR(IF(INDEX('Impact Indicators - Section B'!D$29:D$120,MATCH('Print View'!$A57&amp;'Print View'!$R$45,'Impact Indicators - Section B'!$A$29:$A$120&amp;'Impact Indicators - Section B'!$C$29:$C$120,0))&lt;&gt;"",INDEX('Impact Indicators - Section B'!D$29:D$120,MATCH('Print View'!$A57&amp;'Print View'!$R$45,'Impact Indicators - Section B'!$A$29:$A$120&amp;'Impact Indicators - Section B'!$C$29:$C$120,0)),""),"")</f>
        <v>17</v>
      </c>
      <c r="S57" s="550" t="str">
        <f t="array" ref="S57">IFERROR(IF(INDEX('Impact Indicators - Section B'!J$29:J$120,MATCH('Print View'!$A57&amp;'Print View'!$R$45,'Impact Indicators - Section B'!$A$29:$A$120&amp;'Impact Indicators - Section B'!$C$29:$C$120,0))&lt;&gt;"",INDEX('Impact Indicators - Section B'!J$29:J$120,MATCH('Print View'!$A57&amp;'Print View'!$R$45,'Impact Indicators - Section B'!$A$29:$A$120&amp;'Impact Indicators - Section B'!$C$29:$C$120,0)),""),"")</f>
        <v>a1Y36000002qEliEAE</v>
      </c>
      <c r="T57" s="552" t="b">
        <f t="array" ref="T57">IFERROR(IF(INDEX('Impact Indicators - Section B'!K$29:K$120,MATCH('Print View'!$A57&amp;'Print View'!$R$45,'Impact Indicators - Section B'!$A$29:$A$120&amp;'Impact Indicators - Section B'!$C$29:$C$120,0))&lt;&gt;"",INDEX('Impact Indicators - Section B'!K$29:K$120,MATCH('Print View'!$A57&amp;'Print View'!$R$45,'Impact Indicators - Section B'!$A$29:$A$120&amp;'Impact Indicators - Section B'!$C$29:$C$120,0)),""),"")</f>
        <v>1</v>
      </c>
      <c r="U57" s="554" t="str">
        <f t="array" ref="U57">IFERROR(IF(INDEX('Impact Indicators - Section B'!L$29:L$120,MATCH('Print View'!$A57&amp;'Print View'!$R55,'Impact Indicators - Section B'!$A$29:$A$120&amp;'Impact Indicators - Section B'!$C$29:$C$120,0))&lt;&gt;"",INDEX('Impact Indicators - Section B'!L$29:L$120,MATCH('Print View'!$A57&amp;'Print View'!$R$45,'Impact Indicators - Section B'!$A$29:$A$120&amp;'Impact Indicators - Section B'!$C$29:$C$120,0)),""),"")</f>
        <v/>
      </c>
      <c r="V57" s="329" t="str">
        <f t="array" ref="V57">IFERROR(IF(INDEX('Impact Indicators - Section B'!D$29:D$120,MATCH('Print View'!$A57&amp;'Print View'!$V$45,'Impact Indicators - Section B'!$A$29:$A$120&amp;'Impact Indicators - Section B'!$C$29:$C$120,0))&lt;&gt;"",INDEX('Impact Indicators - Section B'!D$29:D$120,MATCH('Print View'!$A57&amp;'Print View'!$V$45,'Impact Indicators - Section B'!$A$29:$A$120&amp;'Impact Indicators - Section B'!$C$29:$C$120,0)),""),"")</f>
        <v/>
      </c>
      <c r="W57" s="550" t="str">
        <f t="array" ref="W57">IFERROR(IF(INDEX('Impact Indicators - Section B'!J$29:J$120,MATCH('Print View'!$A57&amp;'Print View'!$V$45,'Impact Indicators - Section B'!$A$29:$A$120&amp;'Impact Indicators - Section B'!$C$29:$C$120,0))&lt;&gt;"",INDEX('Impact Indicators - Section B'!J$29:J$120,MATCH('Print View'!$A57&amp;'Print View'!$V$45,'Impact Indicators - Section B'!$A$29:$A$120&amp;'Impact Indicators - Section B'!$C$29:$C$120,0)),""),"")</f>
        <v/>
      </c>
      <c r="X57" s="552" t="str">
        <f t="array" ref="X57">IFERROR(IF(INDEX('Impact Indicators - Section B'!K$29:K$120,MATCH('Print View'!$A57&amp;'Print View'!$V$45,'Impact Indicators - Section B'!$A$29:$A$120&amp;'Impact Indicators - Section B'!$C$29:$C$120,0))&lt;&gt;"",INDEX('Impact Indicators - Section B'!K$29:K$120,MATCH('Print View'!$A57&amp;'Print View'!$V$45,'Impact Indicators - Section B'!$A$29:$A$120&amp;'Impact Indicators - Section B'!$C$29:$C$120,0)),""),"")</f>
        <v/>
      </c>
      <c r="Y57" s="554" t="str">
        <f t="array" ref="Y57">IFERROR(IF(INDEX('Impact Indicators - Section B'!L$29:L$120,MATCH('Print View'!$A57&amp;'Print View'!$V55,'Impact Indicators - Section B'!$A$29:$A$120&amp;'Impact Indicators - Section B'!$C$29:$C$120,0))&lt;&gt;"",INDEX('Impact Indicators - Section B'!L$29:L$120,MATCH('Print View'!$A57&amp;'Print View'!$V$45,'Impact Indicators - Section B'!$A$29:$A$120&amp;'Impact Indicators - Section B'!$C$29:$C$120,0)),""),"")</f>
        <v/>
      </c>
      <c r="Z57" s="329" t="str">
        <f t="array" ref="Z57">IFERROR(IF(INDEX('Impact Indicators - Section B'!D$29:D$120,MATCH('Print View'!$A57&amp;'Print View'!$Z$45,'Impact Indicators - Section B'!$A$29:$A$120&amp;'Impact Indicators - Section B'!$C$29:$C$120,0))&lt;&gt;"",INDEX('Impact Indicators - Section B'!D$29:D$120,MATCH('Print View'!$A57&amp;'Print View'!$Z$45,'Impact Indicators - Section B'!$A$29:$A$120&amp;'Impact Indicators - Section B'!$C$29:$C$120,0)),""),"")</f>
        <v/>
      </c>
      <c r="AA57" s="550" t="str">
        <f t="array" ref="AA57">IFERROR(IF(INDEX('Impact Indicators - Section B'!J$29:J$120,MATCH('Print View'!$A57&amp;'Print View'!$Z$45,'Impact Indicators - Section B'!$A$29:$A$120&amp;'Impact Indicators - Section B'!$C$29:$C$120,0))&lt;&gt;"",INDEX('Impact Indicators - Section B'!J$29:J$120,MATCH('Print View'!$A57&amp;'Print View'!$Z$45,'Impact Indicators - Section B'!$A$29:$A$120&amp;'Impact Indicators - Section B'!$C$29:$C$120,0)),""),"")</f>
        <v/>
      </c>
      <c r="AB57" s="552" t="str">
        <f t="array" ref="AB57">IFERROR(IF(INDEX('Impact Indicators - Section B'!K$29:K$120,MATCH('Print View'!$A57&amp;'Print View'!$Z$45,'Impact Indicators - Section B'!$A$29:$A$120&amp;'Impact Indicators - Section B'!$C$29:$C$120,0))&lt;&gt;"",INDEX('Impact Indicators - Section B'!K$29:K$120,MATCH('Print View'!$A57&amp;'Print View'!$Z$45,'Impact Indicators - Section B'!$A$29:$A$120&amp;'Impact Indicators - Section B'!$C$29:$C$120,0)),""),"")</f>
        <v/>
      </c>
      <c r="AC57" s="554" t="str">
        <f t="array" ref="AC57">IFERROR(IF(INDEX('Impact Indicators - Section B'!L$29:L$120,MATCH('Print View'!$A57&amp;'Print View'!$Z55,'Impact Indicators - Section B'!$A$29:$A$120&amp;'Impact Indicators - Section B'!$C$29:$C$120,0))&lt;&gt;"",INDEX('Impact Indicators - Section B'!L$29:L$120,MATCH('Print View'!$A57&amp;'Print View'!$Z$45,'Impact Indicators - Section B'!$A$29:$A$120&amp;'Impact Indicators - Section B'!$C$29:$C$120,0)),""),"")</f>
        <v/>
      </c>
      <c r="AD57" s="330"/>
      <c r="AE57" s="331"/>
      <c r="AF57" s="331"/>
      <c r="AG57" s="331"/>
      <c r="AH57" s="331"/>
      <c r="AI57" s="331"/>
      <c r="AJ57" s="332" t="s">
        <v>287</v>
      </c>
    </row>
    <row r="58" spans="1:36" s="227" customFormat="1" ht="60" customHeight="1" x14ac:dyDescent="0.5">
      <c r="A58" s="620"/>
      <c r="B58" s="571"/>
      <c r="C58" s="571"/>
      <c r="D58" s="571"/>
      <c r="E58" s="571"/>
      <c r="F58" s="571"/>
      <c r="G58" s="571"/>
      <c r="H58" s="571"/>
      <c r="I58" s="555"/>
      <c r="J58" s="333" t="str">
        <f t="array" ref="J58">IFERROR(IF(INDEX('Impact Indicators - Section B'!E$29:E$120,MATCH('Print View'!$A57&amp;'Print View'!$J$45,'Impact Indicators - Section B'!$A$29:$A$120&amp;'Impact Indicators - Section B'!$C$29:$C$120,0))&lt;&gt;"",INDEX('Impact Indicators - Section B'!E$29:E$120,MATCH('Print View'!$A57&amp;'Print View'!$J$45,'Impact Indicators - Section B'!$A$29:$A$120&amp;'Impact Indicators - Section B'!$C$29:$C$120,0)),""),"")</f>
        <v/>
      </c>
      <c r="K58" s="551"/>
      <c r="L58" s="553"/>
      <c r="M58" s="555"/>
      <c r="N58" s="333" t="str">
        <f t="array" ref="N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O58" s="551"/>
      <c r="P58" s="553"/>
      <c r="Q58" s="555"/>
      <c r="R58" s="333" t="str">
        <f t="array" ref="R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S58" s="551"/>
      <c r="T58" s="553"/>
      <c r="U58" s="555"/>
      <c r="V58" s="333" t="str">
        <f t="array" ref="V58">IFERROR(IF(INDEX('Impact Indicators - Section B'!E$29:E$120,MATCH('Print View'!$A57&amp;'Print View'!$V$45,'Impact Indicators - Section B'!$A$29:$A$120&amp;'Impact Indicators - Section B'!$C$29:$C$120,0))&lt;&gt;"",INDEX('Impact Indicators - Section B'!E$29:E$120,MATCH('Print View'!$A57&amp;'Print View'!$V$45,'Impact Indicators - Section B'!$A$29:$A$120&amp;'Impact Indicators - Section B'!$C$29:$C$120,0)),""),"")</f>
        <v/>
      </c>
      <c r="W58" s="551"/>
      <c r="X58" s="553"/>
      <c r="Y58" s="555"/>
      <c r="Z58" s="333" t="str">
        <f t="array" ref="Z58">IFERROR(IF(INDEX('Impact Indicators - Section B'!E$29:E$120,MATCH('Print View'!$A57&amp;'Print View'!$Z$45,'Impact Indicators - Section B'!$A$29:$A$120&amp;'Impact Indicators - Section B'!$C$29:$C$120,0))&lt;&gt;"",INDEX('Impact Indicators - Section B'!E$29:E$120,MATCH('Print View'!$A57&amp;'Print View'!$Z$45,'Impact Indicators - Section B'!$A$29:$A$120&amp;'Impact Indicators - Section B'!$C$29:$C$120,0)),""),"")</f>
        <v/>
      </c>
      <c r="AA58" s="551"/>
      <c r="AB58" s="553"/>
      <c r="AC58" s="555"/>
      <c r="AD58" s="334"/>
      <c r="AE58" s="335"/>
      <c r="AF58" s="335"/>
      <c r="AG58" s="335"/>
      <c r="AH58" s="335"/>
      <c r="AI58" s="335"/>
      <c r="AJ58" s="336" t="s">
        <v>287</v>
      </c>
    </row>
    <row r="59" spans="1:36" s="227" customFormat="1" ht="60" customHeight="1" x14ac:dyDescent="0.5">
      <c r="A59" s="621">
        <v>7</v>
      </c>
      <c r="B59" s="575" t="str">
        <f>IFERROR(IF(INDEX('Impact Indicators - Section B'!B$9:B$25,MATCH('Print View'!$A59,'Impact Indicators - Section B'!$A$9:$A$25,0))&lt;&gt;"",INDEX('Impact Indicators - Section B'!B$9:B$25,MATCH('Print View'!$A59,'Impact Indicators - Section B'!$A$9:$A$25,0)),""),"")</f>
        <v/>
      </c>
      <c r="C59" s="575" t="str">
        <f>IFERROR(IF(INDEX('Impact Indicators - Section B'!C$9:C$25,MATCH('Print View'!$A59,'Impact Indicators - Section B'!$A$9:$A$25,0))&lt;&gt;"",INDEX('Impact Indicators - Section B'!C$9:C$25,MATCH('Print View'!$A59,'Impact Indicators - Section B'!$A$9:$A$25,0)),""),"")</f>
        <v/>
      </c>
      <c r="D59" s="575" t="str">
        <f>IFERROR(IF(INDEX('Impact Indicators - Section B'!D$9:D$25,MATCH('Print View'!$A59,'Impact Indicators - Section B'!$A$9:$A$25,0))&lt;&gt;"",INDEX('Impact Indicators - Section B'!D$9:D$25,MATCH('Print View'!$A59,'Impact Indicators - Section B'!$A$9:$A$25,0)),""),"")</f>
        <v/>
      </c>
      <c r="E59" s="575" t="str">
        <f>IFERROR(IF(INDEX('Impact Indicators - Section B'!E$9:E$25,MATCH('Print View'!$A59,'Impact Indicators - Section B'!$A$9:$A$25,0))&lt;&gt;"",INDEX('Impact Indicators - Section B'!E$9:E$25,MATCH('Print View'!$A59,'Impact Indicators - Section B'!$A$9:$A$25,0)),""),"")</f>
        <v/>
      </c>
      <c r="F59" s="575" t="str">
        <f>IFERROR(IF(INDEX('Impact Indicators - Section B'!F$9:F$25,MATCH('Print View'!$A59,'Impact Indicators - Section B'!$A$9:$A$25,0))&lt;&gt;"",INDEX('Impact Indicators - Section B'!F$9:F$25,MATCH('Print View'!$A59,'Impact Indicators - Section B'!$A$9:$A$25,0)),""),"")</f>
        <v/>
      </c>
      <c r="G59" s="575" t="str">
        <f>IFERROR(IF(INDEX('Impact Indicators - Section B'!G$9:G$25,MATCH('Print View'!$A59,'Impact Indicators - Section B'!$A$9:$A$25,0))&lt;&gt;"",INDEX('Impact Indicators - Section B'!G$9:G$25,MATCH('Print View'!$A59,'Impact Indicators - Section B'!$A$9:$A$25,0)),""),"")</f>
        <v/>
      </c>
      <c r="H59" s="572" t="str">
        <f>IFERROR(IF(INDEX('Impact Indicators - Section B'!H$9:H$25,MATCH('Print View'!$A59,'Impact Indicators - Section B'!$A$9:$A$25,0))&lt;&gt;"",INDEX('Impact Indicators - Section B'!H$9:H$25,MATCH('Print View'!$A59,'Impact Indicators - Section B'!$A$9:$A$25,0)),""),"")</f>
        <v/>
      </c>
      <c r="I59" s="563" t="str">
        <f>IFERROR(IF(INDEX('Impact Indicators - Section B'!Q$9:Q$25,MATCH('Print View'!$A59,'Impact Indicators - Section B'!$A$9:$A$25,0))&lt;&gt;"",INDEX('Impact Indicators - Section B'!Q$9:Q$25,MATCH('Print View'!$A59,'Impact Indicators - Section B'!$A$9:$A$25,0)),""),"")</f>
        <v/>
      </c>
      <c r="J59" s="337" t="str">
        <f t="array" ref="J59">IFERROR(IF(INDEX('Impact Indicators - Section B'!D$29:D$120,MATCH('Print View'!$A59&amp;'Print View'!$J$45,'Impact Indicators - Section B'!$A$29:$A$120&amp;'Impact Indicators - Section B'!$C$29:$C$120,0))&lt;&gt;"",INDEX('Impact Indicators - Section B'!D$29:D$120,MATCH('Print View'!$A59&amp;'Print View'!$J$45,'Impact Indicators - Section B'!$A$29:$A$120&amp;'Impact Indicators - Section B'!$C$29:$C$120,0)),""),"")</f>
        <v/>
      </c>
      <c r="K59" s="559" t="str">
        <f t="array" ref="K59">IFERROR(IF(INDEX('Impact Indicators - Section B'!F$29:F$120,MATCH('Print View'!$A59&amp;'Print View'!$J$45,'Impact Indicators - Section B'!$A$29:$A$120&amp;'Impact Indicators - Section B'!$C$29:$C$120,0))&lt;&gt;"",INDEX('Impact Indicators - Section B'!F$29:F$120,MATCH('Print View'!$A59&amp;'Print View'!$J$45,'Impact Indicators - Section B'!$A$29:$A$120&amp;'Impact Indicators - Section B'!$C$29:$C$120,0)),""),"")</f>
        <v/>
      </c>
      <c r="L59" s="561" t="str">
        <f t="array" ref="L59">IFERROR(IF(INDEX('Impact Indicators - Section B'!G$29:G$120,MATCH('Print View'!$A59&amp;'Print View'!$J$45,'Impact Indicators - Section B'!$A$29:$A$120&amp;'Impact Indicators - Section B'!$C$29:$C$120,0))&lt;&gt;"",INDEX('Impact Indicators - Section B'!G$29:G$120,MATCH('Print View'!$A59&amp;'Print View'!$J$45,'Impact Indicators - Section B'!$A$29:$A$120&amp;'Impact Indicators - Section B'!$C$29:$C$120,0)),""),"")</f>
        <v/>
      </c>
      <c r="M59" s="563" t="str">
        <f t="array" ref="M59">IFERROR(IF(INDEX('Impact Indicators - Section B'!H$29:H$120,MATCH('Print View'!$A59&amp;'Print View'!$J$45,'Impact Indicators - Section B'!$A$29:$A$120&amp;'Impact Indicators - Section B'!$C$29:$C$120,0))&lt;&gt;"",INDEX('Impact Indicators - Section B'!H$29:H$120,MATCH('Print View'!$A59&amp;'Print View'!$J$45,'Impact Indicators - Section B'!$A$29:$A$120&amp;'Impact Indicators - Section B'!$C$29:$C$120,0)),""),"")</f>
        <v/>
      </c>
      <c r="N59" s="337" t="str">
        <f t="array" ref="N59">IFERROR(IF(INDEX('Impact Indicators - Section B'!D$29:D$120,MATCH('Print View'!$A59&amp;'Print View'!$N$45,'Impact Indicators - Section B'!$A$29:$A$120&amp;'Impact Indicators - Section B'!$C$29:$C$120,0))&lt;&gt;"",INDEX('Impact Indicators - Section B'!D$29:D$120,MATCH('Print View'!$A59&amp;'Print View'!$N$45,'Impact Indicators - Section B'!$A$29:$A$120&amp;'Impact Indicators - Section B'!$C$29:$C$120,0)),""),"")</f>
        <v/>
      </c>
      <c r="O59" s="559" t="str">
        <f t="array" ref="O59">IFERROR(IF(INDEX('Impact Indicators - Section B'!J$29:J$120,MATCH('Print View'!$A59&amp;'Print View'!$N$45,'Impact Indicators - Section B'!$A$29:$A$120&amp;'Impact Indicators - Section B'!$C$29:$C$120,0))&lt;&gt;"",INDEX('Impact Indicators - Section B'!J$29:J$120,MATCH('Print View'!$A59&amp;'Print View'!$N$45,'Impact Indicators - Section B'!$A$29:$A$120&amp;'Impact Indicators - Section B'!$C$29:$C$120,0)),""),"")</f>
        <v>a1Y36000002qElhEAE</v>
      </c>
      <c r="P59" s="561" t="b">
        <f t="array" ref="P59">IFERROR(IF(INDEX('Impact Indicators - Section B'!K$29:K$120,MATCH('Print View'!$A59&amp;'Print View'!$N$45,'Impact Indicators - Section B'!$A$29:$A$120&amp;'Impact Indicators - Section B'!$C$29:$C$120,0))&lt;&gt;"",INDEX('Impact Indicators - Section B'!K$29:K$120,MATCH('Print View'!$A59&amp;'Print View'!$N$45,'Impact Indicators - Section B'!$A$29:$A$120&amp;'Impact Indicators - Section B'!$C$29:$C$120,0)),""),"")</f>
        <v>0</v>
      </c>
      <c r="Q59" s="563" t="str">
        <f t="array" ref="Q59">IFERROR(IF(INDEX('Impact Indicators - Section B'!L$29:L$120,MATCH('Print View'!$A59&amp;'Print View'!$N57,'Impact Indicators - Section B'!$A$29:$A$120&amp;'Impact Indicators - Section B'!$C$29:$C$120,0))&lt;&gt;"",INDEX('Impact Indicators - Section B'!L$29:L$120,MATCH('Print View'!$A59&amp;'Print View'!$N$45,'Impact Indicators - Section B'!$A$29:$A$120&amp;'Impact Indicators - Section B'!$C$29:$C$120,0)),""),"")</f>
        <v/>
      </c>
      <c r="R59" s="337" t="str">
        <f t="array" ref="R59">IFERROR(IF(INDEX('Impact Indicators - Section B'!D$29:D$120,MATCH('Print View'!$A59&amp;'Print View'!$R$45,'Impact Indicators - Section B'!$A$29:$A$120&amp;'Impact Indicators - Section B'!$C$29:$C$120,0))&lt;&gt;"",INDEX('Impact Indicators - Section B'!D$29:D$120,MATCH('Print View'!$A59&amp;'Print View'!$R$45,'Impact Indicators - Section B'!$A$29:$A$120&amp;'Impact Indicators - Section B'!$C$29:$C$120,0)),""),"")</f>
        <v/>
      </c>
      <c r="S59" s="559" t="str">
        <f t="array" ref="S59">IFERROR(IF(INDEX('Impact Indicators - Section B'!J$29:J$120,MATCH('Print View'!$A59&amp;'Print View'!$R$45,'Impact Indicators - Section B'!$A$29:$A$120&amp;'Impact Indicators - Section B'!$C$29:$C$120,0))&lt;&gt;"",INDEX('Impact Indicators - Section B'!J$29:J$120,MATCH('Print View'!$A59&amp;'Print View'!$R$45,'Impact Indicators - Section B'!$A$29:$A$120&amp;'Impact Indicators - Section B'!$C$29:$C$120,0)),""),"")</f>
        <v>a1Y36000002qEliEAE</v>
      </c>
      <c r="T59" s="561" t="b">
        <f t="array" ref="T59">IFERROR(IF(INDEX('Impact Indicators - Section B'!K$29:K$120,MATCH('Print View'!$A59&amp;'Print View'!$R$45,'Impact Indicators - Section B'!$A$29:$A$120&amp;'Impact Indicators - Section B'!$C$29:$C$120,0))&lt;&gt;"",INDEX('Impact Indicators - Section B'!K$29:K$120,MATCH('Print View'!$A59&amp;'Print View'!$R$45,'Impact Indicators - Section B'!$A$29:$A$120&amp;'Impact Indicators - Section B'!$C$29:$C$120,0)),""),"")</f>
        <v>0</v>
      </c>
      <c r="U59" s="563" t="str">
        <f t="array" ref="U59">IFERROR(IF(INDEX('Impact Indicators - Section B'!L$29:L$120,MATCH('Print View'!$A59&amp;'Print View'!$R57,'Impact Indicators - Section B'!$A$29:$A$120&amp;'Impact Indicators - Section B'!$C$29:$C$120,0))&lt;&gt;"",INDEX('Impact Indicators - Section B'!L$29:L$120,MATCH('Print View'!$A59&amp;'Print View'!$R$45,'Impact Indicators - Section B'!$A$29:$A$120&amp;'Impact Indicators - Section B'!$C$29:$C$120,0)),""),"")</f>
        <v/>
      </c>
      <c r="V59" s="337" t="str">
        <f t="array" ref="V59">IFERROR(IF(INDEX('Impact Indicators - Section B'!D$29:D$120,MATCH('Print View'!$A59&amp;'Print View'!$V$45,'Impact Indicators - Section B'!$A$29:$A$120&amp;'Impact Indicators - Section B'!$C$29:$C$120,0))&lt;&gt;"",INDEX('Impact Indicators - Section B'!D$29:D$120,MATCH('Print View'!$A59&amp;'Print View'!$V$45,'Impact Indicators - Section B'!$A$29:$A$120&amp;'Impact Indicators - Section B'!$C$29:$C$120,0)),""),"")</f>
        <v/>
      </c>
      <c r="W59" s="559" t="str">
        <f t="array" ref="W59">IFERROR(IF(INDEX('Impact Indicators - Section B'!J$29:J$120,MATCH('Print View'!$A59&amp;'Print View'!$V$45,'Impact Indicators - Section B'!$A$29:$A$120&amp;'Impact Indicators - Section B'!$C$29:$C$120,0))&lt;&gt;"",INDEX('Impact Indicators - Section B'!J$29:J$120,MATCH('Print View'!$A59&amp;'Print View'!$V$45,'Impact Indicators - Section B'!$A$29:$A$120&amp;'Impact Indicators - Section B'!$C$29:$C$120,0)),""),"")</f>
        <v/>
      </c>
      <c r="X59" s="561" t="str">
        <f t="array" ref="X59">IFERROR(IF(INDEX('Impact Indicators - Section B'!K$29:K$120,MATCH('Print View'!$A59&amp;'Print View'!$V$45,'Impact Indicators - Section B'!$A$29:$A$120&amp;'Impact Indicators - Section B'!$C$29:$C$120,0))&lt;&gt;"",INDEX('Impact Indicators - Section B'!K$29:K$120,MATCH('Print View'!$A59&amp;'Print View'!$V$45,'Impact Indicators - Section B'!$A$29:$A$120&amp;'Impact Indicators - Section B'!$C$29:$C$120,0)),""),"")</f>
        <v/>
      </c>
      <c r="Y59" s="563" t="str">
        <f t="array" ref="Y59">IFERROR(IF(INDEX('Impact Indicators - Section B'!L$29:L$120,MATCH('Print View'!$A59&amp;'Print View'!$V57,'Impact Indicators - Section B'!$A$29:$A$120&amp;'Impact Indicators - Section B'!$C$29:$C$120,0))&lt;&gt;"",INDEX('Impact Indicators - Section B'!L$29:L$120,MATCH('Print View'!$A59&amp;'Print View'!$V$45,'Impact Indicators - Section B'!$A$29:$A$120&amp;'Impact Indicators - Section B'!$C$29:$C$120,0)),""),"")</f>
        <v/>
      </c>
      <c r="Z59" s="337" t="str">
        <f t="array" ref="Z59">IFERROR(IF(INDEX('Impact Indicators - Section B'!D$29:D$120,MATCH('Print View'!$A59&amp;'Print View'!$Z$45,'Impact Indicators - Section B'!$A$29:$A$120&amp;'Impact Indicators - Section B'!$C$29:$C$120,0))&lt;&gt;"",INDEX('Impact Indicators - Section B'!D$29:D$120,MATCH('Print View'!$A59&amp;'Print View'!$Z$45,'Impact Indicators - Section B'!$A$29:$A$120&amp;'Impact Indicators - Section B'!$C$29:$C$120,0)),""),"")</f>
        <v/>
      </c>
      <c r="AA59" s="559" t="str">
        <f t="array" ref="AA59">IFERROR(IF(INDEX('Impact Indicators - Section B'!J$29:J$120,MATCH('Print View'!$A59&amp;'Print View'!$Z$45,'Impact Indicators - Section B'!$A$29:$A$120&amp;'Impact Indicators - Section B'!$C$29:$C$120,0))&lt;&gt;"",INDEX('Impact Indicators - Section B'!J$29:J$120,MATCH('Print View'!$A59&amp;'Print View'!$Z$45,'Impact Indicators - Section B'!$A$29:$A$120&amp;'Impact Indicators - Section B'!$C$29:$C$120,0)),""),"")</f>
        <v/>
      </c>
      <c r="AB59" s="561" t="str">
        <f t="array" ref="AB59">IFERROR(IF(INDEX('Impact Indicators - Section B'!K$29:K$120,MATCH('Print View'!$A59&amp;'Print View'!$Z$45,'Impact Indicators - Section B'!$A$29:$A$120&amp;'Impact Indicators - Section B'!$C$29:$C$120,0))&lt;&gt;"",INDEX('Impact Indicators - Section B'!K$29:K$120,MATCH('Print View'!$A59&amp;'Print View'!$Z$45,'Impact Indicators - Section B'!$A$29:$A$120&amp;'Impact Indicators - Section B'!$C$29:$C$120,0)),""),"")</f>
        <v/>
      </c>
      <c r="AC59" s="563" t="str">
        <f t="array" ref="AC59">IFERROR(IF(INDEX('Impact Indicators - Section B'!L$29:L$120,MATCH('Print View'!$A59&amp;'Print View'!$Z57,'Impact Indicators - Section B'!$A$29:$A$120&amp;'Impact Indicators - Section B'!$C$29:$C$120,0))&lt;&gt;"",INDEX('Impact Indicators - Section B'!L$29:L$120,MATCH('Print View'!$A59&amp;'Print View'!$Z$45,'Impact Indicators - Section B'!$A$29:$A$120&amp;'Impact Indicators - Section B'!$C$29:$C$120,0)),""),"")</f>
        <v/>
      </c>
      <c r="AD59" s="322"/>
      <c r="AE59" s="323"/>
      <c r="AF59" s="323"/>
      <c r="AG59" s="323"/>
      <c r="AH59" s="323"/>
      <c r="AI59" s="323"/>
      <c r="AJ59" s="569" t="s">
        <v>287</v>
      </c>
    </row>
    <row r="60" spans="1:36" s="227" customFormat="1" ht="60" customHeight="1" x14ac:dyDescent="0.5">
      <c r="A60" s="621"/>
      <c r="B60" s="576"/>
      <c r="C60" s="576"/>
      <c r="D60" s="576"/>
      <c r="E60" s="576"/>
      <c r="F60" s="576"/>
      <c r="G60" s="576"/>
      <c r="H60" s="574"/>
      <c r="I60" s="564"/>
      <c r="J60" s="325" t="str">
        <f t="array" ref="J60">IFERROR(IF(INDEX('Impact Indicators - Section B'!E$29:E$120,MATCH('Print View'!$A59&amp;'Print View'!$J$45,'Impact Indicators - Section B'!$A$29:$A$120&amp;'Impact Indicators - Section B'!$C$29:$C$120,0))&lt;&gt;"",INDEX('Impact Indicators - Section B'!E$29:E$120,MATCH('Print View'!$A59&amp;'Print View'!$J$45,'Impact Indicators - Section B'!$A$29:$A$120&amp;'Impact Indicators - Section B'!$C$29:$C$120,0)),""),"")</f>
        <v/>
      </c>
      <c r="K60" s="560"/>
      <c r="L60" s="562"/>
      <c r="M60" s="564"/>
      <c r="N60" s="325" t="str">
        <f t="array" ref="N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O60" s="560"/>
      <c r="P60" s="562"/>
      <c r="Q60" s="564"/>
      <c r="R60" s="325" t="str">
        <f t="array" ref="R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S60" s="560"/>
      <c r="T60" s="562"/>
      <c r="U60" s="564"/>
      <c r="V60" s="325" t="str">
        <f t="array" ref="V60">IFERROR(IF(INDEX('Impact Indicators - Section B'!E$29:E$120,MATCH('Print View'!$A59&amp;'Print View'!$V$45,'Impact Indicators - Section B'!$A$29:$A$120&amp;'Impact Indicators - Section B'!$C$29:$C$120,0))&lt;&gt;"",INDEX('Impact Indicators - Section B'!E$29:E$120,MATCH('Print View'!$A59&amp;'Print View'!$V$45,'Impact Indicators - Section B'!$A$29:$A$120&amp;'Impact Indicators - Section B'!$C$29:$C$120,0)),""),"")</f>
        <v/>
      </c>
      <c r="W60" s="560"/>
      <c r="X60" s="562"/>
      <c r="Y60" s="564"/>
      <c r="Z60" s="325" t="str">
        <f t="array" ref="Z60">IFERROR(IF(INDEX('Impact Indicators - Section B'!E$29:E$120,MATCH('Print View'!$A59&amp;'Print View'!$Z$45,'Impact Indicators - Section B'!$A$29:$A$120&amp;'Impact Indicators - Section B'!$C$29:$C$120,0))&lt;&gt;"",INDEX('Impact Indicators - Section B'!E$29:E$120,MATCH('Print View'!$A59&amp;'Print View'!$Z$45,'Impact Indicators - Section B'!$A$29:$A$120&amp;'Impact Indicators - Section B'!$C$29:$C$120,0)),""),"")</f>
        <v/>
      </c>
      <c r="AA60" s="560"/>
      <c r="AB60" s="562"/>
      <c r="AC60" s="564"/>
      <c r="AD60" s="326"/>
      <c r="AE60" s="327"/>
      <c r="AF60" s="327"/>
      <c r="AG60" s="327"/>
      <c r="AH60" s="327"/>
      <c r="AI60" s="323"/>
      <c r="AJ60" s="569" t="s">
        <v>287</v>
      </c>
    </row>
    <row r="61" spans="1:36" s="227" customFormat="1" ht="60" customHeight="1" x14ac:dyDescent="0.5">
      <c r="A61" s="620">
        <v>8</v>
      </c>
      <c r="B61" s="570" t="str">
        <f>IFERROR(IF(INDEX('Impact Indicators - Section B'!B$9:B$25,MATCH('Print View'!$A61,'Impact Indicators - Section B'!$A$9:$A$25,0))&lt;&gt;"",INDEX('Impact Indicators - Section B'!B$9:B$25,MATCH('Print View'!$A61,'Impact Indicators - Section B'!$A$9:$A$25,0)),""),"")</f>
        <v/>
      </c>
      <c r="C61" s="570" t="str">
        <f>IFERROR(IF(INDEX('Impact Indicators - Section B'!C$9:C$25,MATCH('Print View'!$A61,'Impact Indicators - Section B'!$A$9:$A$25,0))&lt;&gt;"",INDEX('Impact Indicators - Section B'!C$9:C$25,MATCH('Print View'!$A61,'Impact Indicators - Section B'!$A$9:$A$25,0)),""),"")</f>
        <v/>
      </c>
      <c r="D61" s="570" t="str">
        <f>IFERROR(IF(INDEX('Impact Indicators - Section B'!D$9:D$25,MATCH('Print View'!$A61,'Impact Indicators - Section B'!$A$9:$A$25,0))&lt;&gt;"",INDEX('Impact Indicators - Section B'!D$9:D$25,MATCH('Print View'!$A61,'Impact Indicators - Section B'!$A$9:$A$25,0)),""),"")</f>
        <v/>
      </c>
      <c r="E61" s="570" t="str">
        <f>IFERROR(IF(INDEX('Impact Indicators - Section B'!E$9:E$25,MATCH('Print View'!$A61,'Impact Indicators - Section B'!$A$9:$A$25,0))&lt;&gt;"",INDEX('Impact Indicators - Section B'!E$9:E$25,MATCH('Print View'!$A61,'Impact Indicators - Section B'!$A$9:$A$25,0)),""),"")</f>
        <v/>
      </c>
      <c r="F61" s="570" t="str">
        <f>IFERROR(IF(INDEX('Impact Indicators - Section B'!F$9:F$25,MATCH('Print View'!$A61,'Impact Indicators - Section B'!$A$9:$A$25,0))&lt;&gt;"",INDEX('Impact Indicators - Section B'!F$9:F$25,MATCH('Print View'!$A61,'Impact Indicators - Section B'!$A$9:$A$25,0)),""),"")</f>
        <v/>
      </c>
      <c r="G61" s="570" t="str">
        <f>IFERROR(IF(INDEX('Impact Indicators - Section B'!G$9:G$25,MATCH('Print View'!$A61,'Impact Indicators - Section B'!$A$9:$A$25,0))&lt;&gt;"",INDEX('Impact Indicators - Section B'!G$9:G$25,MATCH('Print View'!$A61,'Impact Indicators - Section B'!$A$9:$A$25,0)),""),"")</f>
        <v/>
      </c>
      <c r="H61" s="570" t="str">
        <f>IFERROR(IF(INDEX('Impact Indicators - Section B'!H$9:H$25,MATCH('Print View'!$A61,'Impact Indicators - Section B'!$A$9:$A$25,0))&lt;&gt;"",INDEX('Impact Indicators - Section B'!H$9:H$25,MATCH('Print View'!$A61,'Impact Indicators - Section B'!$A$9:$A$25,0)),""),"")</f>
        <v/>
      </c>
      <c r="I61" s="554" t="str">
        <f>IFERROR(IF(INDEX('Impact Indicators - Section B'!Q$9:Q$25,MATCH('Print View'!$A61,'Impact Indicators - Section B'!$A$9:$A$25,0))&lt;&gt;"",INDEX('Impact Indicators - Section B'!Q$9:Q$25,MATCH('Print View'!$A61,'Impact Indicators - Section B'!$A$9:$A$25,0)),""),"")</f>
        <v/>
      </c>
      <c r="J61" s="329" t="str">
        <f t="array" ref="J61">IFERROR(IF(INDEX('Impact Indicators - Section B'!D$29:D$120,MATCH('Print View'!$A61&amp;'Print View'!$J$45,'Impact Indicators - Section B'!$A$29:$A$120&amp;'Impact Indicators - Section B'!$C$29:$C$120,0))&lt;&gt;"",INDEX('Impact Indicators - Section B'!D$29:D$120,MATCH('Print View'!$A61&amp;'Print View'!$J$45,'Impact Indicators - Section B'!$A$29:$A$120&amp;'Impact Indicators - Section B'!$C$29:$C$120,0)),""),"")</f>
        <v/>
      </c>
      <c r="K61" s="550" t="str">
        <f t="array" ref="K61">IFERROR(IF(INDEX('Impact Indicators - Section B'!F$29:F$120,MATCH('Print View'!$A61&amp;'Print View'!$J$45,'Impact Indicators - Section B'!$A$29:$A$120&amp;'Impact Indicators - Section B'!$C$29:$C$120,0))&lt;&gt;"",INDEX('Impact Indicators - Section B'!F$29:F$120,MATCH('Print View'!$A61&amp;'Print View'!$J$45,'Impact Indicators - Section B'!$A$29:$A$120&amp;'Impact Indicators - Section B'!$C$29:$C$120,0)),""),"")</f>
        <v/>
      </c>
      <c r="L61" s="552" t="str">
        <f t="array" ref="L61">IFERROR(IF(INDEX('Impact Indicators - Section B'!G$29:G$120,MATCH('Print View'!$A61&amp;'Print View'!$J$45,'Impact Indicators - Section B'!$A$29:$A$120&amp;'Impact Indicators - Section B'!$C$29:$C$120,0))&lt;&gt;"",INDEX('Impact Indicators - Section B'!G$29:G$120,MATCH('Print View'!$A61&amp;'Print View'!$J$45,'Impact Indicators - Section B'!$A$29:$A$120&amp;'Impact Indicators - Section B'!$C$29:$C$120,0)),""),"")</f>
        <v/>
      </c>
      <c r="M61" s="554" t="str">
        <f t="array" ref="M61">IFERROR(IF(INDEX('Impact Indicators - Section B'!H$29:H$120,MATCH('Print View'!$A61&amp;'Print View'!$J$45,'Impact Indicators - Section B'!$A$29:$A$120&amp;'Impact Indicators - Section B'!$C$29:$C$120,0))&lt;&gt;"",INDEX('Impact Indicators - Section B'!H$29:H$120,MATCH('Print View'!$A61&amp;'Print View'!$J$45,'Impact Indicators - Section B'!$A$29:$A$120&amp;'Impact Indicators - Section B'!$C$29:$C$120,0)),""),"")</f>
        <v/>
      </c>
      <c r="N61" s="329" t="str">
        <f t="array" ref="N61">IFERROR(IF(INDEX('Impact Indicators - Section B'!D$29:D$120,MATCH('Print View'!$A61&amp;'Print View'!$N$45,'Impact Indicators - Section B'!$A$29:$A$120&amp;'Impact Indicators - Section B'!$C$29:$C$120,0))&lt;&gt;"",INDEX('Impact Indicators - Section B'!D$29:D$120,MATCH('Print View'!$A61&amp;'Print View'!$N$45,'Impact Indicators - Section B'!$A$29:$A$120&amp;'Impact Indicators - Section B'!$C$29:$C$120,0)),""),"")</f>
        <v/>
      </c>
      <c r="O61" s="550" t="str">
        <f t="array" ref="O61">IFERROR(IF(INDEX('Impact Indicators - Section B'!J$29:J$120,MATCH('Print View'!$A61&amp;'Print View'!$N$45,'Impact Indicators - Section B'!$A$29:$A$120&amp;'Impact Indicators - Section B'!$C$29:$C$120,0))&lt;&gt;"",INDEX('Impact Indicators - Section B'!J$29:J$120,MATCH('Print View'!$A61&amp;'Print View'!$N$45,'Impact Indicators - Section B'!$A$29:$A$120&amp;'Impact Indicators - Section B'!$C$29:$C$120,0)),""),"")</f>
        <v>a1Y36000002qElhEAE</v>
      </c>
      <c r="P61" s="552" t="b">
        <f t="array" ref="P61">IFERROR(IF(INDEX('Impact Indicators - Section B'!K$29:K$120,MATCH('Print View'!$A61&amp;'Print View'!$N$45,'Impact Indicators - Section B'!$A$29:$A$120&amp;'Impact Indicators - Section B'!$C$29:$C$120,0))&lt;&gt;"",INDEX('Impact Indicators - Section B'!K$29:K$120,MATCH('Print View'!$A61&amp;'Print View'!$N$45,'Impact Indicators - Section B'!$A$29:$A$120&amp;'Impact Indicators - Section B'!$C$29:$C$120,0)),""),"")</f>
        <v>0</v>
      </c>
      <c r="Q61" s="554" t="str">
        <f t="array" ref="Q61">IFERROR(IF(INDEX('Impact Indicators - Section B'!L$29:L$120,MATCH('Print View'!$A61&amp;'Print View'!$N59,'Impact Indicators - Section B'!$A$29:$A$120&amp;'Impact Indicators - Section B'!$C$29:$C$120,0))&lt;&gt;"",INDEX('Impact Indicators - Section B'!L$29:L$120,MATCH('Print View'!$A61&amp;'Print View'!$N$45,'Impact Indicators - Section B'!$A$29:$A$120&amp;'Impact Indicators - Section B'!$C$29:$C$120,0)),""),"")</f>
        <v>a1Y36000002qElhEAE</v>
      </c>
      <c r="R61" s="329" t="str">
        <f t="array" ref="R61">IFERROR(IF(INDEX('Impact Indicators - Section B'!D$29:D$120,MATCH('Print View'!$A61&amp;'Print View'!$R$45,'Impact Indicators - Section B'!$A$29:$A$120&amp;'Impact Indicators - Section B'!$C$29:$C$120,0))&lt;&gt;"",INDEX('Impact Indicators - Section B'!D$29:D$120,MATCH('Print View'!$A61&amp;'Print View'!$R$45,'Impact Indicators - Section B'!$A$29:$A$120&amp;'Impact Indicators - Section B'!$C$29:$C$120,0)),""),"")</f>
        <v/>
      </c>
      <c r="S61" s="550" t="str">
        <f t="array" ref="S61">IFERROR(IF(INDEX('Impact Indicators - Section B'!J$29:J$120,MATCH('Print View'!$A61&amp;'Print View'!$R$45,'Impact Indicators - Section B'!$A$29:$A$120&amp;'Impact Indicators - Section B'!$C$29:$C$120,0))&lt;&gt;"",INDEX('Impact Indicators - Section B'!J$29:J$120,MATCH('Print View'!$A61&amp;'Print View'!$R$45,'Impact Indicators - Section B'!$A$29:$A$120&amp;'Impact Indicators - Section B'!$C$29:$C$120,0)),""),"")</f>
        <v>a1Y36000002qEliEAE</v>
      </c>
      <c r="T61" s="552" t="b">
        <f t="array" ref="T61">IFERROR(IF(INDEX('Impact Indicators - Section B'!K$29:K$120,MATCH('Print View'!$A61&amp;'Print View'!$R$45,'Impact Indicators - Section B'!$A$29:$A$120&amp;'Impact Indicators - Section B'!$C$29:$C$120,0))&lt;&gt;"",INDEX('Impact Indicators - Section B'!K$29:K$120,MATCH('Print View'!$A61&amp;'Print View'!$R$45,'Impact Indicators - Section B'!$A$29:$A$120&amp;'Impact Indicators - Section B'!$C$29:$C$120,0)),""),"")</f>
        <v>0</v>
      </c>
      <c r="U61" s="554" t="str">
        <f t="array" ref="U61">IFERROR(IF(INDEX('Impact Indicators - Section B'!L$29:L$120,MATCH('Print View'!$A61&amp;'Print View'!$R59,'Impact Indicators - Section B'!$A$29:$A$120&amp;'Impact Indicators - Section B'!$C$29:$C$120,0))&lt;&gt;"",INDEX('Impact Indicators - Section B'!L$29:L$120,MATCH('Print View'!$A61&amp;'Print View'!$R$45,'Impact Indicators - Section B'!$A$29:$A$120&amp;'Impact Indicators - Section B'!$C$29:$C$120,0)),""),"")</f>
        <v>a1Y36000002qEliEAE</v>
      </c>
      <c r="V61" s="329" t="str">
        <f t="array" ref="V61">IFERROR(IF(INDEX('Impact Indicators - Section B'!D$29:D$120,MATCH('Print View'!$A61&amp;'Print View'!$V$45,'Impact Indicators - Section B'!$A$29:$A$120&amp;'Impact Indicators - Section B'!$C$29:$C$120,0))&lt;&gt;"",INDEX('Impact Indicators - Section B'!D$29:D$120,MATCH('Print View'!$A61&amp;'Print View'!$V$45,'Impact Indicators - Section B'!$A$29:$A$120&amp;'Impact Indicators - Section B'!$C$29:$C$120,0)),""),"")</f>
        <v/>
      </c>
      <c r="W61" s="550" t="str">
        <f t="array" ref="W61">IFERROR(IF(INDEX('Impact Indicators - Section B'!J$29:J$120,MATCH('Print View'!$A61&amp;'Print View'!$V$45,'Impact Indicators - Section B'!$A$29:$A$120&amp;'Impact Indicators - Section B'!$C$29:$C$120,0))&lt;&gt;"",INDEX('Impact Indicators - Section B'!J$29:J$120,MATCH('Print View'!$A61&amp;'Print View'!$V$45,'Impact Indicators - Section B'!$A$29:$A$120&amp;'Impact Indicators - Section B'!$C$29:$C$120,0)),""),"")</f>
        <v/>
      </c>
      <c r="X61" s="552" t="str">
        <f t="array" ref="X61">IFERROR(IF(INDEX('Impact Indicators - Section B'!K$29:K$120,MATCH('Print View'!$A61&amp;'Print View'!$V$45,'Impact Indicators - Section B'!$A$29:$A$120&amp;'Impact Indicators - Section B'!$C$29:$C$120,0))&lt;&gt;"",INDEX('Impact Indicators - Section B'!K$29:K$120,MATCH('Print View'!$A61&amp;'Print View'!$V$45,'Impact Indicators - Section B'!$A$29:$A$120&amp;'Impact Indicators - Section B'!$C$29:$C$120,0)),""),"")</f>
        <v/>
      </c>
      <c r="Y61" s="554" t="str">
        <f t="array" ref="Y61">IFERROR(IF(INDEX('Impact Indicators - Section B'!L$29:L$120,MATCH('Print View'!$A61&amp;'Print View'!$V59,'Impact Indicators - Section B'!$A$29:$A$120&amp;'Impact Indicators - Section B'!$C$29:$C$120,0))&lt;&gt;"",INDEX('Impact Indicators - Section B'!L$29:L$120,MATCH('Print View'!$A61&amp;'Print View'!$V$45,'Impact Indicators - Section B'!$A$29:$A$120&amp;'Impact Indicators - Section B'!$C$29:$C$120,0)),""),"")</f>
        <v/>
      </c>
      <c r="Z61" s="329" t="str">
        <f t="array" ref="Z61">IFERROR(IF(INDEX('Impact Indicators - Section B'!D$29:D$120,MATCH('Print View'!$A61&amp;'Print View'!$Z$45,'Impact Indicators - Section B'!$A$29:$A$120&amp;'Impact Indicators - Section B'!$C$29:$C$120,0))&lt;&gt;"",INDEX('Impact Indicators - Section B'!D$29:D$120,MATCH('Print View'!$A61&amp;'Print View'!$Z$45,'Impact Indicators - Section B'!$A$29:$A$120&amp;'Impact Indicators - Section B'!$C$29:$C$120,0)),""),"")</f>
        <v/>
      </c>
      <c r="AA61" s="550" t="str">
        <f t="array" ref="AA61">IFERROR(IF(INDEX('Impact Indicators - Section B'!J$29:J$120,MATCH('Print View'!$A61&amp;'Print View'!$Z$45,'Impact Indicators - Section B'!$A$29:$A$120&amp;'Impact Indicators - Section B'!$C$29:$C$120,0))&lt;&gt;"",INDEX('Impact Indicators - Section B'!J$29:J$120,MATCH('Print View'!$A61&amp;'Print View'!$Z$45,'Impact Indicators - Section B'!$A$29:$A$120&amp;'Impact Indicators - Section B'!$C$29:$C$120,0)),""),"")</f>
        <v/>
      </c>
      <c r="AB61" s="552" t="str">
        <f t="array" ref="AB61">IFERROR(IF(INDEX('Impact Indicators - Section B'!K$29:K$120,MATCH('Print View'!$A61&amp;'Print View'!$Z$45,'Impact Indicators - Section B'!$A$29:$A$120&amp;'Impact Indicators - Section B'!$C$29:$C$120,0))&lt;&gt;"",INDEX('Impact Indicators - Section B'!K$29:K$120,MATCH('Print View'!$A61&amp;'Print View'!$Z$45,'Impact Indicators - Section B'!$A$29:$A$120&amp;'Impact Indicators - Section B'!$C$29:$C$120,0)),""),"")</f>
        <v/>
      </c>
      <c r="AC61" s="554" t="str">
        <f t="array" ref="AC61">IFERROR(IF(INDEX('Impact Indicators - Section B'!L$29:L$120,MATCH('Print View'!$A61&amp;'Print View'!$Z59,'Impact Indicators - Section B'!$A$29:$A$120&amp;'Impact Indicators - Section B'!$C$29:$C$120,0))&lt;&gt;"",INDEX('Impact Indicators - Section B'!L$29:L$120,MATCH('Print View'!$A61&amp;'Print View'!$Z$45,'Impact Indicators - Section B'!$A$29:$A$120&amp;'Impact Indicators - Section B'!$C$29:$C$120,0)),""),"")</f>
        <v/>
      </c>
      <c r="AD61" s="330"/>
      <c r="AE61" s="331"/>
      <c r="AF61" s="331"/>
      <c r="AG61" s="331"/>
      <c r="AH61" s="331"/>
      <c r="AI61" s="331"/>
      <c r="AJ61" s="332" t="s">
        <v>287</v>
      </c>
    </row>
    <row r="62" spans="1:36" s="227" customFormat="1" ht="60" customHeight="1" x14ac:dyDescent="0.5">
      <c r="A62" s="620"/>
      <c r="B62" s="571"/>
      <c r="C62" s="571"/>
      <c r="D62" s="571"/>
      <c r="E62" s="571"/>
      <c r="F62" s="571"/>
      <c r="G62" s="571"/>
      <c r="H62" s="571"/>
      <c r="I62" s="555"/>
      <c r="J62" s="333" t="str">
        <f t="array" ref="J62">IFERROR(IF(INDEX('Impact Indicators - Section B'!E$29:E$120,MATCH('Print View'!$A61&amp;'Print View'!$J$45,'Impact Indicators - Section B'!$A$29:$A$120&amp;'Impact Indicators - Section B'!$C$29:$C$120,0))&lt;&gt;"",INDEX('Impact Indicators - Section B'!E$29:E$120,MATCH('Print View'!$A61&amp;'Print View'!$J$45,'Impact Indicators - Section B'!$A$29:$A$120&amp;'Impact Indicators - Section B'!$C$29:$C$120,0)),""),"")</f>
        <v/>
      </c>
      <c r="K62" s="551"/>
      <c r="L62" s="553"/>
      <c r="M62" s="555"/>
      <c r="N62" s="333" t="str">
        <f t="array" ref="N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O62" s="551"/>
      <c r="P62" s="553"/>
      <c r="Q62" s="555"/>
      <c r="R62" s="333" t="str">
        <f t="array" ref="R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S62" s="551"/>
      <c r="T62" s="553"/>
      <c r="U62" s="555"/>
      <c r="V62" s="333" t="str">
        <f t="array" ref="V62">IFERROR(IF(INDEX('Impact Indicators - Section B'!E$29:E$120,MATCH('Print View'!$A61&amp;'Print View'!$V$45,'Impact Indicators - Section B'!$A$29:$A$120&amp;'Impact Indicators - Section B'!$C$29:$C$120,0))&lt;&gt;"",INDEX('Impact Indicators - Section B'!E$29:E$120,MATCH('Print View'!$A61&amp;'Print View'!$V$45,'Impact Indicators - Section B'!$A$29:$A$120&amp;'Impact Indicators - Section B'!$C$29:$C$120,0)),""),"")</f>
        <v/>
      </c>
      <c r="W62" s="551"/>
      <c r="X62" s="553"/>
      <c r="Y62" s="555"/>
      <c r="Z62" s="333" t="str">
        <f t="array" ref="Z62">IFERROR(IF(INDEX('Impact Indicators - Section B'!E$29:E$120,MATCH('Print View'!$A61&amp;'Print View'!$Z$45,'Impact Indicators - Section B'!$A$29:$A$120&amp;'Impact Indicators - Section B'!$C$29:$C$120,0))&lt;&gt;"",INDEX('Impact Indicators - Section B'!E$29:E$120,MATCH('Print View'!$A61&amp;'Print View'!$Z$45,'Impact Indicators - Section B'!$A$29:$A$120&amp;'Impact Indicators - Section B'!$C$29:$C$120,0)),""),"")</f>
        <v/>
      </c>
      <c r="AA62" s="551"/>
      <c r="AB62" s="553"/>
      <c r="AC62" s="555"/>
      <c r="AD62" s="334"/>
      <c r="AE62" s="335"/>
      <c r="AF62" s="335"/>
      <c r="AG62" s="335"/>
      <c r="AH62" s="335"/>
      <c r="AI62" s="335"/>
      <c r="AJ62" s="336" t="s">
        <v>287</v>
      </c>
    </row>
    <row r="63" spans="1:36" s="227" customFormat="1" ht="60" customHeight="1" x14ac:dyDescent="0.5">
      <c r="A63" s="621">
        <v>9</v>
      </c>
      <c r="B63" s="575" t="str">
        <f>IFERROR(IF(INDEX('Impact Indicators - Section B'!B$9:B$25,MATCH('Print View'!$A63,'Impact Indicators - Section B'!$A$9:$A$25,0))&lt;&gt;"",INDEX('Impact Indicators - Section B'!B$9:B$25,MATCH('Print View'!$A63,'Impact Indicators - Section B'!$A$9:$A$25,0)),""),"")</f>
        <v/>
      </c>
      <c r="C63" s="575" t="str">
        <f>IFERROR(IF(INDEX('Impact Indicators - Section B'!C$9:C$25,MATCH('Print View'!$A63,'Impact Indicators - Section B'!$A$9:$A$25,0))&lt;&gt;"",INDEX('Impact Indicators - Section B'!C$9:C$25,MATCH('Print View'!$A63,'Impact Indicators - Section B'!$A$9:$A$25,0)),""),"")</f>
        <v/>
      </c>
      <c r="D63" s="575" t="str">
        <f>IFERROR(IF(INDEX('Impact Indicators - Section B'!D$9:D$25,MATCH('Print View'!$A63,'Impact Indicators - Section B'!$A$9:$A$25,0))&lt;&gt;"",INDEX('Impact Indicators - Section B'!D$9:D$25,MATCH('Print View'!$A63,'Impact Indicators - Section B'!$A$9:$A$25,0)),""),"")</f>
        <v/>
      </c>
      <c r="E63" s="575" t="str">
        <f>IFERROR(IF(INDEX('Impact Indicators - Section B'!E$9:E$25,MATCH('Print View'!$A63,'Impact Indicators - Section B'!$A$9:$A$25,0))&lt;&gt;"",INDEX('Impact Indicators - Section B'!E$9:E$25,MATCH('Print View'!$A63,'Impact Indicators - Section B'!$A$9:$A$25,0)),""),"")</f>
        <v/>
      </c>
      <c r="F63" s="575" t="str">
        <f>IFERROR(IF(INDEX('Impact Indicators - Section B'!F$9:F$25,MATCH('Print View'!$A63,'Impact Indicators - Section B'!$A$9:$A$25,0))&lt;&gt;"",INDEX('Impact Indicators - Section B'!F$9:F$25,MATCH('Print View'!$A63,'Impact Indicators - Section B'!$A$9:$A$25,0)),""),"")</f>
        <v/>
      </c>
      <c r="G63" s="575" t="str">
        <f>IFERROR(IF(INDEX('Impact Indicators - Section B'!G$9:G$25,MATCH('Print View'!$A63,'Impact Indicators - Section B'!$A$9:$A$25,0))&lt;&gt;"",INDEX('Impact Indicators - Section B'!G$9:G$25,MATCH('Print View'!$A63,'Impact Indicators - Section B'!$A$9:$A$25,0)),""),"")</f>
        <v/>
      </c>
      <c r="H63" s="572" t="str">
        <f>IFERROR(IF(INDEX('Impact Indicators - Section B'!H$9:H$25,MATCH('Print View'!$A63,'Impact Indicators - Section B'!$A$9:$A$25,0))&lt;&gt;"",INDEX('Impact Indicators - Section B'!H$9:H$25,MATCH('Print View'!$A63,'Impact Indicators - Section B'!$A$9:$A$25,0)),""),"")</f>
        <v/>
      </c>
      <c r="I63" s="563" t="str">
        <f>IFERROR(IF(INDEX('Impact Indicators - Section B'!Q$9:Q$25,MATCH('Print View'!$A63,'Impact Indicators - Section B'!$A$9:$A$25,0))&lt;&gt;"",INDEX('Impact Indicators - Section B'!Q$9:Q$25,MATCH('Print View'!$A63,'Impact Indicators - Section B'!$A$9:$A$25,0)),""),"")</f>
        <v/>
      </c>
      <c r="J63" s="337" t="str">
        <f t="array" ref="J63">IFERROR(IF(INDEX('Impact Indicators - Section B'!D$29:D$120,MATCH('Print View'!$A63&amp;'Print View'!$J$45,'Impact Indicators - Section B'!$A$29:$A$120&amp;'Impact Indicators - Section B'!$C$29:$C$120,0))&lt;&gt;"",INDEX('Impact Indicators - Section B'!D$29:D$120,MATCH('Print View'!$A63&amp;'Print View'!$J$45,'Impact Indicators - Section B'!$A$29:$A$120&amp;'Impact Indicators - Section B'!$C$29:$C$120,0)),""),"")</f>
        <v/>
      </c>
      <c r="K63" s="559" t="str">
        <f t="array" ref="K63">IFERROR(IF(INDEX('Impact Indicators - Section B'!F$29:F$120,MATCH('Print View'!$A63&amp;'Print View'!$J$45,'Impact Indicators - Section B'!$A$29:$A$120&amp;'Impact Indicators - Section B'!$C$29:$C$120,0))&lt;&gt;"",INDEX('Impact Indicators - Section B'!F$29:F$120,MATCH('Print View'!$A63&amp;'Print View'!$J$45,'Impact Indicators - Section B'!$A$29:$A$120&amp;'Impact Indicators - Section B'!$C$29:$C$120,0)),""),"")</f>
        <v/>
      </c>
      <c r="L63" s="561" t="str">
        <f t="array" ref="L63">IFERROR(IF(INDEX('Impact Indicators - Section B'!G$29:G$120,MATCH('Print View'!$A63&amp;'Print View'!$J$45,'Impact Indicators - Section B'!$A$29:$A$120&amp;'Impact Indicators - Section B'!$C$29:$C$120,0))&lt;&gt;"",INDEX('Impact Indicators - Section B'!G$29:G$120,MATCH('Print View'!$A63&amp;'Print View'!$J$45,'Impact Indicators - Section B'!$A$29:$A$120&amp;'Impact Indicators - Section B'!$C$29:$C$120,0)),""),"")</f>
        <v/>
      </c>
      <c r="M63" s="563" t="str">
        <f t="array" ref="M63">IFERROR(IF(INDEX('Impact Indicators - Section B'!H$29:H$120,MATCH('Print View'!$A63&amp;'Print View'!$J$45,'Impact Indicators - Section B'!$A$29:$A$120&amp;'Impact Indicators - Section B'!$C$29:$C$120,0))&lt;&gt;"",INDEX('Impact Indicators - Section B'!H$29:H$120,MATCH('Print View'!$A63&amp;'Print View'!$J$45,'Impact Indicators - Section B'!$A$29:$A$120&amp;'Impact Indicators - Section B'!$C$29:$C$120,0)),""),"")</f>
        <v/>
      </c>
      <c r="N63" s="337" t="str">
        <f t="array" ref="N63">IFERROR(IF(INDEX('Impact Indicators - Section B'!D$29:D$120,MATCH('Print View'!$A63&amp;'Print View'!$N$45,'Impact Indicators - Section B'!$A$29:$A$120&amp;'Impact Indicators - Section B'!$C$29:$C$120,0))&lt;&gt;"",INDEX('Impact Indicators - Section B'!D$29:D$120,MATCH('Print View'!$A63&amp;'Print View'!$N$45,'Impact Indicators - Section B'!$A$29:$A$120&amp;'Impact Indicators - Section B'!$C$29:$C$120,0)),""),"")</f>
        <v/>
      </c>
      <c r="O63" s="559" t="str">
        <f t="array" ref="O63">IFERROR(IF(INDEX('Impact Indicators - Section B'!J$29:J$120,MATCH('Print View'!$A63&amp;'Print View'!$N$45,'Impact Indicators - Section B'!$A$29:$A$120&amp;'Impact Indicators - Section B'!$C$29:$C$120,0))&lt;&gt;"",INDEX('Impact Indicators - Section B'!J$29:J$120,MATCH('Print View'!$A63&amp;'Print View'!$N$45,'Impact Indicators - Section B'!$A$29:$A$120&amp;'Impact Indicators - Section B'!$C$29:$C$120,0)),""),"")</f>
        <v>a1Y36000002qElhEAE</v>
      </c>
      <c r="P63" s="561" t="b">
        <f t="array" ref="P63">IFERROR(IF(INDEX('Impact Indicators - Section B'!K$29:K$120,MATCH('Print View'!$A63&amp;'Print View'!$N$45,'Impact Indicators - Section B'!$A$29:$A$120&amp;'Impact Indicators - Section B'!$C$29:$C$120,0))&lt;&gt;"",INDEX('Impact Indicators - Section B'!K$29:K$120,MATCH('Print View'!$A63&amp;'Print View'!$N$45,'Impact Indicators - Section B'!$A$29:$A$120&amp;'Impact Indicators - Section B'!$C$29:$C$120,0)),""),"")</f>
        <v>0</v>
      </c>
      <c r="Q63" s="563" t="str">
        <f t="array" ref="Q63">IFERROR(IF(INDEX('Impact Indicators - Section B'!L$29:L$120,MATCH('Print View'!$A63&amp;'Print View'!$N61,'Impact Indicators - Section B'!$A$29:$A$120&amp;'Impact Indicators - Section B'!$C$29:$C$120,0))&lt;&gt;"",INDEX('Impact Indicators - Section B'!L$29:L$120,MATCH('Print View'!$A63&amp;'Print View'!$N$45,'Impact Indicators - Section B'!$A$29:$A$120&amp;'Impact Indicators - Section B'!$C$29:$C$120,0)),""),"")</f>
        <v>a1Y36000002qElhEAE</v>
      </c>
      <c r="R63" s="337" t="str">
        <f t="array" ref="R63">IFERROR(IF(INDEX('Impact Indicators - Section B'!D$29:D$120,MATCH('Print View'!$A63&amp;'Print View'!$R$45,'Impact Indicators - Section B'!$A$29:$A$120&amp;'Impact Indicators - Section B'!$C$29:$C$120,0))&lt;&gt;"",INDEX('Impact Indicators - Section B'!D$29:D$120,MATCH('Print View'!$A63&amp;'Print View'!$R$45,'Impact Indicators - Section B'!$A$29:$A$120&amp;'Impact Indicators - Section B'!$C$29:$C$120,0)),""),"")</f>
        <v/>
      </c>
      <c r="S63" s="559" t="str">
        <f t="array" ref="S63">IFERROR(IF(INDEX('Impact Indicators - Section B'!J$29:J$120,MATCH('Print View'!$A63&amp;'Print View'!$R$45,'Impact Indicators - Section B'!$A$29:$A$120&amp;'Impact Indicators - Section B'!$C$29:$C$120,0))&lt;&gt;"",INDEX('Impact Indicators - Section B'!J$29:J$120,MATCH('Print View'!$A63&amp;'Print View'!$R$45,'Impact Indicators - Section B'!$A$29:$A$120&amp;'Impact Indicators - Section B'!$C$29:$C$120,0)),""),"")</f>
        <v>a1Y36000002qEliEAE</v>
      </c>
      <c r="T63" s="561" t="b">
        <f t="array" ref="T63">IFERROR(IF(INDEX('Impact Indicators - Section B'!K$29:K$120,MATCH('Print View'!$A63&amp;'Print View'!$R$45,'Impact Indicators - Section B'!$A$29:$A$120&amp;'Impact Indicators - Section B'!$C$29:$C$120,0))&lt;&gt;"",INDEX('Impact Indicators - Section B'!K$29:K$120,MATCH('Print View'!$A63&amp;'Print View'!$R$45,'Impact Indicators - Section B'!$A$29:$A$120&amp;'Impact Indicators - Section B'!$C$29:$C$120,0)),""),"")</f>
        <v>0</v>
      </c>
      <c r="U63" s="563" t="str">
        <f t="array" ref="U63">IFERROR(IF(INDEX('Impact Indicators - Section B'!L$29:L$120,MATCH('Print View'!$A63&amp;'Print View'!$R61,'Impact Indicators - Section B'!$A$29:$A$120&amp;'Impact Indicators - Section B'!$C$29:$C$120,0))&lt;&gt;"",INDEX('Impact Indicators - Section B'!L$29:L$120,MATCH('Print View'!$A63&amp;'Print View'!$R$45,'Impact Indicators - Section B'!$A$29:$A$120&amp;'Impact Indicators - Section B'!$C$29:$C$120,0)),""),"")</f>
        <v>a1Y36000002qEliEAE</v>
      </c>
      <c r="V63" s="337" t="str">
        <f t="array" ref="V63">IFERROR(IF(INDEX('Impact Indicators - Section B'!D$29:D$120,MATCH('Print View'!$A63&amp;'Print View'!$V$45,'Impact Indicators - Section B'!$A$29:$A$120&amp;'Impact Indicators - Section B'!$C$29:$C$120,0))&lt;&gt;"",INDEX('Impact Indicators - Section B'!D$29:D$120,MATCH('Print View'!$A63&amp;'Print View'!$V$45,'Impact Indicators - Section B'!$A$29:$A$120&amp;'Impact Indicators - Section B'!$C$29:$C$120,0)),""),"")</f>
        <v/>
      </c>
      <c r="W63" s="559" t="str">
        <f t="array" ref="W63">IFERROR(IF(INDEX('Impact Indicators - Section B'!J$29:J$120,MATCH('Print View'!$A63&amp;'Print View'!$V$45,'Impact Indicators - Section B'!$A$29:$A$120&amp;'Impact Indicators - Section B'!$C$29:$C$120,0))&lt;&gt;"",INDEX('Impact Indicators - Section B'!J$29:J$120,MATCH('Print View'!$A63&amp;'Print View'!$V$45,'Impact Indicators - Section B'!$A$29:$A$120&amp;'Impact Indicators - Section B'!$C$29:$C$120,0)),""),"")</f>
        <v/>
      </c>
      <c r="X63" s="561" t="str">
        <f t="array" ref="X63">IFERROR(IF(INDEX('Impact Indicators - Section B'!K$29:K$120,MATCH('Print View'!$A63&amp;'Print View'!$V$45,'Impact Indicators - Section B'!$A$29:$A$120&amp;'Impact Indicators - Section B'!$C$29:$C$120,0))&lt;&gt;"",INDEX('Impact Indicators - Section B'!K$29:K$120,MATCH('Print View'!$A63&amp;'Print View'!$V$45,'Impact Indicators - Section B'!$A$29:$A$120&amp;'Impact Indicators - Section B'!$C$29:$C$120,0)),""),"")</f>
        <v/>
      </c>
      <c r="Y63" s="563" t="str">
        <f t="array" ref="Y63">IFERROR(IF(INDEX('Impact Indicators - Section B'!L$29:L$120,MATCH('Print View'!$A63&amp;'Print View'!$V61,'Impact Indicators - Section B'!$A$29:$A$120&amp;'Impact Indicators - Section B'!$C$29:$C$120,0))&lt;&gt;"",INDEX('Impact Indicators - Section B'!L$29:L$120,MATCH('Print View'!$A63&amp;'Print View'!$V$45,'Impact Indicators - Section B'!$A$29:$A$120&amp;'Impact Indicators - Section B'!$C$29:$C$120,0)),""),"")</f>
        <v/>
      </c>
      <c r="Z63" s="337" t="str">
        <f t="array" ref="Z63">IFERROR(IF(INDEX('Impact Indicators - Section B'!D$29:D$120,MATCH('Print View'!$A63&amp;'Print View'!$Z$45,'Impact Indicators - Section B'!$A$29:$A$120&amp;'Impact Indicators - Section B'!$C$29:$C$120,0))&lt;&gt;"",INDEX('Impact Indicators - Section B'!D$29:D$120,MATCH('Print View'!$A63&amp;'Print View'!$Z$45,'Impact Indicators - Section B'!$A$29:$A$120&amp;'Impact Indicators - Section B'!$C$29:$C$120,0)),""),"")</f>
        <v/>
      </c>
      <c r="AA63" s="559" t="str">
        <f t="array" ref="AA63">IFERROR(IF(INDEX('Impact Indicators - Section B'!J$29:J$120,MATCH('Print View'!$A63&amp;'Print View'!$Z$45,'Impact Indicators - Section B'!$A$29:$A$120&amp;'Impact Indicators - Section B'!$C$29:$C$120,0))&lt;&gt;"",INDEX('Impact Indicators - Section B'!J$29:J$120,MATCH('Print View'!$A63&amp;'Print View'!$Z$45,'Impact Indicators - Section B'!$A$29:$A$120&amp;'Impact Indicators - Section B'!$C$29:$C$120,0)),""),"")</f>
        <v/>
      </c>
      <c r="AB63" s="561" t="str">
        <f t="array" ref="AB63">IFERROR(IF(INDEX('Impact Indicators - Section B'!K$29:K$120,MATCH('Print View'!$A63&amp;'Print View'!$Z$45,'Impact Indicators - Section B'!$A$29:$A$120&amp;'Impact Indicators - Section B'!$C$29:$C$120,0))&lt;&gt;"",INDEX('Impact Indicators - Section B'!K$29:K$120,MATCH('Print View'!$A63&amp;'Print View'!$Z$45,'Impact Indicators - Section B'!$A$29:$A$120&amp;'Impact Indicators - Section B'!$C$29:$C$120,0)),""),"")</f>
        <v/>
      </c>
      <c r="AC63" s="563" t="str">
        <f t="array" ref="AC63">IFERROR(IF(INDEX('Impact Indicators - Section B'!L$29:L$120,MATCH('Print View'!$A63&amp;'Print View'!$Z61,'Impact Indicators - Section B'!$A$29:$A$120&amp;'Impact Indicators - Section B'!$C$29:$C$120,0))&lt;&gt;"",INDEX('Impact Indicators - Section B'!L$29:L$120,MATCH('Print View'!$A63&amp;'Print View'!$Z$45,'Impact Indicators - Section B'!$A$29:$A$120&amp;'Impact Indicators - Section B'!$C$29:$C$120,0)),""),"")</f>
        <v/>
      </c>
      <c r="AD63" s="322"/>
      <c r="AE63" s="323"/>
      <c r="AF63" s="323"/>
      <c r="AG63" s="323"/>
      <c r="AH63" s="323"/>
      <c r="AI63" s="323"/>
      <c r="AJ63" s="569" t="s">
        <v>287</v>
      </c>
    </row>
    <row r="64" spans="1:36" s="227" customFormat="1" ht="60" customHeight="1" x14ac:dyDescent="0.5">
      <c r="A64" s="621"/>
      <c r="B64" s="576"/>
      <c r="C64" s="576"/>
      <c r="D64" s="576"/>
      <c r="E64" s="576"/>
      <c r="F64" s="576"/>
      <c r="G64" s="576"/>
      <c r="H64" s="574"/>
      <c r="I64" s="564"/>
      <c r="J64" s="325" t="str">
        <f t="array" ref="J64">IFERROR(IF(INDEX('Impact Indicators - Section B'!E$29:E$120,MATCH('Print View'!$A63&amp;'Print View'!$J$45,'Impact Indicators - Section B'!$A$29:$A$120&amp;'Impact Indicators - Section B'!$C$29:$C$120,0))&lt;&gt;"",INDEX('Impact Indicators - Section B'!E$29:E$120,MATCH('Print View'!$A63&amp;'Print View'!$J$45,'Impact Indicators - Section B'!$A$29:$A$120&amp;'Impact Indicators - Section B'!$C$29:$C$120,0)),""),"")</f>
        <v/>
      </c>
      <c r="K64" s="560"/>
      <c r="L64" s="562"/>
      <c r="M64" s="564"/>
      <c r="N64" s="325" t="str">
        <f t="array" ref="N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O64" s="560"/>
      <c r="P64" s="562"/>
      <c r="Q64" s="564"/>
      <c r="R64" s="325" t="str">
        <f t="array" ref="R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S64" s="560"/>
      <c r="T64" s="562"/>
      <c r="U64" s="564"/>
      <c r="V64" s="325" t="str">
        <f t="array" ref="V64">IFERROR(IF(INDEX('Impact Indicators - Section B'!E$29:E$120,MATCH('Print View'!$A63&amp;'Print View'!$V$45,'Impact Indicators - Section B'!$A$29:$A$120&amp;'Impact Indicators - Section B'!$C$29:$C$120,0))&lt;&gt;"",INDEX('Impact Indicators - Section B'!E$29:E$120,MATCH('Print View'!$A63&amp;'Print View'!$V$45,'Impact Indicators - Section B'!$A$29:$A$120&amp;'Impact Indicators - Section B'!$C$29:$C$120,0)),""),"")</f>
        <v/>
      </c>
      <c r="W64" s="560"/>
      <c r="X64" s="562"/>
      <c r="Y64" s="564"/>
      <c r="Z64" s="325" t="str">
        <f t="array" ref="Z64">IFERROR(IF(INDEX('Impact Indicators - Section B'!E$29:E$120,MATCH('Print View'!$A63&amp;'Print View'!$Z$45,'Impact Indicators - Section B'!$A$29:$A$120&amp;'Impact Indicators - Section B'!$C$29:$C$120,0))&lt;&gt;"",INDEX('Impact Indicators - Section B'!E$29:E$120,MATCH('Print View'!$A63&amp;'Print View'!$Z$45,'Impact Indicators - Section B'!$A$29:$A$120&amp;'Impact Indicators - Section B'!$C$29:$C$120,0)),""),"")</f>
        <v/>
      </c>
      <c r="AA64" s="560"/>
      <c r="AB64" s="562"/>
      <c r="AC64" s="564"/>
      <c r="AD64" s="326"/>
      <c r="AE64" s="327"/>
      <c r="AF64" s="327"/>
      <c r="AG64" s="327"/>
      <c r="AH64" s="327"/>
      <c r="AI64" s="323"/>
      <c r="AJ64" s="569"/>
    </row>
    <row r="65" spans="1:36" s="227" customFormat="1" ht="60" customHeight="1" x14ac:dyDescent="0.5">
      <c r="A65" s="620">
        <v>10</v>
      </c>
      <c r="B65" s="570" t="str">
        <f>IFERROR(IF(INDEX('Impact Indicators - Section B'!B$9:B$25,MATCH('Print View'!$A65,'Impact Indicators - Section B'!$A$9:$A$25,0))&lt;&gt;"",INDEX('Impact Indicators - Section B'!B$9:B$25,MATCH('Print View'!$A65,'Impact Indicators - Section B'!$A$9:$A$25,0)),""),"")</f>
        <v/>
      </c>
      <c r="C65" s="570" t="str">
        <f>IFERROR(IF(INDEX('Impact Indicators - Section B'!C$9:C$25,MATCH('Print View'!$A65,'Impact Indicators - Section B'!$A$9:$A$25,0))&lt;&gt;"",INDEX('Impact Indicators - Section B'!C$9:C$25,MATCH('Print View'!$A65,'Impact Indicators - Section B'!$A$9:$A$25,0)),""),"")</f>
        <v/>
      </c>
      <c r="D65" s="570" t="str">
        <f>IFERROR(IF(INDEX('Impact Indicators - Section B'!D$9:D$25,MATCH('Print View'!$A65,'Impact Indicators - Section B'!$A$9:$A$25,0))&lt;&gt;"",INDEX('Impact Indicators - Section B'!D$9:D$25,MATCH('Print View'!$A65,'Impact Indicators - Section B'!$A$9:$A$25,0)),""),"")</f>
        <v/>
      </c>
      <c r="E65" s="570" t="str">
        <f>IFERROR(IF(INDEX('Impact Indicators - Section B'!E$9:E$25,MATCH('Print View'!$A65,'Impact Indicators - Section B'!$A$9:$A$25,0))&lt;&gt;"",INDEX('Impact Indicators - Section B'!E$9:E$25,MATCH('Print View'!$A65,'Impact Indicators - Section B'!$A$9:$A$25,0)),""),"")</f>
        <v/>
      </c>
      <c r="F65" s="570" t="str">
        <f>IFERROR(IF(INDEX('Impact Indicators - Section B'!F$9:F$25,MATCH('Print View'!$A65,'Impact Indicators - Section B'!$A$9:$A$25,0))&lt;&gt;"",INDEX('Impact Indicators - Section B'!F$9:F$25,MATCH('Print View'!$A65,'Impact Indicators - Section B'!$A$9:$A$25,0)),""),"")</f>
        <v/>
      </c>
      <c r="G65" s="570" t="str">
        <f>IFERROR(IF(INDEX('Impact Indicators - Section B'!G$9:G$25,MATCH('Print View'!$A65,'Impact Indicators - Section B'!$A$9:$A$25,0))&lt;&gt;"",INDEX('Impact Indicators - Section B'!G$9:G$25,MATCH('Print View'!$A65,'Impact Indicators - Section B'!$A$9:$A$25,0)),""),"")</f>
        <v/>
      </c>
      <c r="H65" s="570" t="str">
        <f>IFERROR(IF(INDEX('Impact Indicators - Section B'!H$9:H$25,MATCH('Print View'!$A65,'Impact Indicators - Section B'!$A$9:$A$25,0))&lt;&gt;"",INDEX('Impact Indicators - Section B'!H$9:H$25,MATCH('Print View'!$A65,'Impact Indicators - Section B'!$A$9:$A$25,0)),""),"")</f>
        <v/>
      </c>
      <c r="I65" s="554" t="str">
        <f>IFERROR(IF(INDEX('Impact Indicators - Section B'!Q$9:Q$25,MATCH('Print View'!$A65,'Impact Indicators - Section B'!$A$9:$A$25,0))&lt;&gt;"",INDEX('Impact Indicators - Section B'!Q$9:Q$25,MATCH('Print View'!$A65,'Impact Indicators - Section B'!$A$9:$A$25,0)),""),"")</f>
        <v/>
      </c>
      <c r="J65" s="329" t="str">
        <f t="array" ref="J65">IFERROR(IF(INDEX('Impact Indicators - Section B'!D$29:D$120,MATCH('Print View'!$A65&amp;'Print View'!$J$45,'Impact Indicators - Section B'!$A$29:$A$120&amp;'Impact Indicators - Section B'!$C$29:$C$120,0))&lt;&gt;"",INDEX('Impact Indicators - Section B'!D$29:D$120,MATCH('Print View'!$A65&amp;'Print View'!$J$45,'Impact Indicators - Section B'!$A$29:$A$120&amp;'Impact Indicators - Section B'!$C$29:$C$120,0)),""),"")</f>
        <v/>
      </c>
      <c r="K65" s="550" t="str">
        <f t="array" ref="K65">IFERROR(IF(INDEX('Impact Indicators - Section B'!F$29:F$120,MATCH('Print View'!$A65&amp;'Print View'!$J$45,'Impact Indicators - Section B'!$A$29:$A$120&amp;'Impact Indicators - Section B'!$C$29:$C$120,0))&lt;&gt;"",INDEX('Impact Indicators - Section B'!F$29:F$120,MATCH('Print View'!$A65&amp;'Print View'!$J$45,'Impact Indicators - Section B'!$A$29:$A$120&amp;'Impact Indicators - Section B'!$C$29:$C$120,0)),""),"")</f>
        <v/>
      </c>
      <c r="L65" s="552" t="str">
        <f t="array" ref="L65">IFERROR(IF(INDEX('Impact Indicators - Section B'!G$29:G$120,MATCH('Print View'!$A65&amp;'Print View'!$J$45,'Impact Indicators - Section B'!$A$29:$A$120&amp;'Impact Indicators - Section B'!$C$29:$C$120,0))&lt;&gt;"",INDEX('Impact Indicators - Section B'!G$29:G$120,MATCH('Print View'!$A65&amp;'Print View'!$J$45,'Impact Indicators - Section B'!$A$29:$A$120&amp;'Impact Indicators - Section B'!$C$29:$C$120,0)),""),"")</f>
        <v/>
      </c>
      <c r="M65" s="554" t="str">
        <f t="array" ref="M65">IFERROR(IF(INDEX('Impact Indicators - Section B'!H$29:H$120,MATCH('Print View'!$A65&amp;'Print View'!$J$45,'Impact Indicators - Section B'!$A$29:$A$120&amp;'Impact Indicators - Section B'!$C$29:$C$120,0))&lt;&gt;"",INDEX('Impact Indicators - Section B'!H$29:H$120,MATCH('Print View'!$A65&amp;'Print View'!$J$45,'Impact Indicators - Section B'!$A$29:$A$120&amp;'Impact Indicators - Section B'!$C$29:$C$120,0)),""),"")</f>
        <v/>
      </c>
      <c r="N65" s="329" t="str">
        <f t="array" ref="N65">IFERROR(IF(INDEX('Impact Indicators - Section B'!D$29:D$120,MATCH('Print View'!$A65&amp;'Print View'!$N$45,'Impact Indicators - Section B'!$A$29:$A$120&amp;'Impact Indicators - Section B'!$C$29:$C$120,0))&lt;&gt;"",INDEX('Impact Indicators - Section B'!D$29:D$120,MATCH('Print View'!$A65&amp;'Print View'!$N$45,'Impact Indicators - Section B'!$A$29:$A$120&amp;'Impact Indicators - Section B'!$C$29:$C$120,0)),""),"")</f>
        <v/>
      </c>
      <c r="O65" s="550" t="str">
        <f t="array" ref="O65">IFERROR(IF(INDEX('Impact Indicators - Section B'!J$29:J$120,MATCH('Print View'!$A65&amp;'Print View'!$N$45,'Impact Indicators - Section B'!$A$29:$A$120&amp;'Impact Indicators - Section B'!$C$29:$C$120,0))&lt;&gt;"",INDEX('Impact Indicators - Section B'!J$29:J$120,MATCH('Print View'!$A65&amp;'Print View'!$N$45,'Impact Indicators - Section B'!$A$29:$A$120&amp;'Impact Indicators - Section B'!$C$29:$C$120,0)),""),"")</f>
        <v>a1Y36000002qElhEAE</v>
      </c>
      <c r="P65" s="552" t="b">
        <f t="array" ref="P65">IFERROR(IF(INDEX('Impact Indicators - Section B'!K$29:K$120,MATCH('Print View'!$A65&amp;'Print View'!$N$45,'Impact Indicators - Section B'!$A$29:$A$120&amp;'Impact Indicators - Section B'!$C$29:$C$120,0))&lt;&gt;"",INDEX('Impact Indicators - Section B'!K$29:K$120,MATCH('Print View'!$A65&amp;'Print View'!$N$45,'Impact Indicators - Section B'!$A$29:$A$120&amp;'Impact Indicators - Section B'!$C$29:$C$120,0)),""),"")</f>
        <v>0</v>
      </c>
      <c r="Q65" s="554" t="str">
        <f t="array" ref="Q65">IFERROR(IF(INDEX('Impact Indicators - Section B'!L$29:L$120,MATCH('Print View'!$A65&amp;'Print View'!$N63,'Impact Indicators - Section B'!$A$29:$A$120&amp;'Impact Indicators - Section B'!$C$29:$C$120,0))&lt;&gt;"",INDEX('Impact Indicators - Section B'!L$29:L$120,MATCH('Print View'!$A65&amp;'Print View'!$N$45,'Impact Indicators - Section B'!$A$29:$A$120&amp;'Impact Indicators - Section B'!$C$29:$C$120,0)),""),"")</f>
        <v>a1Y36000002qElhEAE</v>
      </c>
      <c r="R65" s="329" t="str">
        <f t="array" ref="R65">IFERROR(IF(INDEX('Impact Indicators - Section B'!D$29:D$120,MATCH('Print View'!$A65&amp;'Print View'!$R$45,'Impact Indicators - Section B'!$A$29:$A$120&amp;'Impact Indicators - Section B'!$C$29:$C$120,0))&lt;&gt;"",INDEX('Impact Indicators - Section B'!D$29:D$120,MATCH('Print View'!$A65&amp;'Print View'!$R$45,'Impact Indicators - Section B'!$A$29:$A$120&amp;'Impact Indicators - Section B'!$C$29:$C$120,0)),""),"")</f>
        <v/>
      </c>
      <c r="S65" s="550" t="str">
        <f t="array" ref="S65">IFERROR(IF(INDEX('Impact Indicators - Section B'!J$29:J$120,MATCH('Print View'!$A65&amp;'Print View'!$R$45,'Impact Indicators - Section B'!$A$29:$A$120&amp;'Impact Indicators - Section B'!$C$29:$C$120,0))&lt;&gt;"",INDEX('Impact Indicators - Section B'!J$29:J$120,MATCH('Print View'!$A65&amp;'Print View'!$R$45,'Impact Indicators - Section B'!$A$29:$A$120&amp;'Impact Indicators - Section B'!$C$29:$C$120,0)),""),"")</f>
        <v>a1Y36000002qEliEAE</v>
      </c>
      <c r="T65" s="552" t="b">
        <f t="array" ref="T65">IFERROR(IF(INDEX('Impact Indicators - Section B'!K$29:K$120,MATCH('Print View'!$A65&amp;'Print View'!$R$45,'Impact Indicators - Section B'!$A$29:$A$120&amp;'Impact Indicators - Section B'!$C$29:$C$120,0))&lt;&gt;"",INDEX('Impact Indicators - Section B'!K$29:K$120,MATCH('Print View'!$A65&amp;'Print View'!$R$45,'Impact Indicators - Section B'!$A$29:$A$120&amp;'Impact Indicators - Section B'!$C$29:$C$120,0)),""),"")</f>
        <v>0</v>
      </c>
      <c r="U65" s="554" t="str">
        <f t="array" ref="U65">IFERROR(IF(INDEX('Impact Indicators - Section B'!L$29:L$120,MATCH('Print View'!$A65&amp;'Print View'!$R63,'Impact Indicators - Section B'!$A$29:$A$120&amp;'Impact Indicators - Section B'!$C$29:$C$120,0))&lt;&gt;"",INDEX('Impact Indicators - Section B'!L$29:L$120,MATCH('Print View'!$A65&amp;'Print View'!$R$45,'Impact Indicators - Section B'!$A$29:$A$120&amp;'Impact Indicators - Section B'!$C$29:$C$120,0)),""),"")</f>
        <v>a1Y36000002qEliEAE</v>
      </c>
      <c r="V65" s="329" t="str">
        <f t="array" ref="V65">IFERROR(IF(INDEX('Impact Indicators - Section B'!D$29:D$120,MATCH('Print View'!$A65&amp;'Print View'!$V$45,'Impact Indicators - Section B'!$A$29:$A$120&amp;'Impact Indicators - Section B'!$C$29:$C$120,0))&lt;&gt;"",INDEX('Impact Indicators - Section B'!D$29:D$120,MATCH('Print View'!$A65&amp;'Print View'!$V$45,'Impact Indicators - Section B'!$A$29:$A$120&amp;'Impact Indicators - Section B'!$C$29:$C$120,0)),""),"")</f>
        <v/>
      </c>
      <c r="W65" s="550" t="str">
        <f t="array" ref="W65">IFERROR(IF(INDEX('Impact Indicators - Section B'!J$29:J$120,MATCH('Print View'!$A65&amp;'Print View'!$V$45,'Impact Indicators - Section B'!$A$29:$A$120&amp;'Impact Indicators - Section B'!$C$29:$C$120,0))&lt;&gt;"",INDEX('Impact Indicators - Section B'!J$29:J$120,MATCH('Print View'!$A65&amp;'Print View'!$V$45,'Impact Indicators - Section B'!$A$29:$A$120&amp;'Impact Indicators - Section B'!$C$29:$C$120,0)),""),"")</f>
        <v/>
      </c>
      <c r="X65" s="552" t="str">
        <f t="array" ref="X65">IFERROR(IF(INDEX('Impact Indicators - Section B'!K$29:K$120,MATCH('Print View'!$A65&amp;'Print View'!$V$45,'Impact Indicators - Section B'!$A$29:$A$120&amp;'Impact Indicators - Section B'!$C$29:$C$120,0))&lt;&gt;"",INDEX('Impact Indicators - Section B'!K$29:K$120,MATCH('Print View'!$A65&amp;'Print View'!$V$45,'Impact Indicators - Section B'!$A$29:$A$120&amp;'Impact Indicators - Section B'!$C$29:$C$120,0)),""),"")</f>
        <v/>
      </c>
      <c r="Y65" s="554" t="str">
        <f t="array" ref="Y65">IFERROR(IF(INDEX('Impact Indicators - Section B'!L$29:L$120,MATCH('Print View'!$A65&amp;'Print View'!$V63,'Impact Indicators - Section B'!$A$29:$A$120&amp;'Impact Indicators - Section B'!$C$29:$C$120,0))&lt;&gt;"",INDEX('Impact Indicators - Section B'!L$29:L$120,MATCH('Print View'!$A65&amp;'Print View'!$V$45,'Impact Indicators - Section B'!$A$29:$A$120&amp;'Impact Indicators - Section B'!$C$29:$C$120,0)),""),"")</f>
        <v/>
      </c>
      <c r="Z65" s="329" t="str">
        <f t="array" ref="Z65">IFERROR(IF(INDEX('Impact Indicators - Section B'!D$29:D$120,MATCH('Print View'!$A65&amp;'Print View'!$Z$45,'Impact Indicators - Section B'!$A$29:$A$120&amp;'Impact Indicators - Section B'!$C$29:$C$120,0))&lt;&gt;"",INDEX('Impact Indicators - Section B'!D$29:D$120,MATCH('Print View'!$A65&amp;'Print View'!$Z$45,'Impact Indicators - Section B'!$A$29:$A$120&amp;'Impact Indicators - Section B'!$C$29:$C$120,0)),""),"")</f>
        <v/>
      </c>
      <c r="AA65" s="550" t="str">
        <f t="array" ref="AA65">IFERROR(IF(INDEX('Impact Indicators - Section B'!J$29:J$120,MATCH('Print View'!$A65&amp;'Print View'!$Z$45,'Impact Indicators - Section B'!$A$29:$A$120&amp;'Impact Indicators - Section B'!$C$29:$C$120,0))&lt;&gt;"",INDEX('Impact Indicators - Section B'!J$29:J$120,MATCH('Print View'!$A65&amp;'Print View'!$Z$45,'Impact Indicators - Section B'!$A$29:$A$120&amp;'Impact Indicators - Section B'!$C$29:$C$120,0)),""),"")</f>
        <v/>
      </c>
      <c r="AB65" s="552" t="str">
        <f t="array" ref="AB65">IFERROR(IF(INDEX('Impact Indicators - Section B'!K$29:K$120,MATCH('Print View'!$A65&amp;'Print View'!$Z$45,'Impact Indicators - Section B'!$A$29:$A$120&amp;'Impact Indicators - Section B'!$C$29:$C$120,0))&lt;&gt;"",INDEX('Impact Indicators - Section B'!K$29:K$120,MATCH('Print View'!$A65&amp;'Print View'!$Z$45,'Impact Indicators - Section B'!$A$29:$A$120&amp;'Impact Indicators - Section B'!$C$29:$C$120,0)),""),"")</f>
        <v/>
      </c>
      <c r="AC65" s="554" t="str">
        <f t="array" ref="AC65">IFERROR(IF(INDEX('Impact Indicators - Section B'!L$29:L$120,MATCH('Print View'!$A65&amp;'Print View'!$Z63,'Impact Indicators - Section B'!$A$29:$A$120&amp;'Impact Indicators - Section B'!$C$29:$C$120,0))&lt;&gt;"",INDEX('Impact Indicators - Section B'!L$29:L$120,MATCH('Print View'!$A65&amp;'Print View'!$Z$45,'Impact Indicators - Section B'!$A$29:$A$120&amp;'Impact Indicators - Section B'!$C$29:$C$120,0)),""),"")</f>
        <v/>
      </c>
      <c r="AD65" s="330"/>
      <c r="AE65" s="331"/>
      <c r="AF65" s="331"/>
      <c r="AG65" s="331"/>
      <c r="AH65" s="331"/>
      <c r="AI65" s="331"/>
      <c r="AJ65" s="332"/>
    </row>
    <row r="66" spans="1:36" s="227" customFormat="1" ht="60" customHeight="1" x14ac:dyDescent="0.5">
      <c r="A66" s="620"/>
      <c r="B66" s="571"/>
      <c r="C66" s="571"/>
      <c r="D66" s="571"/>
      <c r="E66" s="571"/>
      <c r="F66" s="571"/>
      <c r="G66" s="571"/>
      <c r="H66" s="571"/>
      <c r="I66" s="555"/>
      <c r="J66" s="333" t="str">
        <f t="array" ref="J66">IFERROR(IF(INDEX('Impact Indicators - Section B'!E$29:E$120,MATCH('Print View'!$A65&amp;'Print View'!$J$45,'Impact Indicators - Section B'!$A$29:$A$120&amp;'Impact Indicators - Section B'!$C$29:$C$120,0))&lt;&gt;"",INDEX('Impact Indicators - Section B'!E$29:E$120,MATCH('Print View'!$A65&amp;'Print View'!$J$45,'Impact Indicators - Section B'!$A$29:$A$120&amp;'Impact Indicators - Section B'!$C$29:$C$120,0)),""),"")</f>
        <v/>
      </c>
      <c r="K66" s="551"/>
      <c r="L66" s="553"/>
      <c r="M66" s="555"/>
      <c r="N66" s="333" t="str">
        <f t="array" ref="N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O66" s="551"/>
      <c r="P66" s="553"/>
      <c r="Q66" s="555"/>
      <c r="R66" s="333" t="str">
        <f t="array" ref="R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S66" s="551"/>
      <c r="T66" s="553"/>
      <c r="U66" s="555"/>
      <c r="V66" s="333" t="str">
        <f t="array" ref="V66">IFERROR(IF(INDEX('Impact Indicators - Section B'!E$29:E$120,MATCH('Print View'!$A65&amp;'Print View'!$V$45,'Impact Indicators - Section B'!$A$29:$A$120&amp;'Impact Indicators - Section B'!$C$29:$C$120,0))&lt;&gt;"",INDEX('Impact Indicators - Section B'!E$29:E$120,MATCH('Print View'!$A65&amp;'Print View'!$V$45,'Impact Indicators - Section B'!$A$29:$A$120&amp;'Impact Indicators - Section B'!$C$29:$C$120,0)),""),"")</f>
        <v/>
      </c>
      <c r="W66" s="551"/>
      <c r="X66" s="553"/>
      <c r="Y66" s="555"/>
      <c r="Z66" s="333" t="str">
        <f t="array" ref="Z66">IFERROR(IF(INDEX('Impact Indicators - Section B'!E$29:E$120,MATCH('Print View'!$A65&amp;'Print View'!$Z$45,'Impact Indicators - Section B'!$A$29:$A$120&amp;'Impact Indicators - Section B'!$C$29:$C$120,0))&lt;&gt;"",INDEX('Impact Indicators - Section B'!E$29:E$120,MATCH('Print View'!$A65&amp;'Print View'!$Z$45,'Impact Indicators - Section B'!$A$29:$A$120&amp;'Impact Indicators - Section B'!$C$29:$C$120,0)),""),"")</f>
        <v/>
      </c>
      <c r="AA66" s="551"/>
      <c r="AB66" s="553"/>
      <c r="AC66" s="555"/>
      <c r="AD66" s="334"/>
      <c r="AE66" s="335"/>
      <c r="AF66" s="335"/>
      <c r="AG66" s="335"/>
      <c r="AH66" s="335"/>
      <c r="AI66" s="335"/>
      <c r="AJ66" s="336"/>
    </row>
    <row r="67" spans="1:36" s="227" customFormat="1" ht="60" customHeight="1" x14ac:dyDescent="0.5">
      <c r="A67" s="621">
        <v>11</v>
      </c>
      <c r="B67" s="575" t="str">
        <f>IFERROR(IF(INDEX('Impact Indicators - Section B'!B$9:B$25,MATCH('Print View'!$A67,'Impact Indicators - Section B'!$A$9:$A$25,0))&lt;&gt;"",INDEX('Impact Indicators - Section B'!B$9:B$25,MATCH('Print View'!$A67,'Impact Indicators - Section B'!$A$9:$A$25,0)),""),"")</f>
        <v/>
      </c>
      <c r="C67" s="575" t="str">
        <f>IFERROR(IF(INDEX('Impact Indicators - Section B'!C$9:C$25,MATCH('Print View'!$A67,'Impact Indicators - Section B'!$A$9:$A$25,0))&lt;&gt;"",INDEX('Impact Indicators - Section B'!C$9:C$25,MATCH('Print View'!$A67,'Impact Indicators - Section B'!$A$9:$A$25,0)),""),"")</f>
        <v/>
      </c>
      <c r="D67" s="575" t="str">
        <f>IFERROR(IF(INDEX('Impact Indicators - Section B'!D$9:D$25,MATCH('Print View'!$A67,'Impact Indicators - Section B'!$A$9:$A$25,0))&lt;&gt;"",INDEX('Impact Indicators - Section B'!D$9:D$25,MATCH('Print View'!$A67,'Impact Indicators - Section B'!$A$9:$A$25,0)),""),"")</f>
        <v/>
      </c>
      <c r="E67" s="575" t="str">
        <f>IFERROR(IF(INDEX('Impact Indicators - Section B'!E$9:E$25,MATCH('Print View'!$A67,'Impact Indicators - Section B'!$A$9:$A$25,0))&lt;&gt;"",INDEX('Impact Indicators - Section B'!E$9:E$25,MATCH('Print View'!$A67,'Impact Indicators - Section B'!$A$9:$A$25,0)),""),"")</f>
        <v/>
      </c>
      <c r="F67" s="575" t="str">
        <f>IFERROR(IF(INDEX('Impact Indicators - Section B'!F$9:F$25,MATCH('Print View'!$A67,'Impact Indicators - Section B'!$A$9:$A$25,0))&lt;&gt;"",INDEX('Impact Indicators - Section B'!F$9:F$25,MATCH('Print View'!$A67,'Impact Indicators - Section B'!$A$9:$A$25,0)),""),"")</f>
        <v/>
      </c>
      <c r="G67" s="575" t="str">
        <f>IFERROR(IF(INDEX('Impact Indicators - Section B'!G$9:G$25,MATCH('Print View'!$A67,'Impact Indicators - Section B'!$A$9:$A$25,0))&lt;&gt;"",INDEX('Impact Indicators - Section B'!G$9:G$25,MATCH('Print View'!$A67,'Impact Indicators - Section B'!$A$9:$A$25,0)),""),"")</f>
        <v/>
      </c>
      <c r="H67" s="572" t="str">
        <f>IFERROR(IF(INDEX('Impact Indicators - Section B'!H$9:H$25,MATCH('Print View'!$A67,'Impact Indicators - Section B'!$A$9:$A$25,0))&lt;&gt;"",INDEX('Impact Indicators - Section B'!H$9:H$25,MATCH('Print View'!$A67,'Impact Indicators - Section B'!$A$9:$A$25,0)),""),"")</f>
        <v/>
      </c>
      <c r="I67" s="563" t="str">
        <f>IFERROR(IF(INDEX('Impact Indicators - Section B'!Q$9:Q$25,MATCH('Print View'!$A67,'Impact Indicators - Section B'!$A$9:$A$25,0))&lt;&gt;"",INDEX('Impact Indicators - Section B'!Q$9:Q$25,MATCH('Print View'!$A67,'Impact Indicators - Section B'!$A$9:$A$25,0)),""),"")</f>
        <v/>
      </c>
      <c r="J67" s="337" t="str">
        <f t="array" ref="J67">IFERROR(IF(INDEX('Impact Indicators - Section B'!D$29:D$120,MATCH('Print View'!$A67&amp;'Print View'!$J$45,'Impact Indicators - Section B'!$A$29:$A$120&amp;'Impact Indicators - Section B'!$C$29:$C$120,0))&lt;&gt;"",INDEX('Impact Indicators - Section B'!D$29:D$120,MATCH('Print View'!$A67&amp;'Print View'!$J$45,'Impact Indicators - Section B'!$A$29:$A$120&amp;'Impact Indicators - Section B'!$C$29:$C$120,0)),""),"")</f>
        <v/>
      </c>
      <c r="K67" s="559" t="str">
        <f t="array" ref="K67">IFERROR(IF(INDEX('Impact Indicators - Section B'!F$29:F$120,MATCH('Print View'!$A67&amp;'Print View'!$J$45,'Impact Indicators - Section B'!$A$29:$A$120&amp;'Impact Indicators - Section B'!$C$29:$C$120,0))&lt;&gt;"",INDEX('Impact Indicators - Section B'!F$29:F$120,MATCH('Print View'!$A67&amp;'Print View'!$J$45,'Impact Indicators - Section B'!$A$29:$A$120&amp;'Impact Indicators - Section B'!$C$29:$C$120,0)),""),"")</f>
        <v/>
      </c>
      <c r="L67" s="561" t="str">
        <f t="array" ref="L67">IFERROR(IF(INDEX('Impact Indicators - Section B'!G$29:G$120,MATCH('Print View'!$A67&amp;'Print View'!$J$45,'Impact Indicators - Section B'!$A$29:$A$120&amp;'Impact Indicators - Section B'!$C$29:$C$120,0))&lt;&gt;"",INDEX('Impact Indicators - Section B'!G$29:G$120,MATCH('Print View'!$A67&amp;'Print View'!$J$45,'Impact Indicators - Section B'!$A$29:$A$120&amp;'Impact Indicators - Section B'!$C$29:$C$120,0)),""),"")</f>
        <v/>
      </c>
      <c r="M67" s="563" t="str">
        <f t="array" ref="M67">IFERROR(IF(INDEX('Impact Indicators - Section B'!H$29:H$120,MATCH('Print View'!$A67&amp;'Print View'!$J$45,'Impact Indicators - Section B'!$A$29:$A$120&amp;'Impact Indicators - Section B'!$C$29:$C$120,0))&lt;&gt;"",INDEX('Impact Indicators - Section B'!H$29:H$120,MATCH('Print View'!$A67&amp;'Print View'!$J$45,'Impact Indicators - Section B'!$A$29:$A$120&amp;'Impact Indicators - Section B'!$C$29:$C$120,0)),""),"")</f>
        <v/>
      </c>
      <c r="N67" s="337" t="str">
        <f t="array" ref="N67">IFERROR(IF(INDEX('Impact Indicators - Section B'!D$29:D$120,MATCH('Print View'!$A67&amp;'Print View'!$N$45,'Impact Indicators - Section B'!$A$29:$A$120&amp;'Impact Indicators - Section B'!$C$29:$C$120,0))&lt;&gt;"",INDEX('Impact Indicators - Section B'!D$29:D$120,MATCH('Print View'!$A67&amp;'Print View'!$N$45,'Impact Indicators - Section B'!$A$29:$A$120&amp;'Impact Indicators - Section B'!$C$29:$C$120,0)),""),"")</f>
        <v/>
      </c>
      <c r="O67" s="559" t="str">
        <f t="array" ref="O67">IFERROR(IF(INDEX('Impact Indicators - Section B'!J$29:J$120,MATCH('Print View'!$A67&amp;'Print View'!$N$45,'Impact Indicators - Section B'!$A$29:$A$120&amp;'Impact Indicators - Section B'!$C$29:$C$120,0))&lt;&gt;"",INDEX('Impact Indicators - Section B'!J$29:J$120,MATCH('Print View'!$A67&amp;'Print View'!$N$45,'Impact Indicators - Section B'!$A$29:$A$120&amp;'Impact Indicators - Section B'!$C$29:$C$120,0)),""),"")</f>
        <v>a1Y36000002qElhEAE</v>
      </c>
      <c r="P67" s="561" t="b">
        <f t="array" ref="P67">IFERROR(IF(INDEX('Impact Indicators - Section B'!K$29:K$120,MATCH('Print View'!$A67&amp;'Print View'!$N$45,'Impact Indicators - Section B'!$A$29:$A$120&amp;'Impact Indicators - Section B'!$C$29:$C$120,0))&lt;&gt;"",INDEX('Impact Indicators - Section B'!K$29:K$120,MATCH('Print View'!$A67&amp;'Print View'!$N$45,'Impact Indicators - Section B'!$A$29:$A$120&amp;'Impact Indicators - Section B'!$C$29:$C$120,0)),""),"")</f>
        <v>0</v>
      </c>
      <c r="Q67" s="563" t="str">
        <f t="array" ref="Q67">IFERROR(IF(INDEX('Impact Indicators - Section B'!L$29:L$120,MATCH('Print View'!$A67&amp;'Print View'!$N65,'Impact Indicators - Section B'!$A$29:$A$120&amp;'Impact Indicators - Section B'!$C$29:$C$120,0))&lt;&gt;"",INDEX('Impact Indicators - Section B'!L$29:L$120,MATCH('Print View'!$A67&amp;'Print View'!$N$45,'Impact Indicators - Section B'!$A$29:$A$120&amp;'Impact Indicators - Section B'!$C$29:$C$120,0)),""),"")</f>
        <v>a1Y36000002qElhEAE</v>
      </c>
      <c r="R67" s="337" t="str">
        <f t="array" ref="R67">IFERROR(IF(INDEX('Impact Indicators - Section B'!D$29:D$120,MATCH('Print View'!$A67&amp;'Print View'!$R$45,'Impact Indicators - Section B'!$A$29:$A$120&amp;'Impact Indicators - Section B'!$C$29:$C$120,0))&lt;&gt;"",INDEX('Impact Indicators - Section B'!D$29:D$120,MATCH('Print View'!$A67&amp;'Print View'!$R$45,'Impact Indicators - Section B'!$A$29:$A$120&amp;'Impact Indicators - Section B'!$C$29:$C$120,0)),""),"")</f>
        <v/>
      </c>
      <c r="S67" s="559" t="str">
        <f t="array" ref="S67">IFERROR(IF(INDEX('Impact Indicators - Section B'!J$29:J$120,MATCH('Print View'!$A67&amp;'Print View'!$R$45,'Impact Indicators - Section B'!$A$29:$A$120&amp;'Impact Indicators - Section B'!$C$29:$C$120,0))&lt;&gt;"",INDEX('Impact Indicators - Section B'!J$29:J$120,MATCH('Print View'!$A67&amp;'Print View'!$R$45,'Impact Indicators - Section B'!$A$29:$A$120&amp;'Impact Indicators - Section B'!$C$29:$C$120,0)),""),"")</f>
        <v>a1Y36000002qEliEAE</v>
      </c>
      <c r="T67" s="561" t="b">
        <f t="array" ref="T67">IFERROR(IF(INDEX('Impact Indicators - Section B'!K$29:K$120,MATCH('Print View'!$A67&amp;'Print View'!$R$45,'Impact Indicators - Section B'!$A$29:$A$120&amp;'Impact Indicators - Section B'!$C$29:$C$120,0))&lt;&gt;"",INDEX('Impact Indicators - Section B'!K$29:K$120,MATCH('Print View'!$A67&amp;'Print View'!$R$45,'Impact Indicators - Section B'!$A$29:$A$120&amp;'Impact Indicators - Section B'!$C$29:$C$120,0)),""),"")</f>
        <v>0</v>
      </c>
      <c r="U67" s="563" t="str">
        <f t="array" ref="U67">IFERROR(IF(INDEX('Impact Indicators - Section B'!L$29:L$120,MATCH('Print View'!$A67&amp;'Print View'!$R65,'Impact Indicators - Section B'!$A$29:$A$120&amp;'Impact Indicators - Section B'!$C$29:$C$120,0))&lt;&gt;"",INDEX('Impact Indicators - Section B'!L$29:L$120,MATCH('Print View'!$A67&amp;'Print View'!$R$45,'Impact Indicators - Section B'!$A$29:$A$120&amp;'Impact Indicators - Section B'!$C$29:$C$120,0)),""),"")</f>
        <v>a1Y36000002qEliEAE</v>
      </c>
      <c r="V67" s="337" t="str">
        <f t="array" ref="V67">IFERROR(IF(INDEX('Impact Indicators - Section B'!D$29:D$120,MATCH('Print View'!$A67&amp;'Print View'!$V$45,'Impact Indicators - Section B'!$A$29:$A$120&amp;'Impact Indicators - Section B'!$C$29:$C$120,0))&lt;&gt;"",INDEX('Impact Indicators - Section B'!D$29:D$120,MATCH('Print View'!$A67&amp;'Print View'!$V$45,'Impact Indicators - Section B'!$A$29:$A$120&amp;'Impact Indicators - Section B'!$C$29:$C$120,0)),""),"")</f>
        <v/>
      </c>
      <c r="W67" s="559" t="str">
        <f t="array" ref="W67">IFERROR(IF(INDEX('Impact Indicators - Section B'!J$29:J$120,MATCH('Print View'!$A67&amp;'Print View'!$V$45,'Impact Indicators - Section B'!$A$29:$A$120&amp;'Impact Indicators - Section B'!$C$29:$C$120,0))&lt;&gt;"",INDEX('Impact Indicators - Section B'!J$29:J$120,MATCH('Print View'!$A67&amp;'Print View'!$V$45,'Impact Indicators - Section B'!$A$29:$A$120&amp;'Impact Indicators - Section B'!$C$29:$C$120,0)),""),"")</f>
        <v/>
      </c>
      <c r="X67" s="561" t="str">
        <f t="array" ref="X67">IFERROR(IF(INDEX('Impact Indicators - Section B'!K$29:K$120,MATCH('Print View'!$A67&amp;'Print View'!$V$45,'Impact Indicators - Section B'!$A$29:$A$120&amp;'Impact Indicators - Section B'!$C$29:$C$120,0))&lt;&gt;"",INDEX('Impact Indicators - Section B'!K$29:K$120,MATCH('Print View'!$A67&amp;'Print View'!$V$45,'Impact Indicators - Section B'!$A$29:$A$120&amp;'Impact Indicators - Section B'!$C$29:$C$120,0)),""),"")</f>
        <v/>
      </c>
      <c r="Y67" s="563" t="str">
        <f t="array" ref="Y67">IFERROR(IF(INDEX('Impact Indicators - Section B'!L$29:L$120,MATCH('Print View'!$A67&amp;'Print View'!$V65,'Impact Indicators - Section B'!$A$29:$A$120&amp;'Impact Indicators - Section B'!$C$29:$C$120,0))&lt;&gt;"",INDEX('Impact Indicators - Section B'!L$29:L$120,MATCH('Print View'!$A67&amp;'Print View'!$V$45,'Impact Indicators - Section B'!$A$29:$A$120&amp;'Impact Indicators - Section B'!$C$29:$C$120,0)),""),"")</f>
        <v/>
      </c>
      <c r="Z67" s="337" t="str">
        <f t="array" ref="Z67">IFERROR(IF(INDEX('Impact Indicators - Section B'!D$29:D$120,MATCH('Print View'!$A67&amp;'Print View'!$Z$45,'Impact Indicators - Section B'!$A$29:$A$120&amp;'Impact Indicators - Section B'!$C$29:$C$120,0))&lt;&gt;"",INDEX('Impact Indicators - Section B'!D$29:D$120,MATCH('Print View'!$A67&amp;'Print View'!$Z$45,'Impact Indicators - Section B'!$A$29:$A$120&amp;'Impact Indicators - Section B'!$C$29:$C$120,0)),""),"")</f>
        <v/>
      </c>
      <c r="AA67" s="559" t="str">
        <f t="array" ref="AA67">IFERROR(IF(INDEX('Impact Indicators - Section B'!J$29:J$120,MATCH('Print View'!$A67&amp;'Print View'!$Z$45,'Impact Indicators - Section B'!$A$29:$A$120&amp;'Impact Indicators - Section B'!$C$29:$C$120,0))&lt;&gt;"",INDEX('Impact Indicators - Section B'!J$29:J$120,MATCH('Print View'!$A67&amp;'Print View'!$Z$45,'Impact Indicators - Section B'!$A$29:$A$120&amp;'Impact Indicators - Section B'!$C$29:$C$120,0)),""),"")</f>
        <v/>
      </c>
      <c r="AB67" s="561" t="str">
        <f t="array" ref="AB67">IFERROR(IF(INDEX('Impact Indicators - Section B'!K$29:K$120,MATCH('Print View'!$A67&amp;'Print View'!$Z$45,'Impact Indicators - Section B'!$A$29:$A$120&amp;'Impact Indicators - Section B'!$C$29:$C$120,0))&lt;&gt;"",INDEX('Impact Indicators - Section B'!K$29:K$120,MATCH('Print View'!$A67&amp;'Print View'!$Z$45,'Impact Indicators - Section B'!$A$29:$A$120&amp;'Impact Indicators - Section B'!$C$29:$C$120,0)),""),"")</f>
        <v/>
      </c>
      <c r="AC67" s="563" t="str">
        <f t="array" ref="AC67">IFERROR(IF(INDEX('Impact Indicators - Section B'!L$29:L$120,MATCH('Print View'!$A67&amp;'Print View'!$Z65,'Impact Indicators - Section B'!$A$29:$A$120&amp;'Impact Indicators - Section B'!$C$29:$C$120,0))&lt;&gt;"",INDEX('Impact Indicators - Section B'!L$29:L$120,MATCH('Print View'!$A67&amp;'Print View'!$Z$45,'Impact Indicators - Section B'!$A$29:$A$120&amp;'Impact Indicators - Section B'!$C$29:$C$120,0)),""),"")</f>
        <v/>
      </c>
      <c r="AD67" s="322"/>
      <c r="AE67" s="323"/>
      <c r="AF67" s="323"/>
      <c r="AG67" s="323"/>
      <c r="AH67" s="323"/>
      <c r="AI67" s="323"/>
      <c r="AJ67" s="569"/>
    </row>
    <row r="68" spans="1:36" s="227" customFormat="1" ht="60" customHeight="1" x14ac:dyDescent="0.5">
      <c r="A68" s="621"/>
      <c r="B68" s="576"/>
      <c r="C68" s="576"/>
      <c r="D68" s="576"/>
      <c r="E68" s="576"/>
      <c r="F68" s="576"/>
      <c r="G68" s="576"/>
      <c r="H68" s="574"/>
      <c r="I68" s="564"/>
      <c r="J68" s="325" t="str">
        <f t="array" ref="J68">IFERROR(IF(INDEX('Impact Indicators - Section B'!E$29:E$120,MATCH('Print View'!$A67&amp;'Print View'!$J$45,'Impact Indicators - Section B'!$A$29:$A$120&amp;'Impact Indicators - Section B'!$C$29:$C$120,0))&lt;&gt;"",INDEX('Impact Indicators - Section B'!E$29:E$120,MATCH('Print View'!$A67&amp;'Print View'!$J$45,'Impact Indicators - Section B'!$A$29:$A$120&amp;'Impact Indicators - Section B'!$C$29:$C$120,0)),""),"")</f>
        <v/>
      </c>
      <c r="K68" s="560"/>
      <c r="L68" s="562"/>
      <c r="M68" s="564"/>
      <c r="N68" s="325" t="str">
        <f t="array" ref="N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O68" s="560"/>
      <c r="P68" s="562"/>
      <c r="Q68" s="564"/>
      <c r="R68" s="325" t="str">
        <f t="array" ref="R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S68" s="560"/>
      <c r="T68" s="562"/>
      <c r="U68" s="564"/>
      <c r="V68" s="325" t="str">
        <f t="array" ref="V68">IFERROR(IF(INDEX('Impact Indicators - Section B'!E$29:E$120,MATCH('Print View'!$A67&amp;'Print View'!$V$45,'Impact Indicators - Section B'!$A$29:$A$120&amp;'Impact Indicators - Section B'!$C$29:$C$120,0))&lt;&gt;"",INDEX('Impact Indicators - Section B'!E$29:E$120,MATCH('Print View'!$A67&amp;'Print View'!$V$45,'Impact Indicators - Section B'!$A$29:$A$120&amp;'Impact Indicators - Section B'!$C$29:$C$120,0)),""),"")</f>
        <v/>
      </c>
      <c r="W68" s="560"/>
      <c r="X68" s="562"/>
      <c r="Y68" s="564"/>
      <c r="Z68" s="325" t="str">
        <f t="array" ref="Z68">IFERROR(IF(INDEX('Impact Indicators - Section B'!E$29:E$120,MATCH('Print View'!$A67&amp;'Print View'!$Z$45,'Impact Indicators - Section B'!$A$29:$A$120&amp;'Impact Indicators - Section B'!$C$29:$C$120,0))&lt;&gt;"",INDEX('Impact Indicators - Section B'!E$29:E$120,MATCH('Print View'!$A67&amp;'Print View'!$Z$45,'Impact Indicators - Section B'!$A$29:$A$120&amp;'Impact Indicators - Section B'!$C$29:$C$120,0)),""),"")</f>
        <v/>
      </c>
      <c r="AA68" s="560"/>
      <c r="AB68" s="562"/>
      <c r="AC68" s="564"/>
      <c r="AD68" s="326"/>
      <c r="AE68" s="327"/>
      <c r="AF68" s="327"/>
      <c r="AG68" s="327"/>
      <c r="AH68" s="327"/>
      <c r="AI68" s="323"/>
      <c r="AJ68" s="569"/>
    </row>
    <row r="69" spans="1:36" s="227" customFormat="1" ht="60" customHeight="1" x14ac:dyDescent="0.5">
      <c r="A69" s="620">
        <v>12</v>
      </c>
      <c r="B69" s="570" t="str">
        <f>IFERROR(IF(INDEX('Impact Indicators - Section B'!B$9:B$25,MATCH('Print View'!$A69,'Impact Indicators - Section B'!$A$9:$A$25,0))&lt;&gt;"",INDEX('Impact Indicators - Section B'!B$9:B$25,MATCH('Print View'!$A69,'Impact Indicators - Section B'!$A$9:$A$25,0)),""),"")</f>
        <v/>
      </c>
      <c r="C69" s="570" t="str">
        <f>IFERROR(IF(INDEX('Impact Indicators - Section B'!C$9:C$25,MATCH('Print View'!$A69,'Impact Indicators - Section B'!$A$9:$A$25,0))&lt;&gt;"",INDEX('Impact Indicators - Section B'!C$9:C$25,MATCH('Print View'!$A69,'Impact Indicators - Section B'!$A$9:$A$25,0)),""),"")</f>
        <v/>
      </c>
      <c r="D69" s="570" t="str">
        <f>IFERROR(IF(INDEX('Impact Indicators - Section B'!D$9:D$25,MATCH('Print View'!$A69,'Impact Indicators - Section B'!$A$9:$A$25,0))&lt;&gt;"",INDEX('Impact Indicators - Section B'!D$9:D$25,MATCH('Print View'!$A69,'Impact Indicators - Section B'!$A$9:$A$25,0)),""),"")</f>
        <v/>
      </c>
      <c r="E69" s="570" t="str">
        <f>IFERROR(IF(INDEX('Impact Indicators - Section B'!E$9:E$25,MATCH('Print View'!$A69,'Impact Indicators - Section B'!$A$9:$A$25,0))&lt;&gt;"",INDEX('Impact Indicators - Section B'!E$9:E$25,MATCH('Print View'!$A69,'Impact Indicators - Section B'!$A$9:$A$25,0)),""),"")</f>
        <v/>
      </c>
      <c r="F69" s="570" t="str">
        <f>IFERROR(IF(INDEX('Impact Indicators - Section B'!F$9:F$25,MATCH('Print View'!$A69,'Impact Indicators - Section B'!$A$9:$A$25,0))&lt;&gt;"",INDEX('Impact Indicators - Section B'!F$9:F$25,MATCH('Print View'!$A69,'Impact Indicators - Section B'!$A$9:$A$25,0)),""),"")</f>
        <v/>
      </c>
      <c r="G69" s="570" t="str">
        <f>IFERROR(IF(INDEX('Impact Indicators - Section B'!G$9:G$25,MATCH('Print View'!$A69,'Impact Indicators - Section B'!$A$9:$A$25,0))&lt;&gt;"",INDEX('Impact Indicators - Section B'!G$9:G$25,MATCH('Print View'!$A69,'Impact Indicators - Section B'!$A$9:$A$25,0)),""),"")</f>
        <v/>
      </c>
      <c r="H69" s="570" t="str">
        <f>IFERROR(IF(INDEX('Impact Indicators - Section B'!H$9:H$25,MATCH('Print View'!$A69,'Impact Indicators - Section B'!$A$9:$A$25,0))&lt;&gt;"",INDEX('Impact Indicators - Section B'!H$9:H$25,MATCH('Print View'!$A69,'Impact Indicators - Section B'!$A$9:$A$25,0)),""),"")</f>
        <v/>
      </c>
      <c r="I69" s="554" t="str">
        <f>IFERROR(IF(INDEX('Impact Indicators - Section B'!Q$9:Q$25,MATCH('Print View'!$A69,'Impact Indicators - Section B'!$A$9:$A$25,0))&lt;&gt;"",INDEX('Impact Indicators - Section B'!Q$9:Q$25,MATCH('Print View'!$A69,'Impact Indicators - Section B'!$A$9:$A$25,0)),""),"")</f>
        <v/>
      </c>
      <c r="J69" s="329" t="str">
        <f t="array" ref="J69">IFERROR(IF(INDEX('Impact Indicators - Section B'!D$29:D$120,MATCH('Print View'!$A69&amp;'Print View'!$J$45,'Impact Indicators - Section B'!$A$29:$A$120&amp;'Impact Indicators - Section B'!$C$29:$C$120,0))&lt;&gt;"",INDEX('Impact Indicators - Section B'!D$29:D$120,MATCH('Print View'!$A69&amp;'Print View'!$J$45,'Impact Indicators - Section B'!$A$29:$A$120&amp;'Impact Indicators - Section B'!$C$29:$C$120,0)),""),"")</f>
        <v/>
      </c>
      <c r="K69" s="550" t="str">
        <f t="array" ref="K69">IFERROR(IF(INDEX('Impact Indicators - Section B'!F$29:F$120,MATCH('Print View'!$A69&amp;'Print View'!$J$45,'Impact Indicators - Section B'!$A$29:$A$120&amp;'Impact Indicators - Section B'!$C$29:$C$120,0))&lt;&gt;"",INDEX('Impact Indicators - Section B'!F$29:F$120,MATCH('Print View'!$A69&amp;'Print View'!$J$45,'Impact Indicators - Section B'!$A$29:$A$120&amp;'Impact Indicators - Section B'!$C$29:$C$120,0)),""),"")</f>
        <v/>
      </c>
      <c r="L69" s="552" t="str">
        <f t="array" ref="L69">IFERROR(IF(INDEX('Impact Indicators - Section B'!G$29:G$120,MATCH('Print View'!$A69&amp;'Print View'!$J$45,'Impact Indicators - Section B'!$A$29:$A$120&amp;'Impact Indicators - Section B'!$C$29:$C$120,0))&lt;&gt;"",INDEX('Impact Indicators - Section B'!G$29:G$120,MATCH('Print View'!$A69&amp;'Print View'!$J$45,'Impact Indicators - Section B'!$A$29:$A$120&amp;'Impact Indicators - Section B'!$C$29:$C$120,0)),""),"")</f>
        <v/>
      </c>
      <c r="M69" s="554" t="str">
        <f t="array" ref="M69">IFERROR(IF(INDEX('Impact Indicators - Section B'!H$29:H$120,MATCH('Print View'!$A69&amp;'Print View'!$J$45,'Impact Indicators - Section B'!$A$29:$A$120&amp;'Impact Indicators - Section B'!$C$29:$C$120,0))&lt;&gt;"",INDEX('Impact Indicators - Section B'!H$29:H$120,MATCH('Print View'!$A69&amp;'Print View'!$J$45,'Impact Indicators - Section B'!$A$29:$A$120&amp;'Impact Indicators - Section B'!$C$29:$C$120,0)),""),"")</f>
        <v/>
      </c>
      <c r="N69" s="329" t="str">
        <f t="array" ref="N69">IFERROR(IF(INDEX('Impact Indicators - Section B'!D$29:D$120,MATCH('Print View'!$A69&amp;'Print View'!$N$45,'Impact Indicators - Section B'!$A$29:$A$120&amp;'Impact Indicators - Section B'!$C$29:$C$120,0))&lt;&gt;"",INDEX('Impact Indicators - Section B'!D$29:D$120,MATCH('Print View'!$A69&amp;'Print View'!$N$45,'Impact Indicators - Section B'!$A$29:$A$120&amp;'Impact Indicators - Section B'!$C$29:$C$120,0)),""),"")</f>
        <v/>
      </c>
      <c r="O69" s="550" t="str">
        <f t="array" ref="O69">IFERROR(IF(INDEX('Impact Indicators - Section B'!J$29:J$120,MATCH('Print View'!$A69&amp;'Print View'!$N$45,'Impact Indicators - Section B'!$A$29:$A$120&amp;'Impact Indicators - Section B'!$C$29:$C$120,0))&lt;&gt;"",INDEX('Impact Indicators - Section B'!J$29:J$120,MATCH('Print View'!$A69&amp;'Print View'!$N$45,'Impact Indicators - Section B'!$A$29:$A$120&amp;'Impact Indicators - Section B'!$C$29:$C$120,0)),""),"")</f>
        <v>a1Y36000002qElhEAE</v>
      </c>
      <c r="P69" s="552" t="b">
        <f t="array" ref="P69">IFERROR(IF(INDEX('Impact Indicators - Section B'!K$29:K$120,MATCH('Print View'!$A69&amp;'Print View'!$N$45,'Impact Indicators - Section B'!$A$29:$A$120&amp;'Impact Indicators - Section B'!$C$29:$C$120,0))&lt;&gt;"",INDEX('Impact Indicators - Section B'!K$29:K$120,MATCH('Print View'!$A69&amp;'Print View'!$N$45,'Impact Indicators - Section B'!$A$29:$A$120&amp;'Impact Indicators - Section B'!$C$29:$C$120,0)),""),"")</f>
        <v>0</v>
      </c>
      <c r="Q69" s="554" t="str">
        <f t="array" ref="Q69">IFERROR(IF(INDEX('Impact Indicators - Section B'!L$29:L$120,MATCH('Print View'!$A69&amp;'Print View'!$N67,'Impact Indicators - Section B'!$A$29:$A$120&amp;'Impact Indicators - Section B'!$C$29:$C$120,0))&lt;&gt;"",INDEX('Impact Indicators - Section B'!L$29:L$120,MATCH('Print View'!$A69&amp;'Print View'!$N$45,'Impact Indicators - Section B'!$A$29:$A$120&amp;'Impact Indicators - Section B'!$C$29:$C$120,0)),""),"")</f>
        <v>a1Y36000002qElhEAE</v>
      </c>
      <c r="R69" s="329" t="str">
        <f t="array" ref="R69">IFERROR(IF(INDEX('Impact Indicators - Section B'!D$29:D$120,MATCH('Print View'!$A69&amp;'Print View'!$R$45,'Impact Indicators - Section B'!$A$29:$A$120&amp;'Impact Indicators - Section B'!$C$29:$C$120,0))&lt;&gt;"",INDEX('Impact Indicators - Section B'!D$29:D$120,MATCH('Print View'!$A69&amp;'Print View'!$R$45,'Impact Indicators - Section B'!$A$29:$A$120&amp;'Impact Indicators - Section B'!$C$29:$C$120,0)),""),"")</f>
        <v/>
      </c>
      <c r="S69" s="550" t="str">
        <f t="array" ref="S69">IFERROR(IF(INDEX('Impact Indicators - Section B'!J$29:J$120,MATCH('Print View'!$A69&amp;'Print View'!$R$45,'Impact Indicators - Section B'!$A$29:$A$120&amp;'Impact Indicators - Section B'!$C$29:$C$120,0))&lt;&gt;"",INDEX('Impact Indicators - Section B'!J$29:J$120,MATCH('Print View'!$A69&amp;'Print View'!$R$45,'Impact Indicators - Section B'!$A$29:$A$120&amp;'Impact Indicators - Section B'!$C$29:$C$120,0)),""),"")</f>
        <v>a1Y36000002qEliEAE</v>
      </c>
      <c r="T69" s="552" t="b">
        <f t="array" ref="T69">IFERROR(IF(INDEX('Impact Indicators - Section B'!K$29:K$120,MATCH('Print View'!$A69&amp;'Print View'!$R$45,'Impact Indicators - Section B'!$A$29:$A$120&amp;'Impact Indicators - Section B'!$C$29:$C$120,0))&lt;&gt;"",INDEX('Impact Indicators - Section B'!K$29:K$120,MATCH('Print View'!$A69&amp;'Print View'!$R$45,'Impact Indicators - Section B'!$A$29:$A$120&amp;'Impact Indicators - Section B'!$C$29:$C$120,0)),""),"")</f>
        <v>0</v>
      </c>
      <c r="U69" s="554" t="str">
        <f t="array" ref="U69">IFERROR(IF(INDEX('Impact Indicators - Section B'!L$29:L$120,MATCH('Print View'!$A69&amp;'Print View'!$R67,'Impact Indicators - Section B'!$A$29:$A$120&amp;'Impact Indicators - Section B'!$C$29:$C$120,0))&lt;&gt;"",INDEX('Impact Indicators - Section B'!L$29:L$120,MATCH('Print View'!$A69&amp;'Print View'!$R$45,'Impact Indicators - Section B'!$A$29:$A$120&amp;'Impact Indicators - Section B'!$C$29:$C$120,0)),""),"")</f>
        <v>a1Y36000002qEliEAE</v>
      </c>
      <c r="V69" s="329" t="str">
        <f t="array" ref="V69">IFERROR(IF(INDEX('Impact Indicators - Section B'!D$29:D$120,MATCH('Print View'!$A69&amp;'Print View'!$V$45,'Impact Indicators - Section B'!$A$29:$A$120&amp;'Impact Indicators - Section B'!$C$29:$C$120,0))&lt;&gt;"",INDEX('Impact Indicators - Section B'!D$29:D$120,MATCH('Print View'!$A69&amp;'Print View'!$V$45,'Impact Indicators - Section B'!$A$29:$A$120&amp;'Impact Indicators - Section B'!$C$29:$C$120,0)),""),"")</f>
        <v/>
      </c>
      <c r="W69" s="550" t="str">
        <f t="array" ref="W69">IFERROR(IF(INDEX('Impact Indicators - Section B'!J$29:J$120,MATCH('Print View'!$A69&amp;'Print View'!$V$45,'Impact Indicators - Section B'!$A$29:$A$120&amp;'Impact Indicators - Section B'!$C$29:$C$120,0))&lt;&gt;"",INDEX('Impact Indicators - Section B'!J$29:J$120,MATCH('Print View'!$A69&amp;'Print View'!$V$45,'Impact Indicators - Section B'!$A$29:$A$120&amp;'Impact Indicators - Section B'!$C$29:$C$120,0)),""),"")</f>
        <v/>
      </c>
      <c r="X69" s="552" t="str">
        <f t="array" ref="X69">IFERROR(IF(INDEX('Impact Indicators - Section B'!K$29:K$120,MATCH('Print View'!$A69&amp;'Print View'!$V$45,'Impact Indicators - Section B'!$A$29:$A$120&amp;'Impact Indicators - Section B'!$C$29:$C$120,0))&lt;&gt;"",INDEX('Impact Indicators - Section B'!K$29:K$120,MATCH('Print View'!$A69&amp;'Print View'!$V$45,'Impact Indicators - Section B'!$A$29:$A$120&amp;'Impact Indicators - Section B'!$C$29:$C$120,0)),""),"")</f>
        <v/>
      </c>
      <c r="Y69" s="554" t="str">
        <f t="array" ref="Y69">IFERROR(IF(INDEX('Impact Indicators - Section B'!L$29:L$120,MATCH('Print View'!$A69&amp;'Print View'!$V67,'Impact Indicators - Section B'!$A$29:$A$120&amp;'Impact Indicators - Section B'!$C$29:$C$120,0))&lt;&gt;"",INDEX('Impact Indicators - Section B'!L$29:L$120,MATCH('Print View'!$A69&amp;'Print View'!$V$45,'Impact Indicators - Section B'!$A$29:$A$120&amp;'Impact Indicators - Section B'!$C$29:$C$120,0)),""),"")</f>
        <v/>
      </c>
      <c r="Z69" s="329" t="str">
        <f t="array" ref="Z69">IFERROR(IF(INDEX('Impact Indicators - Section B'!D$29:D$120,MATCH('Print View'!$A69&amp;'Print View'!$Z$45,'Impact Indicators - Section B'!$A$29:$A$120&amp;'Impact Indicators - Section B'!$C$29:$C$120,0))&lt;&gt;"",INDEX('Impact Indicators - Section B'!D$29:D$120,MATCH('Print View'!$A69&amp;'Print View'!$Z$45,'Impact Indicators - Section B'!$A$29:$A$120&amp;'Impact Indicators - Section B'!$C$29:$C$120,0)),""),"")</f>
        <v/>
      </c>
      <c r="AA69" s="550" t="str">
        <f t="array" ref="AA69">IFERROR(IF(INDEX('Impact Indicators - Section B'!J$29:J$120,MATCH('Print View'!$A69&amp;'Print View'!$Z$45,'Impact Indicators - Section B'!$A$29:$A$120&amp;'Impact Indicators - Section B'!$C$29:$C$120,0))&lt;&gt;"",INDEX('Impact Indicators - Section B'!J$29:J$120,MATCH('Print View'!$A69&amp;'Print View'!$Z$45,'Impact Indicators - Section B'!$A$29:$A$120&amp;'Impact Indicators - Section B'!$C$29:$C$120,0)),""),"")</f>
        <v/>
      </c>
      <c r="AB69" s="552" t="str">
        <f t="array" ref="AB69">IFERROR(IF(INDEX('Impact Indicators - Section B'!K$29:K$120,MATCH('Print View'!$A69&amp;'Print View'!$Z$45,'Impact Indicators - Section B'!$A$29:$A$120&amp;'Impact Indicators - Section B'!$C$29:$C$120,0))&lt;&gt;"",INDEX('Impact Indicators - Section B'!K$29:K$120,MATCH('Print View'!$A69&amp;'Print View'!$Z$45,'Impact Indicators - Section B'!$A$29:$A$120&amp;'Impact Indicators - Section B'!$C$29:$C$120,0)),""),"")</f>
        <v/>
      </c>
      <c r="AC69" s="554" t="str">
        <f t="array" ref="AC69">IFERROR(IF(INDEX('Impact Indicators - Section B'!L$29:L$120,MATCH('Print View'!$A69&amp;'Print View'!$Z67,'Impact Indicators - Section B'!$A$29:$A$120&amp;'Impact Indicators - Section B'!$C$29:$C$120,0))&lt;&gt;"",INDEX('Impact Indicators - Section B'!L$29:L$120,MATCH('Print View'!$A69&amp;'Print View'!$Z$45,'Impact Indicators - Section B'!$A$29:$A$120&amp;'Impact Indicators - Section B'!$C$29:$C$120,0)),""),"")</f>
        <v/>
      </c>
      <c r="AD69" s="330"/>
      <c r="AE69" s="331"/>
      <c r="AF69" s="331"/>
      <c r="AG69" s="331"/>
      <c r="AH69" s="331"/>
      <c r="AI69" s="331"/>
      <c r="AJ69" s="332"/>
    </row>
    <row r="70" spans="1:36" s="227" customFormat="1" ht="60" customHeight="1" x14ac:dyDescent="0.5">
      <c r="A70" s="620"/>
      <c r="B70" s="571"/>
      <c r="C70" s="571"/>
      <c r="D70" s="571"/>
      <c r="E70" s="571"/>
      <c r="F70" s="571"/>
      <c r="G70" s="571"/>
      <c r="H70" s="571"/>
      <c r="I70" s="555"/>
      <c r="J70" s="333" t="str">
        <f t="array" ref="J70">IFERROR(IF(INDEX('Impact Indicators - Section B'!E$29:E$120,MATCH('Print View'!$A69&amp;'Print View'!$J$45,'Impact Indicators - Section B'!$A$29:$A$120&amp;'Impact Indicators - Section B'!$C$29:$C$120,0))&lt;&gt;"",INDEX('Impact Indicators - Section B'!E$29:E$120,MATCH('Print View'!$A69&amp;'Print View'!$J$45,'Impact Indicators - Section B'!$A$29:$A$120&amp;'Impact Indicators - Section B'!$C$29:$C$120,0)),""),"")</f>
        <v/>
      </c>
      <c r="K70" s="551"/>
      <c r="L70" s="553"/>
      <c r="M70" s="555"/>
      <c r="N70" s="333" t="str">
        <f t="array" ref="N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O70" s="551"/>
      <c r="P70" s="553"/>
      <c r="Q70" s="555"/>
      <c r="R70" s="333" t="str">
        <f t="array" ref="R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S70" s="551"/>
      <c r="T70" s="553"/>
      <c r="U70" s="555"/>
      <c r="V70" s="333" t="str">
        <f t="array" ref="V70">IFERROR(IF(INDEX('Impact Indicators - Section B'!E$29:E$120,MATCH('Print View'!$A69&amp;'Print View'!$V$45,'Impact Indicators - Section B'!$A$29:$A$120&amp;'Impact Indicators - Section B'!$C$29:$C$120,0))&lt;&gt;"",INDEX('Impact Indicators - Section B'!E$29:E$120,MATCH('Print View'!$A69&amp;'Print View'!$V$45,'Impact Indicators - Section B'!$A$29:$A$120&amp;'Impact Indicators - Section B'!$C$29:$C$120,0)),""),"")</f>
        <v/>
      </c>
      <c r="W70" s="551"/>
      <c r="X70" s="553"/>
      <c r="Y70" s="555"/>
      <c r="Z70" s="333" t="str">
        <f t="array" ref="Z70">IFERROR(IF(INDEX('Impact Indicators - Section B'!E$29:E$120,MATCH('Print View'!$A69&amp;'Print View'!$Z$45,'Impact Indicators - Section B'!$A$29:$A$120&amp;'Impact Indicators - Section B'!$C$29:$C$120,0))&lt;&gt;"",INDEX('Impact Indicators - Section B'!E$29:E$120,MATCH('Print View'!$A69&amp;'Print View'!$Z$45,'Impact Indicators - Section B'!$A$29:$A$120&amp;'Impact Indicators - Section B'!$C$29:$C$120,0)),""),"")</f>
        <v/>
      </c>
      <c r="AA70" s="551"/>
      <c r="AB70" s="553"/>
      <c r="AC70" s="555"/>
      <c r="AD70" s="334"/>
      <c r="AE70" s="335"/>
      <c r="AF70" s="335"/>
      <c r="AG70" s="335"/>
      <c r="AH70" s="335"/>
      <c r="AI70" s="335"/>
      <c r="AJ70" s="336"/>
    </row>
    <row r="71" spans="1:36" s="227" customFormat="1" ht="60" customHeight="1" x14ac:dyDescent="0.5">
      <c r="A71" s="622">
        <v>13</v>
      </c>
      <c r="B71" s="572" t="str">
        <f>IFERROR(IF(INDEX('Impact Indicators - Section B'!B$9:B$25,MATCH('Print View'!$A71,'Impact Indicators - Section B'!$A$9:$A$25,0))&lt;&gt;"",INDEX('Impact Indicators - Section B'!B$9:B$25,MATCH('Print View'!$A71,'Impact Indicators - Section B'!$A$9:$A$25,0)),""),"")</f>
        <v/>
      </c>
      <c r="C71" s="572" t="str">
        <f>IFERROR(IF(INDEX('Impact Indicators - Section B'!C$9:C$25,MATCH('Print View'!$A71,'Impact Indicators - Section B'!$A$9:$A$25,0))&lt;&gt;"",INDEX('Impact Indicators - Section B'!C$9:C$25,MATCH('Print View'!$A71,'Impact Indicators - Section B'!$A$9:$A$25,0)),""),"")</f>
        <v/>
      </c>
      <c r="D71" s="572" t="str">
        <f>IFERROR(IF(INDEX('Impact Indicators - Section B'!D$9:D$25,MATCH('Print View'!$A71,'Impact Indicators - Section B'!$A$9:$A$25,0))&lt;&gt;"",INDEX('Impact Indicators - Section B'!D$9:D$25,MATCH('Print View'!$A71,'Impact Indicators - Section B'!$A$9:$A$25,0)),""),"")</f>
        <v/>
      </c>
      <c r="E71" s="572" t="str">
        <f>IFERROR(IF(INDEX('Impact Indicators - Section B'!E$9:E$25,MATCH('Print View'!$A71,'Impact Indicators - Section B'!$A$9:$A$25,0))&lt;&gt;"",INDEX('Impact Indicators - Section B'!E$9:E$25,MATCH('Print View'!$A71,'Impact Indicators - Section B'!$A$9:$A$25,0)),""),"")</f>
        <v/>
      </c>
      <c r="F71" s="572" t="str">
        <f>IFERROR(IF(INDEX('Impact Indicators - Section B'!F$9:F$25,MATCH('Print View'!$A71,'Impact Indicators - Section B'!$A$9:$A$25,0))&lt;&gt;"",INDEX('Impact Indicators - Section B'!F$9:F$25,MATCH('Print View'!$A71,'Impact Indicators - Section B'!$A$9:$A$25,0)),""),"")</f>
        <v/>
      </c>
      <c r="G71" s="572" t="str">
        <f>IFERROR(IF(INDEX('Impact Indicators - Section B'!G$9:G$25,MATCH('Print View'!$A71,'Impact Indicators - Section B'!$A$9:$A$25,0))&lt;&gt;"",INDEX('Impact Indicators - Section B'!G$9:G$25,MATCH('Print View'!$A71,'Impact Indicators - Section B'!$A$9:$A$25,0)),""),"")</f>
        <v/>
      </c>
      <c r="H71" s="572" t="str">
        <f>IFERROR(IF(INDEX('Impact Indicators - Section B'!H$9:H$25,MATCH('Print View'!$A71,'Impact Indicators - Section B'!$A$9:$A$25,0))&lt;&gt;"",INDEX('Impact Indicators - Section B'!H$9:H$25,MATCH('Print View'!$A71,'Impact Indicators - Section B'!$A$9:$A$25,0)),""),"")</f>
        <v/>
      </c>
      <c r="I71" s="548" t="str">
        <f>IFERROR(IF(INDEX('Impact Indicators - Section B'!Q$9:Q$25,MATCH('Print View'!$A71,'Impact Indicators - Section B'!$A$9:$A$25,0))&lt;&gt;"",INDEX('Impact Indicators - Section B'!Q$9:Q$25,MATCH('Print View'!$A71,'Impact Indicators - Section B'!$A$9:$A$25,0)),""),"")</f>
        <v/>
      </c>
      <c r="J71" s="321" t="str">
        <f t="array" ref="J71">IFERROR(IF(INDEX('Impact Indicators - Section B'!D$29:D$120,MATCH('Print View'!$A71&amp;'Print View'!$J$45,'Impact Indicators - Section B'!$A$29:$A$120&amp;'Impact Indicators - Section B'!$C$29:$C$120,0))&lt;&gt;"",INDEX('Impact Indicators - Section B'!D$29:D$120,MATCH('Print View'!$A71&amp;'Print View'!$J$45,'Impact Indicators - Section B'!$A$29:$A$120&amp;'Impact Indicators - Section B'!$C$29:$C$120,0)),""),"")</f>
        <v/>
      </c>
      <c r="K71" s="544" t="str">
        <f t="array" ref="K71">IFERROR(IF(INDEX('Impact Indicators - Section B'!F$29:F$120,MATCH('Print View'!$A71&amp;'Print View'!$J$45,'Impact Indicators - Section B'!$A$29:$A$120&amp;'Impact Indicators - Section B'!$C$29:$C$120,0))&lt;&gt;"",INDEX('Impact Indicators - Section B'!F$29:F$120,MATCH('Print View'!$A71&amp;'Print View'!$J$45,'Impact Indicators - Section B'!$A$29:$A$120&amp;'Impact Indicators - Section B'!$C$29:$C$120,0)),""),"")</f>
        <v/>
      </c>
      <c r="L71" s="546" t="str">
        <f t="array" ref="L71">IFERROR(IF(INDEX('Impact Indicators - Section B'!G$29:G$120,MATCH('Print View'!$A71&amp;'Print View'!$J$45,'Impact Indicators - Section B'!$A$29:$A$120&amp;'Impact Indicators - Section B'!$C$29:$C$120,0))&lt;&gt;"",INDEX('Impact Indicators - Section B'!G$29:G$120,MATCH('Print View'!$A71&amp;'Print View'!$J$45,'Impact Indicators - Section B'!$A$29:$A$120&amp;'Impact Indicators - Section B'!$C$29:$C$120,0)),""),"")</f>
        <v/>
      </c>
      <c r="M71" s="548" t="str">
        <f t="array" ref="M71">IFERROR(IF(INDEX('Impact Indicators - Section B'!H$29:H$120,MATCH('Print View'!$A71&amp;'Print View'!$J$45,'Impact Indicators - Section B'!$A$29:$A$120&amp;'Impact Indicators - Section B'!$C$29:$C$120,0))&lt;&gt;"",INDEX('Impact Indicators - Section B'!H$29:H$120,MATCH('Print View'!$A71&amp;'Print View'!$J$45,'Impact Indicators - Section B'!$A$29:$A$120&amp;'Impact Indicators - Section B'!$C$29:$C$120,0)),""),"")</f>
        <v/>
      </c>
      <c r="N71" s="321" t="str">
        <f t="array" ref="N71">IFERROR(IF(INDEX('Impact Indicators - Section B'!D$29:D$120,MATCH('Print View'!$A71&amp;'Print View'!$N$45,'Impact Indicators - Section B'!$A$29:$A$120&amp;'Impact Indicators - Section B'!$C$29:$C$120,0))&lt;&gt;"",INDEX('Impact Indicators - Section B'!D$29:D$120,MATCH('Print View'!$A71&amp;'Print View'!$N$45,'Impact Indicators - Section B'!$A$29:$A$120&amp;'Impact Indicators - Section B'!$C$29:$C$120,0)),""),"")</f>
        <v/>
      </c>
      <c r="O71" s="544" t="str">
        <f t="array" ref="O71">IFERROR(IF(INDEX('Impact Indicators - Section B'!J$29:J$120,MATCH('Print View'!$A71&amp;'Print View'!$N$45,'Impact Indicators - Section B'!$A$29:$A$120&amp;'Impact Indicators - Section B'!$C$29:$C$120,0))&lt;&gt;"",INDEX('Impact Indicators - Section B'!J$29:J$120,MATCH('Print View'!$A71&amp;'Print View'!$N$45,'Impact Indicators - Section B'!$A$29:$A$120&amp;'Impact Indicators - Section B'!$C$29:$C$120,0)),""),"")</f>
        <v>a1Y36000002qElhEAE</v>
      </c>
      <c r="P71" s="546" t="b">
        <f t="array" ref="P71">IFERROR(IF(INDEX('Impact Indicators - Section B'!K$29:K$120,MATCH('Print View'!$A71&amp;'Print View'!$N$45,'Impact Indicators - Section B'!$A$29:$A$120&amp;'Impact Indicators - Section B'!$C$29:$C$120,0))&lt;&gt;"",INDEX('Impact Indicators - Section B'!K$29:K$120,MATCH('Print View'!$A71&amp;'Print View'!$N$45,'Impact Indicators - Section B'!$A$29:$A$120&amp;'Impact Indicators - Section B'!$C$29:$C$120,0)),""),"")</f>
        <v>0</v>
      </c>
      <c r="Q71" s="548" t="str">
        <f t="array" ref="Q71">IFERROR(IF(INDEX('Impact Indicators - Section B'!L$29:L$120,MATCH('Print View'!$A71&amp;'Print View'!$N69,'Impact Indicators - Section B'!$A$29:$A$120&amp;'Impact Indicators - Section B'!$C$29:$C$120,0))&lt;&gt;"",INDEX('Impact Indicators - Section B'!L$29:L$120,MATCH('Print View'!$A71&amp;'Print View'!$N$45,'Impact Indicators - Section B'!$A$29:$A$120&amp;'Impact Indicators - Section B'!$C$29:$C$120,0)),""),"")</f>
        <v>a1Y36000002qElhEAE</v>
      </c>
      <c r="R71" s="321" t="str">
        <f t="array" ref="R71">IFERROR(IF(INDEX('Impact Indicators - Section B'!D$29:D$120,MATCH('Print View'!$A71&amp;'Print View'!$R$45,'Impact Indicators - Section B'!$A$29:$A$120&amp;'Impact Indicators - Section B'!$C$29:$C$120,0))&lt;&gt;"",INDEX('Impact Indicators - Section B'!D$29:D$120,MATCH('Print View'!$A71&amp;'Print View'!$R$45,'Impact Indicators - Section B'!$A$29:$A$120&amp;'Impact Indicators - Section B'!$C$29:$C$120,0)),""),"")</f>
        <v/>
      </c>
      <c r="S71" s="544" t="str">
        <f t="array" ref="S71">IFERROR(IF(INDEX('Impact Indicators - Section B'!J$29:J$120,MATCH('Print View'!$A71&amp;'Print View'!$R$45,'Impact Indicators - Section B'!$A$29:$A$120&amp;'Impact Indicators - Section B'!$C$29:$C$120,0))&lt;&gt;"",INDEX('Impact Indicators - Section B'!J$29:J$120,MATCH('Print View'!$A71&amp;'Print View'!$R$45,'Impact Indicators - Section B'!$A$29:$A$120&amp;'Impact Indicators - Section B'!$C$29:$C$120,0)),""),"")</f>
        <v>a1Y36000002qEliEAE</v>
      </c>
      <c r="T71" s="546" t="b">
        <f t="array" ref="T71">IFERROR(IF(INDEX('Impact Indicators - Section B'!K$29:K$120,MATCH('Print View'!$A71&amp;'Print View'!$R$45,'Impact Indicators - Section B'!$A$29:$A$120&amp;'Impact Indicators - Section B'!$C$29:$C$120,0))&lt;&gt;"",INDEX('Impact Indicators - Section B'!K$29:K$120,MATCH('Print View'!$A71&amp;'Print View'!$R$45,'Impact Indicators - Section B'!$A$29:$A$120&amp;'Impact Indicators - Section B'!$C$29:$C$120,0)),""),"")</f>
        <v>0</v>
      </c>
      <c r="U71" s="548" t="str">
        <f t="array" ref="U71">IFERROR(IF(INDEX('Impact Indicators - Section B'!L$29:L$120,MATCH('Print View'!$A71&amp;'Print View'!$R69,'Impact Indicators - Section B'!$A$29:$A$120&amp;'Impact Indicators - Section B'!$C$29:$C$120,0))&lt;&gt;"",INDEX('Impact Indicators - Section B'!L$29:L$120,MATCH('Print View'!$A71&amp;'Print View'!$R$45,'Impact Indicators - Section B'!$A$29:$A$120&amp;'Impact Indicators - Section B'!$C$29:$C$120,0)),""),"")</f>
        <v>a1Y36000002qEliEAE</v>
      </c>
      <c r="V71" s="321" t="str">
        <f t="array" ref="V71">IFERROR(IF(INDEX('Impact Indicators - Section B'!D$29:D$120,MATCH('Print View'!$A71&amp;'Print View'!$V$45,'Impact Indicators - Section B'!$A$29:$A$120&amp;'Impact Indicators - Section B'!$C$29:$C$120,0))&lt;&gt;"",INDEX('Impact Indicators - Section B'!D$29:D$120,MATCH('Print View'!$A71&amp;'Print View'!$V$45,'Impact Indicators - Section B'!$A$29:$A$120&amp;'Impact Indicators - Section B'!$C$29:$C$120,0)),""),"")</f>
        <v/>
      </c>
      <c r="W71" s="544" t="str">
        <f t="array" ref="W71">IFERROR(IF(INDEX('Impact Indicators - Section B'!J$29:J$120,MATCH('Print View'!$A71&amp;'Print View'!$V$45,'Impact Indicators - Section B'!$A$29:$A$120&amp;'Impact Indicators - Section B'!$C$29:$C$120,0))&lt;&gt;"",INDEX('Impact Indicators - Section B'!J$29:J$120,MATCH('Print View'!$A71&amp;'Print View'!$V$45,'Impact Indicators - Section B'!$A$29:$A$120&amp;'Impact Indicators - Section B'!$C$29:$C$120,0)),""),"")</f>
        <v/>
      </c>
      <c r="X71" s="546" t="str">
        <f t="array" ref="X71">IFERROR(IF(INDEX('Impact Indicators - Section B'!K$29:K$120,MATCH('Print View'!$A71&amp;'Print View'!$V$45,'Impact Indicators - Section B'!$A$29:$A$120&amp;'Impact Indicators - Section B'!$C$29:$C$120,0))&lt;&gt;"",INDEX('Impact Indicators - Section B'!K$29:K$120,MATCH('Print View'!$A71&amp;'Print View'!$V$45,'Impact Indicators - Section B'!$A$29:$A$120&amp;'Impact Indicators - Section B'!$C$29:$C$120,0)),""),"")</f>
        <v/>
      </c>
      <c r="Y71" s="548" t="str">
        <f t="array" ref="Y71">IFERROR(IF(INDEX('Impact Indicators - Section B'!L$29:L$120,MATCH('Print View'!$A71&amp;'Print View'!$V69,'Impact Indicators - Section B'!$A$29:$A$120&amp;'Impact Indicators - Section B'!$C$29:$C$120,0))&lt;&gt;"",INDEX('Impact Indicators - Section B'!L$29:L$120,MATCH('Print View'!$A71&amp;'Print View'!$V$45,'Impact Indicators - Section B'!$A$29:$A$120&amp;'Impact Indicators - Section B'!$C$29:$C$120,0)),""),"")</f>
        <v/>
      </c>
      <c r="Z71" s="321" t="str">
        <f t="array" ref="Z71">IFERROR(IF(INDEX('Impact Indicators - Section B'!D$29:D$120,MATCH('Print View'!$A71&amp;'Print View'!$Z$45,'Impact Indicators - Section B'!$A$29:$A$120&amp;'Impact Indicators - Section B'!$C$29:$C$120,0))&lt;&gt;"",INDEX('Impact Indicators - Section B'!D$29:D$120,MATCH('Print View'!$A71&amp;'Print View'!$Z$45,'Impact Indicators - Section B'!$A$29:$A$120&amp;'Impact Indicators - Section B'!$C$29:$C$120,0)),""),"")</f>
        <v/>
      </c>
      <c r="AA71" s="544" t="str">
        <f t="array" ref="AA71">IFERROR(IF(INDEX('Impact Indicators - Section B'!J$29:J$120,MATCH('Print View'!$A71&amp;'Print View'!$Z$45,'Impact Indicators - Section B'!$A$29:$A$120&amp;'Impact Indicators - Section B'!$C$29:$C$120,0))&lt;&gt;"",INDEX('Impact Indicators - Section B'!J$29:J$120,MATCH('Print View'!$A71&amp;'Print View'!$Z$45,'Impact Indicators - Section B'!$A$29:$A$120&amp;'Impact Indicators - Section B'!$C$29:$C$120,0)),""),"")</f>
        <v/>
      </c>
      <c r="AB71" s="546" t="str">
        <f t="array" ref="AB71">IFERROR(IF(INDEX('Impact Indicators - Section B'!K$29:K$120,MATCH('Print View'!$A71&amp;'Print View'!$Z$45,'Impact Indicators - Section B'!$A$29:$A$120&amp;'Impact Indicators - Section B'!$C$29:$C$120,0))&lt;&gt;"",INDEX('Impact Indicators - Section B'!K$29:K$120,MATCH('Print View'!$A71&amp;'Print View'!$Z$45,'Impact Indicators - Section B'!$A$29:$A$120&amp;'Impact Indicators - Section B'!$C$29:$C$120,0)),""),"")</f>
        <v/>
      </c>
      <c r="AC71" s="548" t="str">
        <f t="array" ref="AC71">IFERROR(IF(INDEX('Impact Indicators - Section B'!L$29:L$120,MATCH('Print View'!$A71&amp;'Print View'!$Z69,'Impact Indicators - Section B'!$A$29:$A$120&amp;'Impact Indicators - Section B'!$C$29:$C$120,0))&lt;&gt;"",INDEX('Impact Indicators - Section B'!L$29:L$120,MATCH('Print View'!$A71&amp;'Print View'!$Z$45,'Impact Indicators - Section B'!$A$29:$A$120&amp;'Impact Indicators - Section B'!$C$29:$C$120,0)),""),"")</f>
        <v/>
      </c>
      <c r="AD71" s="338"/>
      <c r="AE71" s="339"/>
      <c r="AF71" s="339"/>
      <c r="AG71" s="339"/>
      <c r="AH71" s="339"/>
      <c r="AI71" s="339"/>
      <c r="AJ71" s="565"/>
    </row>
    <row r="72" spans="1:36" s="227" customFormat="1" ht="60" customHeight="1" x14ac:dyDescent="0.5">
      <c r="A72" s="622"/>
      <c r="B72" s="574"/>
      <c r="C72" s="574"/>
      <c r="D72" s="574"/>
      <c r="E72" s="574"/>
      <c r="F72" s="574"/>
      <c r="G72" s="574"/>
      <c r="H72" s="574"/>
      <c r="I72" s="558"/>
      <c r="J72" s="325" t="str">
        <f t="array" ref="J72">IFERROR(IF(INDEX('Impact Indicators - Section B'!E$29:E$120,MATCH('Print View'!$A71&amp;'Print View'!$J$45,'Impact Indicators - Section B'!$A$29:$A$120&amp;'Impact Indicators - Section B'!$C$29:$C$120,0))&lt;&gt;"",INDEX('Impact Indicators - Section B'!E$29:E$120,MATCH('Print View'!$A71&amp;'Print View'!$J$45,'Impact Indicators - Section B'!$A$29:$A$120&amp;'Impact Indicators - Section B'!$C$29:$C$120,0)),""),"")</f>
        <v/>
      </c>
      <c r="K72" s="556"/>
      <c r="L72" s="557"/>
      <c r="M72" s="558"/>
      <c r="N72" s="325" t="str">
        <f t="array" ref="N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O72" s="556"/>
      <c r="P72" s="557"/>
      <c r="Q72" s="558"/>
      <c r="R72" s="325" t="str">
        <f t="array" ref="R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S72" s="556"/>
      <c r="T72" s="557"/>
      <c r="U72" s="558"/>
      <c r="V72" s="325" t="str">
        <f t="array" ref="V72">IFERROR(IF(INDEX('Impact Indicators - Section B'!E$29:E$120,MATCH('Print View'!$A71&amp;'Print View'!$V$45,'Impact Indicators - Section B'!$A$29:$A$120&amp;'Impact Indicators - Section B'!$C$29:$C$120,0))&lt;&gt;"",INDEX('Impact Indicators - Section B'!E$29:E$120,MATCH('Print View'!$A71&amp;'Print View'!$V$45,'Impact Indicators - Section B'!$A$29:$A$120&amp;'Impact Indicators - Section B'!$C$29:$C$120,0)),""),"")</f>
        <v/>
      </c>
      <c r="W72" s="556"/>
      <c r="X72" s="557"/>
      <c r="Y72" s="558"/>
      <c r="Z72" s="325" t="str">
        <f t="array" ref="Z72">IFERROR(IF(INDEX('Impact Indicators - Section B'!E$29:E$120,MATCH('Print View'!$A71&amp;'Print View'!$Z$45,'Impact Indicators - Section B'!$A$29:$A$120&amp;'Impact Indicators - Section B'!$C$29:$C$120,0))&lt;&gt;"",INDEX('Impact Indicators - Section B'!E$29:E$120,MATCH('Print View'!$A71&amp;'Print View'!$Z$45,'Impact Indicators - Section B'!$A$29:$A$120&amp;'Impact Indicators - Section B'!$C$29:$C$120,0)),""),"")</f>
        <v/>
      </c>
      <c r="AA72" s="556"/>
      <c r="AB72" s="557"/>
      <c r="AC72" s="558"/>
      <c r="AD72" s="326"/>
      <c r="AE72" s="327"/>
      <c r="AF72" s="327"/>
      <c r="AG72" s="327"/>
      <c r="AH72" s="327"/>
      <c r="AI72" s="339"/>
      <c r="AJ72" s="565"/>
    </row>
    <row r="73" spans="1:36" s="227" customFormat="1" ht="60" customHeight="1" x14ac:dyDescent="0.5">
      <c r="A73" s="620">
        <v>14</v>
      </c>
      <c r="B73" s="570" t="str">
        <f>IFERROR(IF(INDEX('Impact Indicators - Section B'!B$9:B$25,MATCH('Print View'!$A73,'Impact Indicators - Section B'!$A$9:$A$25,0))&lt;&gt;"",INDEX('Impact Indicators - Section B'!B$9:B$25,MATCH('Print View'!$A73,'Impact Indicators - Section B'!$A$9:$A$25,0)),""),"")</f>
        <v/>
      </c>
      <c r="C73" s="570" t="str">
        <f>IFERROR(IF(INDEX('Impact Indicators - Section B'!C$9:C$25,MATCH('Print View'!$A73,'Impact Indicators - Section B'!$A$9:$A$25,0))&lt;&gt;"",INDEX('Impact Indicators - Section B'!C$9:C$25,MATCH('Print View'!$A73,'Impact Indicators - Section B'!$A$9:$A$25,0)),""),"")</f>
        <v/>
      </c>
      <c r="D73" s="570" t="str">
        <f>IFERROR(IF(INDEX('Impact Indicators - Section B'!D$9:D$25,MATCH('Print View'!$A73,'Impact Indicators - Section B'!$A$9:$A$25,0))&lt;&gt;"",INDEX('Impact Indicators - Section B'!D$9:D$25,MATCH('Print View'!$A73,'Impact Indicators - Section B'!$A$9:$A$25,0)),""),"")</f>
        <v/>
      </c>
      <c r="E73" s="570" t="str">
        <f>IFERROR(IF(INDEX('Impact Indicators - Section B'!E$9:E$25,MATCH('Print View'!$A73,'Impact Indicators - Section B'!$A$9:$A$25,0))&lt;&gt;"",INDEX('Impact Indicators - Section B'!E$9:E$25,MATCH('Print View'!$A73,'Impact Indicators - Section B'!$A$9:$A$25,0)),""),"")</f>
        <v/>
      </c>
      <c r="F73" s="570" t="str">
        <f>IFERROR(IF(INDEX('Impact Indicators - Section B'!F$9:F$25,MATCH('Print View'!$A73,'Impact Indicators - Section B'!$A$9:$A$25,0))&lt;&gt;"",INDEX('Impact Indicators - Section B'!F$9:F$25,MATCH('Print View'!$A73,'Impact Indicators - Section B'!$A$9:$A$25,0)),""),"")</f>
        <v/>
      </c>
      <c r="G73" s="570" t="str">
        <f>IFERROR(IF(INDEX('Impact Indicators - Section B'!G$9:G$25,MATCH('Print View'!$A73,'Impact Indicators - Section B'!$A$9:$A$25,0))&lt;&gt;"",INDEX('Impact Indicators - Section B'!G$9:G$25,MATCH('Print View'!$A73,'Impact Indicators - Section B'!$A$9:$A$25,0)),""),"")</f>
        <v/>
      </c>
      <c r="H73" s="570" t="str">
        <f>IFERROR(IF(INDEX('Impact Indicators - Section B'!H$9:H$25,MATCH('Print View'!$A73,'Impact Indicators - Section B'!$A$9:$A$25,0))&lt;&gt;"",INDEX('Impact Indicators - Section B'!H$9:H$25,MATCH('Print View'!$A73,'Impact Indicators - Section B'!$A$9:$A$25,0)),""),"")</f>
        <v/>
      </c>
      <c r="I73" s="554" t="str">
        <f>IFERROR(IF(INDEX('Impact Indicators - Section B'!Q$9:Q$25,MATCH('Print View'!$A73,'Impact Indicators - Section B'!$A$9:$A$25,0))&lt;&gt;"",INDEX('Impact Indicators - Section B'!Q$9:Q$25,MATCH('Print View'!$A73,'Impact Indicators - Section B'!$A$9:$A$25,0)),""),"")</f>
        <v/>
      </c>
      <c r="J73" s="329" t="str">
        <f t="array" ref="J73">IFERROR(IF(INDEX('Impact Indicators - Section B'!D$29:D$120,MATCH('Print View'!$A73&amp;'Print View'!$J$45,'Impact Indicators - Section B'!$A$29:$A$120&amp;'Impact Indicators - Section B'!$C$29:$C$120,0))&lt;&gt;"",INDEX('Impact Indicators - Section B'!D$29:D$120,MATCH('Print View'!$A73&amp;'Print View'!$J$45,'Impact Indicators - Section B'!$A$29:$A$120&amp;'Impact Indicators - Section B'!$C$29:$C$120,0)),""),"")</f>
        <v/>
      </c>
      <c r="K73" s="550" t="str">
        <f t="array" ref="K73">IFERROR(IF(INDEX('Impact Indicators - Section B'!F$29:F$120,MATCH('Print View'!$A73&amp;'Print View'!$J$45,'Impact Indicators - Section B'!$A$29:$A$120&amp;'Impact Indicators - Section B'!$C$29:$C$120,0))&lt;&gt;"",INDEX('Impact Indicators - Section B'!F$29:F$120,MATCH('Print View'!$A73&amp;'Print View'!$J$45,'Impact Indicators - Section B'!$A$29:$A$120&amp;'Impact Indicators - Section B'!$C$29:$C$120,0)),""),"")</f>
        <v/>
      </c>
      <c r="L73" s="552" t="str">
        <f t="array" ref="L73">IFERROR(IF(INDEX('Impact Indicators - Section B'!G$29:G$120,MATCH('Print View'!$A73&amp;'Print View'!$J$45,'Impact Indicators - Section B'!$A$29:$A$120&amp;'Impact Indicators - Section B'!$C$29:$C$120,0))&lt;&gt;"",INDEX('Impact Indicators - Section B'!G$29:G$120,MATCH('Print View'!$A73&amp;'Print View'!$J$45,'Impact Indicators - Section B'!$A$29:$A$120&amp;'Impact Indicators - Section B'!$C$29:$C$120,0)),""),"")</f>
        <v/>
      </c>
      <c r="M73" s="554" t="str">
        <f t="array" ref="M73">IFERROR(IF(INDEX('Impact Indicators - Section B'!H$29:H$120,MATCH('Print View'!$A73&amp;'Print View'!$J$45,'Impact Indicators - Section B'!$A$29:$A$120&amp;'Impact Indicators - Section B'!$C$29:$C$120,0))&lt;&gt;"",INDEX('Impact Indicators - Section B'!H$29:H$120,MATCH('Print View'!$A73&amp;'Print View'!$J$45,'Impact Indicators - Section B'!$A$29:$A$120&amp;'Impact Indicators - Section B'!$C$29:$C$120,0)),""),"")</f>
        <v/>
      </c>
      <c r="N73" s="329" t="str">
        <f t="array" ref="N73">IFERROR(IF(INDEX('Impact Indicators - Section B'!D$29:D$120,MATCH('Print View'!$A73&amp;'Print View'!$N$45,'Impact Indicators - Section B'!$A$29:$A$120&amp;'Impact Indicators - Section B'!$C$29:$C$120,0))&lt;&gt;"",INDEX('Impact Indicators - Section B'!D$29:D$120,MATCH('Print View'!$A73&amp;'Print View'!$N$45,'Impact Indicators - Section B'!$A$29:$A$120&amp;'Impact Indicators - Section B'!$C$29:$C$120,0)),""),"")</f>
        <v/>
      </c>
      <c r="O73" s="550" t="str">
        <f t="array" ref="O73">IFERROR(IF(INDEX('Impact Indicators - Section B'!J$29:J$120,MATCH('Print View'!$A73&amp;'Print View'!$N$45,'Impact Indicators - Section B'!$A$29:$A$120&amp;'Impact Indicators - Section B'!$C$29:$C$120,0))&lt;&gt;"",INDEX('Impact Indicators - Section B'!J$29:J$120,MATCH('Print View'!$A73&amp;'Print View'!$N$45,'Impact Indicators - Section B'!$A$29:$A$120&amp;'Impact Indicators - Section B'!$C$29:$C$120,0)),""),"")</f>
        <v>a1Y36000002qElhEAE</v>
      </c>
      <c r="P73" s="552" t="b">
        <f t="array" ref="P73">IFERROR(IF(INDEX('Impact Indicators - Section B'!K$29:K$120,MATCH('Print View'!$A73&amp;'Print View'!$N$45,'Impact Indicators - Section B'!$A$29:$A$120&amp;'Impact Indicators - Section B'!$C$29:$C$120,0))&lt;&gt;"",INDEX('Impact Indicators - Section B'!K$29:K$120,MATCH('Print View'!$A73&amp;'Print View'!$N$45,'Impact Indicators - Section B'!$A$29:$A$120&amp;'Impact Indicators - Section B'!$C$29:$C$120,0)),""),"")</f>
        <v>0</v>
      </c>
      <c r="Q73" s="554" t="str">
        <f t="array" ref="Q73">IFERROR(IF(INDEX('Impact Indicators - Section B'!L$29:L$120,MATCH('Print View'!$A73&amp;'Print View'!$N71,'Impact Indicators - Section B'!$A$29:$A$120&amp;'Impact Indicators - Section B'!$C$29:$C$120,0))&lt;&gt;"",INDEX('Impact Indicators - Section B'!L$29:L$120,MATCH('Print View'!$A73&amp;'Print View'!$N$45,'Impact Indicators - Section B'!$A$29:$A$120&amp;'Impact Indicators - Section B'!$C$29:$C$120,0)),""),"")</f>
        <v>a1Y36000002qElhEAE</v>
      </c>
      <c r="R73" s="329" t="str">
        <f t="array" ref="R73">IFERROR(IF(INDEX('Impact Indicators - Section B'!D$29:D$120,MATCH('Print View'!$A73&amp;'Print View'!$R$45,'Impact Indicators - Section B'!$A$29:$A$120&amp;'Impact Indicators - Section B'!$C$29:$C$120,0))&lt;&gt;"",INDEX('Impact Indicators - Section B'!D$29:D$120,MATCH('Print View'!$A73&amp;'Print View'!$R$45,'Impact Indicators - Section B'!$A$29:$A$120&amp;'Impact Indicators - Section B'!$C$29:$C$120,0)),""),"")</f>
        <v/>
      </c>
      <c r="S73" s="550" t="str">
        <f t="array" ref="S73">IFERROR(IF(INDEX('Impact Indicators - Section B'!J$29:J$120,MATCH('Print View'!$A73&amp;'Print View'!$R$45,'Impact Indicators - Section B'!$A$29:$A$120&amp;'Impact Indicators - Section B'!$C$29:$C$120,0))&lt;&gt;"",INDEX('Impact Indicators - Section B'!J$29:J$120,MATCH('Print View'!$A73&amp;'Print View'!$R$45,'Impact Indicators - Section B'!$A$29:$A$120&amp;'Impact Indicators - Section B'!$C$29:$C$120,0)),""),"")</f>
        <v>a1Y36000002qEliEAE</v>
      </c>
      <c r="T73" s="552" t="b">
        <f t="array" ref="T73">IFERROR(IF(INDEX('Impact Indicators - Section B'!K$29:K$120,MATCH('Print View'!$A73&amp;'Print View'!$R$45,'Impact Indicators - Section B'!$A$29:$A$120&amp;'Impact Indicators - Section B'!$C$29:$C$120,0))&lt;&gt;"",INDEX('Impact Indicators - Section B'!K$29:K$120,MATCH('Print View'!$A73&amp;'Print View'!$R$45,'Impact Indicators - Section B'!$A$29:$A$120&amp;'Impact Indicators - Section B'!$C$29:$C$120,0)),""),"")</f>
        <v>0</v>
      </c>
      <c r="U73" s="554" t="str">
        <f t="array" ref="U73">IFERROR(IF(INDEX('Impact Indicators - Section B'!L$29:L$120,MATCH('Print View'!$A73&amp;'Print View'!$R71,'Impact Indicators - Section B'!$A$29:$A$120&amp;'Impact Indicators - Section B'!$C$29:$C$120,0))&lt;&gt;"",INDEX('Impact Indicators - Section B'!L$29:L$120,MATCH('Print View'!$A73&amp;'Print View'!$R$45,'Impact Indicators - Section B'!$A$29:$A$120&amp;'Impact Indicators - Section B'!$C$29:$C$120,0)),""),"")</f>
        <v>a1Y36000002qEliEAE</v>
      </c>
      <c r="V73" s="329" t="str">
        <f t="array" ref="V73">IFERROR(IF(INDEX('Impact Indicators - Section B'!D$29:D$120,MATCH('Print View'!$A73&amp;'Print View'!$V$45,'Impact Indicators - Section B'!$A$29:$A$120&amp;'Impact Indicators - Section B'!$C$29:$C$120,0))&lt;&gt;"",INDEX('Impact Indicators - Section B'!D$29:D$120,MATCH('Print View'!$A73&amp;'Print View'!$V$45,'Impact Indicators - Section B'!$A$29:$A$120&amp;'Impact Indicators - Section B'!$C$29:$C$120,0)),""),"")</f>
        <v/>
      </c>
      <c r="W73" s="550" t="str">
        <f t="array" ref="W73">IFERROR(IF(INDEX('Impact Indicators - Section B'!J$29:J$120,MATCH('Print View'!$A73&amp;'Print View'!$V$45,'Impact Indicators - Section B'!$A$29:$A$120&amp;'Impact Indicators - Section B'!$C$29:$C$120,0))&lt;&gt;"",INDEX('Impact Indicators - Section B'!J$29:J$120,MATCH('Print View'!$A73&amp;'Print View'!$V$45,'Impact Indicators - Section B'!$A$29:$A$120&amp;'Impact Indicators - Section B'!$C$29:$C$120,0)),""),"")</f>
        <v/>
      </c>
      <c r="X73" s="552" t="str">
        <f t="array" ref="X73">IFERROR(IF(INDEX('Impact Indicators - Section B'!K$29:K$120,MATCH('Print View'!$A73&amp;'Print View'!$V$45,'Impact Indicators - Section B'!$A$29:$A$120&amp;'Impact Indicators - Section B'!$C$29:$C$120,0))&lt;&gt;"",INDEX('Impact Indicators - Section B'!K$29:K$120,MATCH('Print View'!$A73&amp;'Print View'!$V$45,'Impact Indicators - Section B'!$A$29:$A$120&amp;'Impact Indicators - Section B'!$C$29:$C$120,0)),""),"")</f>
        <v/>
      </c>
      <c r="Y73" s="554" t="str">
        <f t="array" ref="Y73">IFERROR(IF(INDEX('Impact Indicators - Section B'!L$29:L$120,MATCH('Print View'!$A73&amp;'Print View'!$V71,'Impact Indicators - Section B'!$A$29:$A$120&amp;'Impact Indicators - Section B'!$C$29:$C$120,0))&lt;&gt;"",INDEX('Impact Indicators - Section B'!L$29:L$120,MATCH('Print View'!$A73&amp;'Print View'!$V$45,'Impact Indicators - Section B'!$A$29:$A$120&amp;'Impact Indicators - Section B'!$C$29:$C$120,0)),""),"")</f>
        <v/>
      </c>
      <c r="Z73" s="329" t="str">
        <f t="array" ref="Z73">IFERROR(IF(INDEX('Impact Indicators - Section B'!D$29:D$120,MATCH('Print View'!$A73&amp;'Print View'!$Z$45,'Impact Indicators - Section B'!$A$29:$A$120&amp;'Impact Indicators - Section B'!$C$29:$C$120,0))&lt;&gt;"",INDEX('Impact Indicators - Section B'!D$29:D$120,MATCH('Print View'!$A73&amp;'Print View'!$Z$45,'Impact Indicators - Section B'!$A$29:$A$120&amp;'Impact Indicators - Section B'!$C$29:$C$120,0)),""),"")</f>
        <v/>
      </c>
      <c r="AA73" s="550" t="str">
        <f t="array" ref="AA73">IFERROR(IF(INDEX('Impact Indicators - Section B'!J$29:J$120,MATCH('Print View'!$A73&amp;'Print View'!$Z$45,'Impact Indicators - Section B'!$A$29:$A$120&amp;'Impact Indicators - Section B'!$C$29:$C$120,0))&lt;&gt;"",INDEX('Impact Indicators - Section B'!J$29:J$120,MATCH('Print View'!$A73&amp;'Print View'!$Z$45,'Impact Indicators - Section B'!$A$29:$A$120&amp;'Impact Indicators - Section B'!$C$29:$C$120,0)),""),"")</f>
        <v/>
      </c>
      <c r="AB73" s="552" t="str">
        <f t="array" ref="AB73">IFERROR(IF(INDEX('Impact Indicators - Section B'!K$29:K$120,MATCH('Print View'!$A73&amp;'Print View'!$Z$45,'Impact Indicators - Section B'!$A$29:$A$120&amp;'Impact Indicators - Section B'!$C$29:$C$120,0))&lt;&gt;"",INDEX('Impact Indicators - Section B'!K$29:K$120,MATCH('Print View'!$A73&amp;'Print View'!$Z$45,'Impact Indicators - Section B'!$A$29:$A$120&amp;'Impact Indicators - Section B'!$C$29:$C$120,0)),""),"")</f>
        <v/>
      </c>
      <c r="AC73" s="554" t="str">
        <f t="array" ref="AC73">IFERROR(IF(INDEX('Impact Indicators - Section B'!L$29:L$120,MATCH('Print View'!$A73&amp;'Print View'!$Z71,'Impact Indicators - Section B'!$A$29:$A$120&amp;'Impact Indicators - Section B'!$C$29:$C$120,0))&lt;&gt;"",INDEX('Impact Indicators - Section B'!L$29:L$120,MATCH('Print View'!$A73&amp;'Print View'!$Z$45,'Impact Indicators - Section B'!$A$29:$A$120&amp;'Impact Indicators - Section B'!$C$29:$C$120,0)),""),"")</f>
        <v/>
      </c>
      <c r="AD73" s="330"/>
      <c r="AE73" s="331"/>
      <c r="AF73" s="331"/>
      <c r="AG73" s="331"/>
      <c r="AH73" s="331"/>
      <c r="AI73" s="331"/>
      <c r="AJ73" s="332"/>
    </row>
    <row r="74" spans="1:36" s="227" customFormat="1" ht="60" customHeight="1" x14ac:dyDescent="0.5">
      <c r="A74" s="620"/>
      <c r="B74" s="571"/>
      <c r="C74" s="571"/>
      <c r="D74" s="571"/>
      <c r="E74" s="571"/>
      <c r="F74" s="571"/>
      <c r="G74" s="571"/>
      <c r="H74" s="571"/>
      <c r="I74" s="555"/>
      <c r="J74" s="333" t="str">
        <f t="array" ref="J74">IFERROR(IF(INDEX('Impact Indicators - Section B'!E$29:E$120,MATCH('Print View'!$A73&amp;'Print View'!$J$45,'Impact Indicators - Section B'!$A$29:$A$120&amp;'Impact Indicators - Section B'!$C$29:$C$120,0))&lt;&gt;"",INDEX('Impact Indicators - Section B'!E$29:E$120,MATCH('Print View'!$A73&amp;'Print View'!$J$45,'Impact Indicators - Section B'!$A$29:$A$120&amp;'Impact Indicators - Section B'!$C$29:$C$120,0)),""),"")</f>
        <v/>
      </c>
      <c r="K74" s="551"/>
      <c r="L74" s="553"/>
      <c r="M74" s="555"/>
      <c r="N74" s="333" t="str">
        <f t="array" ref="N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O74" s="551"/>
      <c r="P74" s="553"/>
      <c r="Q74" s="555"/>
      <c r="R74" s="333" t="str">
        <f t="array" ref="R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S74" s="551"/>
      <c r="T74" s="553"/>
      <c r="U74" s="555"/>
      <c r="V74" s="333" t="str">
        <f t="array" ref="V74">IFERROR(IF(INDEX('Impact Indicators - Section B'!E$29:E$120,MATCH('Print View'!$A73&amp;'Print View'!$V$45,'Impact Indicators - Section B'!$A$29:$A$120&amp;'Impact Indicators - Section B'!$C$29:$C$120,0))&lt;&gt;"",INDEX('Impact Indicators - Section B'!E$29:E$120,MATCH('Print View'!$A73&amp;'Print View'!$V$45,'Impact Indicators - Section B'!$A$29:$A$120&amp;'Impact Indicators - Section B'!$C$29:$C$120,0)),""),"")</f>
        <v/>
      </c>
      <c r="W74" s="551"/>
      <c r="X74" s="553"/>
      <c r="Y74" s="555"/>
      <c r="Z74" s="333" t="str">
        <f t="array" ref="Z74">IFERROR(IF(INDEX('Impact Indicators - Section B'!E$29:E$120,MATCH('Print View'!$A73&amp;'Print View'!$Z$45,'Impact Indicators - Section B'!$A$29:$A$120&amp;'Impact Indicators - Section B'!$C$29:$C$120,0))&lt;&gt;"",INDEX('Impact Indicators - Section B'!E$29:E$120,MATCH('Print View'!$A73&amp;'Print View'!$Z$45,'Impact Indicators - Section B'!$A$29:$A$120&amp;'Impact Indicators - Section B'!$C$29:$C$120,0)),""),"")</f>
        <v/>
      </c>
      <c r="AA74" s="551"/>
      <c r="AB74" s="553"/>
      <c r="AC74" s="555"/>
      <c r="AD74" s="334"/>
      <c r="AE74" s="335"/>
      <c r="AF74" s="335"/>
      <c r="AG74" s="335"/>
      <c r="AH74" s="335"/>
      <c r="AI74" s="335"/>
      <c r="AJ74" s="336"/>
    </row>
    <row r="75" spans="1:36" s="227" customFormat="1" ht="60" customHeight="1" x14ac:dyDescent="0.5">
      <c r="A75" s="622">
        <v>15</v>
      </c>
      <c r="B75" s="572" t="str">
        <f>IFERROR(IF(INDEX('Impact Indicators - Section B'!B$9:B$25,MATCH('Print View'!$A75,'Impact Indicators - Section B'!$A$9:$A$25,0))&lt;&gt;"",INDEX('Impact Indicators - Section B'!B$9:B$25,MATCH('Print View'!$A75,'Impact Indicators - Section B'!$A$9:$A$25,0)),""),"")</f>
        <v/>
      </c>
      <c r="C75" s="572" t="str">
        <f>IFERROR(IF(INDEX('Impact Indicators - Section B'!C$9:C$25,MATCH('Print View'!$A75,'Impact Indicators - Section B'!$A$9:$A$25,0))&lt;&gt;"",INDEX('Impact Indicators - Section B'!C$9:C$25,MATCH('Print View'!$A75,'Impact Indicators - Section B'!$A$9:$A$25,0)),""),"")</f>
        <v/>
      </c>
      <c r="D75" s="572" t="str">
        <f>IFERROR(IF(INDEX('Impact Indicators - Section B'!D$9:D$25,MATCH('Print View'!$A75,'Impact Indicators - Section B'!$A$9:$A$25,0))&lt;&gt;"",INDEX('Impact Indicators - Section B'!D$9:D$25,MATCH('Print View'!$A75,'Impact Indicators - Section B'!$A$9:$A$25,0)),""),"")</f>
        <v/>
      </c>
      <c r="E75" s="572" t="str">
        <f>IFERROR(IF(INDEX('Impact Indicators - Section B'!E$9:E$25,MATCH('Print View'!$A75,'Impact Indicators - Section B'!$A$9:$A$25,0))&lt;&gt;"",INDEX('Impact Indicators - Section B'!E$9:E$25,MATCH('Print View'!$A75,'Impact Indicators - Section B'!$A$9:$A$25,0)),""),"")</f>
        <v/>
      </c>
      <c r="F75" s="572" t="str">
        <f>IFERROR(IF(INDEX('Impact Indicators - Section B'!F$9:F$25,MATCH('Print View'!$A75,'Impact Indicators - Section B'!$A$9:$A$25,0))&lt;&gt;"",INDEX('Impact Indicators - Section B'!F$9:F$25,MATCH('Print View'!$A75,'Impact Indicators - Section B'!$A$9:$A$25,0)),""),"")</f>
        <v/>
      </c>
      <c r="G75" s="572" t="str">
        <f>IFERROR(IF(INDEX('Impact Indicators - Section B'!G$9:G$25,MATCH('Print View'!$A75,'Impact Indicators - Section B'!$A$9:$A$25,0))&lt;&gt;"",INDEX('Impact Indicators - Section B'!G$9:G$25,MATCH('Print View'!$A75,'Impact Indicators - Section B'!$A$9:$A$25,0)),""),"")</f>
        <v/>
      </c>
      <c r="H75" s="572" t="str">
        <f>IFERROR(IF(INDEX('Impact Indicators - Section B'!H$9:H$25,MATCH('Print View'!$A75,'Impact Indicators - Section B'!$A$9:$A$25,0))&lt;&gt;"",INDEX('Impact Indicators - Section B'!H$9:H$25,MATCH('Print View'!$A75,'Impact Indicators - Section B'!$A$9:$A$25,0)),""),"")</f>
        <v/>
      </c>
      <c r="I75" s="548" t="str">
        <f>IFERROR(IF(INDEX('Impact Indicators - Section B'!Q$9:Q$25,MATCH('Print View'!$A75,'Impact Indicators - Section B'!$A$9:$A$25,0))&lt;&gt;"",INDEX('Impact Indicators - Section B'!Q$9:Q$25,MATCH('Print View'!$A75,'Impact Indicators - Section B'!$A$9:$A$25,0)),""),"")</f>
        <v/>
      </c>
      <c r="J75" s="321" t="str">
        <f t="array" ref="J75">IFERROR(IF(INDEX('Impact Indicators - Section B'!D$29:D$120,MATCH('Print View'!$A75&amp;'Print View'!$J$45,'Impact Indicators - Section B'!$A$29:$A$120&amp;'Impact Indicators - Section B'!$C$29:$C$120,0))&lt;&gt;"",INDEX('Impact Indicators - Section B'!D$29:D$120,MATCH('Print View'!$A75&amp;'Print View'!$J$45,'Impact Indicators - Section B'!$A$29:$A$120&amp;'Impact Indicators - Section B'!$C$29:$C$120,0)),""),"")</f>
        <v/>
      </c>
      <c r="K75" s="544" t="str">
        <f t="array" ref="K75">IFERROR(IF(INDEX('Impact Indicators - Section B'!F$29:F$120,MATCH('Print View'!$A75&amp;'Print View'!$J$45,'Impact Indicators - Section B'!$A$29:$A$120&amp;'Impact Indicators - Section B'!$C$29:$C$120,0))&lt;&gt;"",INDEX('Impact Indicators - Section B'!F$29:F$120,MATCH('Print View'!$A75&amp;'Print View'!$J$45,'Impact Indicators - Section B'!$A$29:$A$120&amp;'Impact Indicators - Section B'!$C$29:$C$120,0)),""),"")</f>
        <v/>
      </c>
      <c r="L75" s="546" t="str">
        <f t="array" ref="L75">IFERROR(IF(INDEX('Impact Indicators - Section B'!G$29:G$120,MATCH('Print View'!$A75&amp;'Print View'!$J$45,'Impact Indicators - Section B'!$A$29:$A$120&amp;'Impact Indicators - Section B'!$C$29:$C$120,0))&lt;&gt;"",INDEX('Impact Indicators - Section B'!G$29:G$120,MATCH('Print View'!$A75&amp;'Print View'!$J$45,'Impact Indicators - Section B'!$A$29:$A$120&amp;'Impact Indicators - Section B'!$C$29:$C$120,0)),""),"")</f>
        <v/>
      </c>
      <c r="M75" s="548" t="str">
        <f t="array" ref="M75">IFERROR(IF(INDEX('Impact Indicators - Section B'!H$29:H$120,MATCH('Print View'!$A75&amp;'Print View'!$J$45,'Impact Indicators - Section B'!$A$29:$A$120&amp;'Impact Indicators - Section B'!$C$29:$C$120,0))&lt;&gt;"",INDEX('Impact Indicators - Section B'!H$29:H$120,MATCH('Print View'!$A75&amp;'Print View'!$J$45,'Impact Indicators - Section B'!$A$29:$A$120&amp;'Impact Indicators - Section B'!$C$29:$C$120,0)),""),"")</f>
        <v/>
      </c>
      <c r="N75" s="321" t="str">
        <f t="array" ref="N75">IFERROR(IF(INDEX('Impact Indicators - Section B'!D$29:D$120,MATCH('Print View'!$A75&amp;'Print View'!$N$45,'Impact Indicators - Section B'!$A$29:$A$120&amp;'Impact Indicators - Section B'!$C$29:$C$120,0))&lt;&gt;"",INDEX('Impact Indicators - Section B'!D$29:D$120,MATCH('Print View'!$A75&amp;'Print View'!$N$45,'Impact Indicators - Section B'!$A$29:$A$120&amp;'Impact Indicators - Section B'!$C$29:$C$120,0)),""),"")</f>
        <v/>
      </c>
      <c r="O75" s="544" t="str">
        <f t="array" ref="O75">IFERROR(IF(INDEX('Impact Indicators - Section B'!J$29:J$120,MATCH('Print View'!$A75&amp;'Print View'!$N$45,'Impact Indicators - Section B'!$A$29:$A$120&amp;'Impact Indicators - Section B'!$C$29:$C$120,0))&lt;&gt;"",INDEX('Impact Indicators - Section B'!J$29:J$120,MATCH('Print View'!$A75&amp;'Print View'!$N$45,'Impact Indicators - Section B'!$A$29:$A$120&amp;'Impact Indicators - Section B'!$C$29:$C$120,0)),""),"")</f>
        <v>a1Y36000002qElhEAE</v>
      </c>
      <c r="P75" s="546" t="b">
        <f t="array" ref="P75">IFERROR(IF(INDEX('Impact Indicators - Section B'!K$29:K$120,MATCH('Print View'!$A75&amp;'Print View'!$N$45,'Impact Indicators - Section B'!$A$29:$A$120&amp;'Impact Indicators - Section B'!$C$29:$C$120,0))&lt;&gt;"",INDEX('Impact Indicators - Section B'!K$29:K$120,MATCH('Print View'!$A75&amp;'Print View'!$N$45,'Impact Indicators - Section B'!$A$29:$A$120&amp;'Impact Indicators - Section B'!$C$29:$C$120,0)),""),"")</f>
        <v>0</v>
      </c>
      <c r="Q75" s="548" t="str">
        <f t="array" ref="Q75">IFERROR(IF(INDEX('Impact Indicators - Section B'!L$29:L$120,MATCH('Print View'!$A75&amp;'Print View'!$N73,'Impact Indicators - Section B'!$A$29:$A$120&amp;'Impact Indicators - Section B'!$C$29:$C$120,0))&lt;&gt;"",INDEX('Impact Indicators - Section B'!L$29:L$120,MATCH('Print View'!$A75&amp;'Print View'!$N$45,'Impact Indicators - Section B'!$A$29:$A$120&amp;'Impact Indicators - Section B'!$C$29:$C$120,0)),""),"")</f>
        <v>a1Y36000002qElhEAE</v>
      </c>
      <c r="R75" s="321" t="str">
        <f t="array" ref="R75">IFERROR(IF(INDEX('Impact Indicators - Section B'!D$29:D$120,MATCH('Print View'!$A75&amp;'Print View'!$R$45,'Impact Indicators - Section B'!$A$29:$A$120&amp;'Impact Indicators - Section B'!$C$29:$C$120,0))&lt;&gt;"",INDEX('Impact Indicators - Section B'!D$29:D$120,MATCH('Print View'!$A75&amp;'Print View'!$R$45,'Impact Indicators - Section B'!$A$29:$A$120&amp;'Impact Indicators - Section B'!$C$29:$C$120,0)),""),"")</f>
        <v/>
      </c>
      <c r="S75" s="544" t="str">
        <f t="array" ref="S75">IFERROR(IF(INDEX('Impact Indicators - Section B'!J$29:J$120,MATCH('Print View'!$A75&amp;'Print View'!$R$45,'Impact Indicators - Section B'!$A$29:$A$120&amp;'Impact Indicators - Section B'!$C$29:$C$120,0))&lt;&gt;"",INDEX('Impact Indicators - Section B'!J$29:J$120,MATCH('Print View'!$A75&amp;'Print View'!$R$45,'Impact Indicators - Section B'!$A$29:$A$120&amp;'Impact Indicators - Section B'!$C$29:$C$120,0)),""),"")</f>
        <v>a1Y36000002qEliEAE</v>
      </c>
      <c r="T75" s="546" t="b">
        <f t="array" ref="T75">IFERROR(IF(INDEX('Impact Indicators - Section B'!K$29:K$120,MATCH('Print View'!$A75&amp;'Print View'!$R$45,'Impact Indicators - Section B'!$A$29:$A$120&amp;'Impact Indicators - Section B'!$C$29:$C$120,0))&lt;&gt;"",INDEX('Impact Indicators - Section B'!K$29:K$120,MATCH('Print View'!$A75&amp;'Print View'!$R$45,'Impact Indicators - Section B'!$A$29:$A$120&amp;'Impact Indicators - Section B'!$C$29:$C$120,0)),""),"")</f>
        <v>0</v>
      </c>
      <c r="U75" s="548" t="str">
        <f t="array" ref="U75">IFERROR(IF(INDEX('Impact Indicators - Section B'!L$29:L$120,MATCH('Print View'!$A75&amp;'Print View'!$R73,'Impact Indicators - Section B'!$A$29:$A$120&amp;'Impact Indicators - Section B'!$C$29:$C$120,0))&lt;&gt;"",INDEX('Impact Indicators - Section B'!L$29:L$120,MATCH('Print View'!$A75&amp;'Print View'!$R$45,'Impact Indicators - Section B'!$A$29:$A$120&amp;'Impact Indicators - Section B'!$C$29:$C$120,0)),""),"")</f>
        <v>a1Y36000002qEliEAE</v>
      </c>
      <c r="V75" s="321" t="str">
        <f t="array" ref="V75">IFERROR(IF(INDEX('Impact Indicators - Section B'!D$29:D$120,MATCH('Print View'!$A75&amp;'Print View'!$V$45,'Impact Indicators - Section B'!$A$29:$A$120&amp;'Impact Indicators - Section B'!$C$29:$C$120,0))&lt;&gt;"",INDEX('Impact Indicators - Section B'!D$29:D$120,MATCH('Print View'!$A75&amp;'Print View'!$V$45,'Impact Indicators - Section B'!$A$29:$A$120&amp;'Impact Indicators - Section B'!$C$29:$C$120,0)),""),"")</f>
        <v/>
      </c>
      <c r="W75" s="544" t="str">
        <f t="array" ref="W75">IFERROR(IF(INDEX('Impact Indicators - Section B'!J$29:J$120,MATCH('Print View'!$A75&amp;'Print View'!$V$45,'Impact Indicators - Section B'!$A$29:$A$120&amp;'Impact Indicators - Section B'!$C$29:$C$120,0))&lt;&gt;"",INDEX('Impact Indicators - Section B'!J$29:J$120,MATCH('Print View'!$A75&amp;'Print View'!$V$45,'Impact Indicators - Section B'!$A$29:$A$120&amp;'Impact Indicators - Section B'!$C$29:$C$120,0)),""),"")</f>
        <v/>
      </c>
      <c r="X75" s="546" t="str">
        <f t="array" ref="X75">IFERROR(IF(INDEX('Impact Indicators - Section B'!K$29:K$120,MATCH('Print View'!$A75&amp;'Print View'!$V$45,'Impact Indicators - Section B'!$A$29:$A$120&amp;'Impact Indicators - Section B'!$C$29:$C$120,0))&lt;&gt;"",INDEX('Impact Indicators - Section B'!K$29:K$120,MATCH('Print View'!$A75&amp;'Print View'!$V$45,'Impact Indicators - Section B'!$A$29:$A$120&amp;'Impact Indicators - Section B'!$C$29:$C$120,0)),""),"")</f>
        <v/>
      </c>
      <c r="Y75" s="548" t="str">
        <f t="array" ref="Y75">IFERROR(IF(INDEX('Impact Indicators - Section B'!L$29:L$120,MATCH('Print View'!$A75&amp;'Print View'!$V73,'Impact Indicators - Section B'!$A$29:$A$120&amp;'Impact Indicators - Section B'!$C$29:$C$120,0))&lt;&gt;"",INDEX('Impact Indicators - Section B'!L$29:L$120,MATCH('Print View'!$A75&amp;'Print View'!$V$45,'Impact Indicators - Section B'!$A$29:$A$120&amp;'Impact Indicators - Section B'!$C$29:$C$120,0)),""),"")</f>
        <v/>
      </c>
      <c r="Z75" s="321" t="str">
        <f t="array" ref="Z75">IFERROR(IF(INDEX('Impact Indicators - Section B'!D$29:D$120,MATCH('Print View'!$A75&amp;'Print View'!$Z$45,'Impact Indicators - Section B'!$A$29:$A$120&amp;'Impact Indicators - Section B'!$C$29:$C$120,0))&lt;&gt;"",INDEX('Impact Indicators - Section B'!D$29:D$120,MATCH('Print View'!$A75&amp;'Print View'!$Z$45,'Impact Indicators - Section B'!$A$29:$A$120&amp;'Impact Indicators - Section B'!$C$29:$C$120,0)),""),"")</f>
        <v/>
      </c>
      <c r="AA75" s="544" t="str">
        <f t="array" ref="AA75">IFERROR(IF(INDEX('Impact Indicators - Section B'!J$29:J$120,MATCH('Print View'!$A75&amp;'Print View'!$Z$45,'Impact Indicators - Section B'!$A$29:$A$120&amp;'Impact Indicators - Section B'!$C$29:$C$120,0))&lt;&gt;"",INDEX('Impact Indicators - Section B'!J$29:J$120,MATCH('Print View'!$A75&amp;'Print View'!$Z$45,'Impact Indicators - Section B'!$A$29:$A$120&amp;'Impact Indicators - Section B'!$C$29:$C$120,0)),""),"")</f>
        <v/>
      </c>
      <c r="AB75" s="546" t="str">
        <f t="array" ref="AB75">IFERROR(IF(INDEX('Impact Indicators - Section B'!K$29:K$120,MATCH('Print View'!$A75&amp;'Print View'!$Z$45,'Impact Indicators - Section B'!$A$29:$A$120&amp;'Impact Indicators - Section B'!$C$29:$C$120,0))&lt;&gt;"",INDEX('Impact Indicators - Section B'!K$29:K$120,MATCH('Print View'!$A75&amp;'Print View'!$Z$45,'Impact Indicators - Section B'!$A$29:$A$120&amp;'Impact Indicators - Section B'!$C$29:$C$120,0)),""),"")</f>
        <v/>
      </c>
      <c r="AC75" s="548" t="str">
        <f t="array" ref="AC75">IFERROR(IF(INDEX('Impact Indicators - Section B'!L$29:L$120,MATCH('Print View'!$A75&amp;'Print View'!$Z73,'Impact Indicators - Section B'!$A$29:$A$120&amp;'Impact Indicators - Section B'!$C$29:$C$120,0))&lt;&gt;"",INDEX('Impact Indicators - Section B'!L$29:L$120,MATCH('Print View'!$A75&amp;'Print View'!$Z$45,'Impact Indicators - Section B'!$A$29:$A$120&amp;'Impact Indicators - Section B'!$C$29:$C$120,0)),""),"")</f>
        <v/>
      </c>
      <c r="AD75" s="338"/>
      <c r="AE75" s="339"/>
      <c r="AF75" s="339"/>
      <c r="AG75" s="339"/>
      <c r="AH75" s="339"/>
      <c r="AI75" s="339"/>
      <c r="AJ75" s="565"/>
    </row>
    <row r="76" spans="1:36" s="227" customFormat="1" ht="60" customHeight="1" thickBot="1" x14ac:dyDescent="0.55000000000000004">
      <c r="A76" s="623"/>
      <c r="B76" s="573"/>
      <c r="C76" s="573"/>
      <c r="D76" s="573"/>
      <c r="E76" s="573"/>
      <c r="F76" s="573"/>
      <c r="G76" s="573"/>
      <c r="H76" s="573"/>
      <c r="I76" s="549"/>
      <c r="J76" s="340" t="str">
        <f t="array" ref="J76">IFERROR(IF(INDEX('Impact Indicators - Section B'!E$29:E$120,MATCH('Print View'!$A75&amp;'Print View'!$J$45,'Impact Indicators - Section B'!$A$29:$A$120&amp;'Impact Indicators - Section B'!$C$29:$C$120,0))&lt;&gt;"",INDEX('Impact Indicators - Section B'!E$29:E$120,MATCH('Print View'!$A75&amp;'Print View'!$J$45,'Impact Indicators - Section B'!$A$29:$A$120&amp;'Impact Indicators - Section B'!$C$29:$C$120,0)),""),"")</f>
        <v/>
      </c>
      <c r="K76" s="545"/>
      <c r="L76" s="547"/>
      <c r="M76" s="549"/>
      <c r="N76" s="340" t="str">
        <f t="array" ref="N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O76" s="545"/>
      <c r="P76" s="547"/>
      <c r="Q76" s="549"/>
      <c r="R76" s="340" t="str">
        <f t="array" ref="R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S76" s="545"/>
      <c r="T76" s="547"/>
      <c r="U76" s="549"/>
      <c r="V76" s="340" t="str">
        <f t="array" ref="V76">IFERROR(IF(INDEX('Impact Indicators - Section B'!E$29:E$120,MATCH('Print View'!$A75&amp;'Print View'!$V$45,'Impact Indicators - Section B'!$A$29:$A$120&amp;'Impact Indicators - Section B'!$C$29:$C$120,0))&lt;&gt;"",INDEX('Impact Indicators - Section B'!E$29:E$120,MATCH('Print View'!$A75&amp;'Print View'!$V$45,'Impact Indicators - Section B'!$A$29:$A$120&amp;'Impact Indicators - Section B'!$C$29:$C$120,0)),""),"")</f>
        <v/>
      </c>
      <c r="W76" s="545"/>
      <c r="X76" s="547"/>
      <c r="Y76" s="549"/>
      <c r="Z76" s="340" t="str">
        <f t="array" ref="Z76">IFERROR(IF(INDEX('Impact Indicators - Section B'!E$29:E$120,MATCH('Print View'!$A75&amp;'Print View'!$Z$45,'Impact Indicators - Section B'!$A$29:$A$120&amp;'Impact Indicators - Section B'!$C$29:$C$120,0))&lt;&gt;"",INDEX('Impact Indicators - Section B'!E$29:E$120,MATCH('Print View'!$A75&amp;'Print View'!$Z$45,'Impact Indicators - Section B'!$A$29:$A$120&amp;'Impact Indicators - Section B'!$C$29:$C$120,0)),""),"")</f>
        <v/>
      </c>
      <c r="AA76" s="545"/>
      <c r="AB76" s="547"/>
      <c r="AC76" s="549"/>
      <c r="AD76" s="341"/>
      <c r="AE76" s="342"/>
      <c r="AF76" s="342"/>
      <c r="AG76" s="342"/>
      <c r="AH76" s="342"/>
      <c r="AI76" s="343"/>
      <c r="AJ76" s="566"/>
    </row>
    <row r="77" spans="1:36" x14ac:dyDescent="0.35">
      <c r="A77" s="225"/>
      <c r="B77" s="225"/>
      <c r="C77" s="225"/>
      <c r="D77" s="225"/>
      <c r="E77" s="225"/>
      <c r="F77" s="225"/>
      <c r="G77" s="225"/>
      <c r="H77" s="225"/>
      <c r="I77" s="225"/>
      <c r="J77" s="225"/>
      <c r="K77" s="225"/>
      <c r="L77" s="225"/>
      <c r="M77" s="225"/>
      <c r="N77" s="228"/>
      <c r="O77" s="225"/>
      <c r="P77" s="225"/>
      <c r="Q77" s="225"/>
      <c r="R77" s="225"/>
      <c r="S77" s="225"/>
      <c r="T77" s="225"/>
      <c r="U77" s="225"/>
      <c r="V77" s="225"/>
      <c r="W77" s="225"/>
      <c r="X77" s="225"/>
      <c r="Y77" s="225"/>
      <c r="Z77" s="225"/>
      <c r="AA77" s="225"/>
      <c r="AB77" s="225"/>
      <c r="AC77" s="225"/>
      <c r="AD77" s="225"/>
      <c r="AE77" s="225"/>
      <c r="AF77" s="225"/>
      <c r="AG77" s="225"/>
      <c r="AH77" s="225"/>
      <c r="AI77" s="225"/>
      <c r="AJ77" s="225"/>
    </row>
    <row r="78" spans="1:36" ht="16" thickBot="1" x14ac:dyDescent="0.4">
      <c r="A78" s="225"/>
      <c r="B78" s="225"/>
      <c r="C78" s="225"/>
      <c r="D78" s="225"/>
      <c r="E78" s="225"/>
      <c r="F78" s="225"/>
      <c r="G78" s="225"/>
      <c r="H78" s="225"/>
      <c r="I78" s="225"/>
      <c r="J78" s="225"/>
      <c r="K78" s="225"/>
      <c r="L78" s="225"/>
      <c r="M78" s="225"/>
      <c r="N78" s="228"/>
      <c r="O78" s="225"/>
      <c r="P78" s="225"/>
      <c r="Q78" s="225"/>
      <c r="R78" s="225"/>
      <c r="S78" s="225"/>
      <c r="T78" s="225"/>
      <c r="U78" s="225"/>
      <c r="V78" s="225"/>
      <c r="W78" s="225"/>
      <c r="X78" s="225"/>
      <c r="Y78" s="225"/>
      <c r="Z78" s="225"/>
      <c r="AA78" s="225"/>
      <c r="AB78" s="225"/>
      <c r="AC78" s="225"/>
      <c r="AD78" s="225"/>
      <c r="AE78" s="225"/>
      <c r="AF78" s="225"/>
      <c r="AG78" s="225"/>
      <c r="AH78" s="225"/>
      <c r="AI78" s="225"/>
      <c r="AJ78" s="225"/>
    </row>
    <row r="79" spans="1:36" ht="47.25" customHeight="1" thickBot="1" x14ac:dyDescent="0.4">
      <c r="A79" s="598" t="str">
        <f>'Outcome Indicators - Section C'!A8:N8</f>
        <v>Outcome Indicators</v>
      </c>
      <c r="B79" s="599"/>
      <c r="C79" s="599"/>
      <c r="D79" s="599"/>
      <c r="E79" s="599"/>
      <c r="F79" s="599"/>
      <c r="G79" s="599"/>
      <c r="H79" s="599"/>
      <c r="I79" s="600"/>
      <c r="J79" s="225"/>
      <c r="K79" s="225"/>
      <c r="L79" s="225"/>
      <c r="M79" s="225"/>
      <c r="N79" s="228"/>
      <c r="O79" s="225"/>
      <c r="P79" s="225"/>
      <c r="Q79" s="225"/>
      <c r="R79" s="225"/>
      <c r="S79" s="225"/>
      <c r="T79" s="225"/>
      <c r="U79" s="225"/>
      <c r="V79" s="225"/>
      <c r="W79" s="225"/>
      <c r="X79" s="225"/>
      <c r="Y79" s="225"/>
      <c r="Z79" s="225"/>
      <c r="AA79" s="225"/>
      <c r="AB79" s="225"/>
      <c r="AC79" s="225"/>
      <c r="AD79" s="225"/>
      <c r="AE79" s="225"/>
      <c r="AF79" s="225"/>
      <c r="AG79" s="225"/>
      <c r="AH79" s="225"/>
      <c r="AI79" s="225"/>
      <c r="AJ79" s="225"/>
    </row>
    <row r="80" spans="1:36" ht="16" thickBot="1" x14ac:dyDescent="0.4">
      <c r="A80" s="225"/>
      <c r="B80" s="225"/>
      <c r="C80" s="225"/>
      <c r="D80" s="225"/>
      <c r="E80" s="225"/>
      <c r="F80" s="225"/>
      <c r="G80" s="225"/>
      <c r="H80" s="225"/>
      <c r="I80" s="225"/>
      <c r="J80" s="225"/>
      <c r="K80" s="225"/>
      <c r="L80" s="225"/>
      <c r="M80" s="225"/>
      <c r="N80" s="228"/>
      <c r="O80" s="225"/>
      <c r="P80" s="225"/>
      <c r="Q80" s="225"/>
      <c r="R80" s="225"/>
      <c r="S80" s="225"/>
      <c r="T80" s="225"/>
      <c r="U80" s="225"/>
      <c r="V80" s="225"/>
      <c r="W80" s="225"/>
      <c r="X80" s="225"/>
      <c r="Y80" s="225"/>
      <c r="Z80" s="225"/>
      <c r="AA80" s="225"/>
      <c r="AB80" s="225"/>
      <c r="AC80" s="225"/>
      <c r="AD80" s="225"/>
      <c r="AE80" s="225"/>
      <c r="AF80" s="225"/>
      <c r="AG80" s="225"/>
      <c r="AH80" s="225"/>
      <c r="AI80" s="225"/>
      <c r="AJ80" s="225"/>
    </row>
    <row r="81" spans="1:36" ht="26.25" customHeight="1" thickBot="1" x14ac:dyDescent="0.4">
      <c r="A81" s="265"/>
      <c r="B81" s="266"/>
      <c r="C81" s="266"/>
      <c r="D81" s="266"/>
      <c r="E81" s="266"/>
      <c r="F81" s="266"/>
      <c r="G81" s="266"/>
      <c r="H81" s="266"/>
      <c r="I81" s="266"/>
      <c r="J81" s="580">
        <f>IFERROR(YEAR('Overview - Section A'!$E$7),"")</f>
        <v>2018</v>
      </c>
      <c r="K81" s="581"/>
      <c r="L81" s="581"/>
      <c r="M81" s="582"/>
      <c r="N81" s="583">
        <f>IFERROR(YEAR('Overview - Section A'!$E$7)+1,"")</f>
        <v>2019</v>
      </c>
      <c r="O81" s="581"/>
      <c r="P81" s="581"/>
      <c r="Q81" s="582"/>
      <c r="R81" s="580">
        <f>IFERROR(YEAR('Overview - Section A'!$E$7)+2,"")</f>
        <v>2020</v>
      </c>
      <c r="S81" s="581"/>
      <c r="T81" s="581"/>
      <c r="U81" s="582"/>
      <c r="V81" s="580">
        <f>IFERROR(YEAR('Overview - Section A'!$E$7)+3,"")</f>
        <v>2021</v>
      </c>
      <c r="W81" s="581"/>
      <c r="X81" s="581"/>
      <c r="Y81" s="582"/>
      <c r="Z81" s="580">
        <f>IFERROR(YEAR('Overview - Section A'!$E$7)+4,"")</f>
        <v>2022</v>
      </c>
      <c r="AA81" s="581"/>
      <c r="AB81" s="581"/>
      <c r="AC81" s="582"/>
      <c r="AD81" s="584"/>
      <c r="AE81" s="581"/>
      <c r="AF81" s="581"/>
      <c r="AG81" s="581"/>
      <c r="AH81" s="581"/>
      <c r="AI81" s="298"/>
      <c r="AJ81" s="299"/>
    </row>
    <row r="82" spans="1:36" ht="288.75" customHeight="1" x14ac:dyDescent="0.35">
      <c r="A82" s="270" t="s">
        <v>187</v>
      </c>
      <c r="B82" s="271" t="s">
        <v>77</v>
      </c>
      <c r="C82" s="272" t="s">
        <v>308</v>
      </c>
      <c r="D82" s="283" t="s">
        <v>32</v>
      </c>
      <c r="E82" s="272" t="s">
        <v>33</v>
      </c>
      <c r="F82" s="272" t="s">
        <v>18</v>
      </c>
      <c r="G82" s="272" t="s">
        <v>19</v>
      </c>
      <c r="H82" s="272" t="s">
        <v>261</v>
      </c>
      <c r="I82" s="274" t="s">
        <v>11</v>
      </c>
      <c r="J82" s="270" t="s">
        <v>294</v>
      </c>
      <c r="K82" s="272" t="s">
        <v>8</v>
      </c>
      <c r="L82" s="272" t="s">
        <v>27</v>
      </c>
      <c r="M82" s="273" t="s">
        <v>144</v>
      </c>
      <c r="N82" s="270" t="s">
        <v>286</v>
      </c>
      <c r="O82" s="272" t="s">
        <v>8</v>
      </c>
      <c r="P82" s="272" t="s">
        <v>27</v>
      </c>
      <c r="Q82" s="273" t="s">
        <v>144</v>
      </c>
      <c r="R82" s="270" t="s">
        <v>286</v>
      </c>
      <c r="S82" s="272" t="s">
        <v>8</v>
      </c>
      <c r="T82" s="272" t="s">
        <v>27</v>
      </c>
      <c r="U82" s="273" t="s">
        <v>144</v>
      </c>
      <c r="V82" s="270" t="s">
        <v>286</v>
      </c>
      <c r="W82" s="272" t="s">
        <v>8</v>
      </c>
      <c r="X82" s="272" t="s">
        <v>27</v>
      </c>
      <c r="Y82" s="273" t="s">
        <v>144</v>
      </c>
      <c r="Z82" s="270" t="s">
        <v>286</v>
      </c>
      <c r="AA82" s="272" t="s">
        <v>8</v>
      </c>
      <c r="AB82" s="272" t="s">
        <v>27</v>
      </c>
      <c r="AC82" s="273" t="s">
        <v>144</v>
      </c>
      <c r="AD82" s="275" t="s">
        <v>288</v>
      </c>
      <c r="AE82" s="272" t="s">
        <v>289</v>
      </c>
      <c r="AF82" s="272" t="s">
        <v>290</v>
      </c>
      <c r="AG82" s="272" t="s">
        <v>291</v>
      </c>
      <c r="AH82" s="272" t="s">
        <v>292</v>
      </c>
      <c r="AI82" s="272" t="s">
        <v>293</v>
      </c>
      <c r="AJ82" s="273" t="s">
        <v>9</v>
      </c>
    </row>
    <row r="83" spans="1:36" ht="60" customHeight="1" x14ac:dyDescent="0.65">
      <c r="A83" s="658">
        <v>1</v>
      </c>
      <c r="B83" s="689" t="str">
        <f>IFERROR(IF(INDEX('Outcome Indicators - Section C'!B$10:B$26,MATCH('Print View'!$A83,'Outcome Indicators - Section C'!$A$10:$A$26,0))&lt;&gt;"",INDEX('Outcome Indicators - Section C'!B$10:B$26,MATCH('Print View'!$A83,'Outcome Indicators - Section C'!$A$10:$A$26,0)),""),"")</f>
        <v>HIV O-1(M): Percentage of adults and children with HIV, known to be on treatment 12 months after initiation of antiretroviral therapy</v>
      </c>
      <c r="C83" s="659" t="str">
        <f>IFERROR(IF(INDEX('Outcome Indicators - Section C'!C$10:C$26,MATCH('Print View'!$A83,'Outcome Indicators - Section C'!$A$10:$A$26,0))&lt;&gt;"",INDEX('Outcome Indicators - Section C'!C$10:C$26,MATCH('Print View'!$A83,'Outcome Indicators - Section C'!$A$10:$A$26,0)),""),"")</f>
        <v/>
      </c>
      <c r="D83" s="659" t="str">
        <f>IFERROR(IF(INDEX('Outcome Indicators - Section C'!D$10:D$26,MATCH('Print View'!$A83,'Outcome Indicators - Section C'!$A$10:$A$26,0))&lt;&gt;"",INDEX('Outcome Indicators - Section C'!D$10:D$26,MATCH('Print View'!$A83,'Outcome Indicators - Section C'!$A$10:$A$26,0)),""),"")</f>
        <v>78.4%</v>
      </c>
      <c r="E83" s="659" t="str">
        <f>IFERROR(IF(INDEX('Outcome Indicators - Section C'!E$10:E$26,MATCH('Print View'!$A83,'Outcome Indicators - Section C'!$A$10:$A$26,0))&lt;&gt;"",INDEX('Outcome Indicators - Section C'!E$10:E$26,MATCH('Print View'!$A83,'Outcome Indicators - Section C'!$A$10:$A$26,0)),""),"")</f>
        <v>2015</v>
      </c>
      <c r="F83" s="659" t="str">
        <f>IFERROR(IF(INDEX('Outcome Indicators - Section C'!F$10:F$26,MATCH('Print View'!$A83,'Outcome Indicators - Section C'!$A$10:$A$26,0))&lt;&gt;"",INDEX('Outcome Indicators - Section C'!F$10:F$26,MATCH('Print View'!$A83,'Outcome Indicators - Section C'!$A$10:$A$26,0)),""),"")</f>
        <v>Study</v>
      </c>
      <c r="G83" s="659" t="str">
        <f>IFERROR(IF(INDEX('Outcome Indicators - Section C'!G$10:G$26,MATCH('Print View'!$A83,'Outcome Indicators - Section C'!$A$10:$A$26,0))&lt;&gt;"",INDEX('Outcome Indicators - Section C'!G$10:G$26,MATCH('Print View'!$A83,'Outcome Indicators - Section C'!$A$10:$A$26,0)),""),"")</f>
        <v>Duration of treatment,Age,Gender</v>
      </c>
      <c r="H83" s="659" t="str">
        <f>IFERROR(IF(INDEX('Outcome Indicators - Section C'!H$10:H$26,MATCH('Print View'!$A83,'Outcome Indicators - Section C'!$A$10:$A$26,0))&lt;&gt;"",INDEX('Outcome Indicators - Section C'!H$10:H$26,MATCH('Print View'!$A83,'Outcome Indicators - Section C'!$A$10:$A$26,0)),""),"")</f>
        <v/>
      </c>
      <c r="I83" s="659">
        <f>IFERROR(IF(INDEX('Outcome Indicators - Section C'!A$10:A$26,MATCH('Print View'!$A83,'Outcome Indicators - Section C'!$A$10:$A$26,0))&lt;&gt;"",INDEX('Outcome Indicators - Section C'!A$10:A$26,MATCH('Print View'!$A83,'Outcome Indicators - Section C'!$A$10:$A$26,0)),""),"")</f>
        <v>1</v>
      </c>
      <c r="J83" s="284" t="str">
        <f t="array" ref="J83">IFERROR(IF(INDEX('Outcome Indicators - Section C'!D$30:D$121,MATCH('Print View'!$A83&amp;'Print View'!$J$81,'Outcome Indicators - Section C'!$A$30:$A$121&amp;'Outcome Indicators - Section C'!$C$30:$C$121,0))&lt;&gt;"",INDEX('Outcome Indicators - Section C'!D$30:D$121,MATCH('Print View'!$A83&amp;'Print View'!$J$81,'Outcome Indicators - Section C'!$A$30:$A$121&amp;'Outcome Indicators - Section C'!$C$30:$C$121,0)),""),"")</f>
        <v/>
      </c>
      <c r="K83" s="608">
        <f t="array" ref="K83">IFERROR(IF(INDEX('Outcome Indicators - Section C'!F$30:F$121,MATCH('Print View'!$A83&amp;'Print View'!$J$81,'Outcome Indicators - Section C'!$A$30:$A$121&amp;'Outcome Indicators - Section C'!$C$30:$C$121,0))&lt;&gt;"",INDEX('Outcome Indicators - Section C'!F$30:F$121,MATCH('Print View'!$A83&amp;'Print View'!$J$81,'Outcome Indicators - Section C'!$A$30:$A$121&amp;'Outcome Indicators - Section C'!$C$30:$C$121,0)),""),"")</f>
        <v>85</v>
      </c>
      <c r="L83" s="610">
        <f t="array" ref="L83">IFERROR(IF(INDEX('Outcome Indicators - Section C'!G$30:G$121,MATCH('Print View'!$A83&amp;'Print View'!$J$81,'Outcome Indicators - Section C'!$A$30:$A$121&amp;'Outcome Indicators - Section C'!$C$30:$C$121,0))&lt;&gt;"",INDEX('Outcome Indicators - Section C'!G$30:G$121,MATCH('Print View'!$A83&amp;'Print View'!$J$81,'Outcome Indicators - Section C'!$A$30:$A$121&amp;'Outcome Indicators - Section C'!$C$30:$C$121,0)),""),"")</f>
        <v>43677</v>
      </c>
      <c r="M83" s="612" t="str">
        <f t="array" ref="M83">IFERROR(IF(INDEX('Outcome Indicators - Section C'!H$30:H$121,MATCH('Print View'!$A83&amp;'Print View'!$J$81,'Outcome Indicators - Section C'!$A$30:$A$121&amp;'Outcome Indicators - Section C'!$C$30:$C$121,0))&lt;&gt;"",INDEX('Outcome Indicators - Section C'!H$30:H$121,MATCH('Print View'!$A83&amp;'Print View'!$J$81,'Outcome Indicators - Section C'!$A$30:$A$121&amp;'Outcome Indicators - Section C'!$C$30:$C$121,0)),""),"")</f>
        <v/>
      </c>
      <c r="N83" s="284" t="str">
        <f t="array" ref="N83">IFERROR(IF(INDEX('Outcome Indicators - Section C'!D$30:D$121,MATCH('Print View'!$A83&amp;'Print View'!$N$81,'Outcome Indicators - Section C'!$A$30:$A$121&amp;'Outcome Indicators - Section C'!$C$30:$C$121,0))&lt;&gt;"",INDEX('Outcome Indicators - Section C'!D$30:D$121,MATCH('Print View'!$A83&amp;'Print View'!$N$81,'Outcome Indicators - Section C'!$A$30:$A$121&amp;'Outcome Indicators - Section C'!$C$30:$C$121,0)),""),"")</f>
        <v/>
      </c>
      <c r="O83" s="608">
        <f t="array" ref="O83">IFERROR(IF(INDEX('Outcome Indicators - Section C'!F$30:F$121,MATCH('Print View'!$A83&amp;'Print View'!$N$81,'Outcome Indicators - Section C'!$A$30:$A$121&amp;'Outcome Indicators - Section C'!$C$30:$C$121,0))&lt;&gt;"",INDEX('Outcome Indicators - Section C'!F$30:F$121,MATCH('Print View'!$A83&amp;'Print View'!$N$81,'Outcome Indicators - Section C'!$A$30:$A$121&amp;'Outcome Indicators - Section C'!$C$30:$C$121,0)),""),"")</f>
        <v>90</v>
      </c>
      <c r="P83" s="610">
        <f t="array" ref="P83">IFERROR(IF(INDEX('Outcome Indicators - Section C'!G$30:G$121,MATCH('Print View'!$A83&amp;'Print View'!$N$81,'Outcome Indicators - Section C'!$A$30:$A$121&amp;'Outcome Indicators - Section C'!$C$30:$C$121,0))&lt;&gt;"",INDEX('Outcome Indicators - Section C'!G$30:G$121,MATCH('Print View'!$A83&amp;'Print View'!$N$81,'Outcome Indicators - Section C'!$A$30:$A$121&amp;'Outcome Indicators - Section C'!$C$30:$C$121,0)),""),"")</f>
        <v>44043</v>
      </c>
      <c r="Q83" s="612" t="str">
        <f t="array" ref="Q83">IFERROR(IF(INDEX('Outcome Indicators - Section C'!H$30:H$121,MATCH('Print View'!$A83&amp;'Print View'!$N$81,'Outcome Indicators - Section C'!$A$30:$A$121&amp;'Outcome Indicators - Section C'!$C$30:$C$121,0))&lt;&gt;"",INDEX('Outcome Indicators - Section C'!H$30:H$121,MATCH('Print View'!$A83&amp;'Print View'!$N$81,'Outcome Indicators - Section C'!$A$30:$A$121&amp;'Outcome Indicators - Section C'!$C$30:$C$121,0)),""),"")</f>
        <v/>
      </c>
      <c r="R83" s="284" t="str">
        <f t="array" ref="R83">IFERROR(IF(INDEX('Outcome Indicators - Section C'!D$30:D$121,MATCH('Print View'!$A83&amp;'Print View'!$R$81,'Outcome Indicators - Section C'!$A$30:$A$121&amp;'Outcome Indicators - Section C'!$C$30:$C$121,0))&lt;&gt;"",INDEX('Outcome Indicators - Section C'!D$30:D$121,MATCH('Print View'!$A83&amp;'Print View'!$R$81,'Outcome Indicators - Section C'!$A$30:$A$121&amp;'Outcome Indicators - Section C'!$C$30:$C$121,0)),""),"")</f>
        <v/>
      </c>
      <c r="S83" s="608">
        <f t="array" ref="S83">IFERROR(IF(INDEX('Outcome Indicators - Section C'!F$30:F$121,MATCH('Print View'!$A83&amp;'Print View'!$R$81,'Outcome Indicators - Section C'!$A$30:$A$121&amp;'Outcome Indicators - Section C'!$C$30:$C$121,0))&lt;&gt;"",INDEX('Outcome Indicators - Section C'!F$30:F$121,MATCH('Print View'!$A83&amp;'Print View'!$R$81,'Outcome Indicators - Section C'!$A$30:$A$121&amp;'Outcome Indicators - Section C'!$C$30:$C$121,0)),""),"")</f>
        <v>90</v>
      </c>
      <c r="T83" s="610">
        <f t="array" ref="T83">IFERROR(IF(INDEX('Outcome Indicators - Section C'!G$30:G$121,MATCH('Print View'!$A83&amp;'Print View'!$R$81,'Outcome Indicators - Section C'!$A$30:$A$121&amp;'Outcome Indicators - Section C'!$C$30:$C$121,0))&lt;&gt;"",INDEX('Outcome Indicators - Section C'!G$30:G$121,MATCH('Print View'!$A83&amp;'Print View'!$R$81,'Outcome Indicators - Section C'!$A$30:$A$121&amp;'Outcome Indicators - Section C'!$C$30:$C$121,0)),""),"")</f>
        <v>44408</v>
      </c>
      <c r="U83" s="612" t="str">
        <f t="array" ref="U83">IFERROR(IF(INDEX('Outcome Indicators - Section C'!H$30:H$121,MATCH('Print View'!$A83&amp;'Print View'!$R$81,'Outcome Indicators - Section C'!$A$30:$A$121&amp;'Outcome Indicators - Section C'!$C$30:$C$121,0))&lt;&gt;"",INDEX('Outcome Indicators - Section C'!H$30:H$121,MATCH('Print View'!$A83&amp;'Print View'!$R$81,'Outcome Indicators - Section C'!$A$30:$A$121&amp;'Outcome Indicators - Section C'!$C$30:$C$121,0)),""),"")</f>
        <v/>
      </c>
      <c r="V83" s="284" t="str">
        <f t="array" ref="V83">IFERROR(IF(INDEX('Outcome Indicators - Section C'!D$30:D$121,MATCH('Print View'!$A83&amp;'Print View'!$V$81,'Outcome Indicators - Section C'!$A$30:$A$121&amp;'Outcome Indicators - Section C'!$C$30:$C$121,0))&lt;&gt;"",INDEX('Outcome Indicators - Section C'!D$30:D$121,MATCH('Print View'!$A83&amp;'Print View'!$V$81,'Outcome Indicators - Section C'!$A$30:$A$121&amp;'Outcome Indicators - Section C'!$C$30:$C$121,0)),""),"")</f>
        <v/>
      </c>
      <c r="W83" s="608" t="str">
        <f t="array" ref="W83">IFERROR(IF(INDEX('Outcome Indicators - Section C'!F$30:F$121,MATCH('Print View'!$A83&amp;'Print View'!$V$81,'Outcome Indicators - Section C'!$A$30:$A$121&amp;'Outcome Indicators - Section C'!$C$30:$C$121,0))&lt;&gt;"",INDEX('Outcome Indicators - Section C'!F$30:F$121,MATCH('Print View'!$A83&amp;'Print View'!$V$81,'Outcome Indicators - Section C'!$A$30:$A$121&amp;'Outcome Indicators - Section C'!$C$30:$C$121,0)),""),"")</f>
        <v/>
      </c>
      <c r="X83" s="610" t="str">
        <f t="array" ref="X83">IFERROR(IF(INDEX('Outcome Indicators - Section C'!G$30:G$121,MATCH('Print View'!$A83&amp;'Print View'!$V$81,'Outcome Indicators - Section C'!$A$30:$A$121&amp;'Outcome Indicators - Section C'!$C$30:$C$121,0))&lt;&gt;"",INDEX('Outcome Indicators - Section C'!G$30:G$121,MATCH('Print View'!$A83&amp;'Print View'!$V$81,'Outcome Indicators - Section C'!$A$30:$A$121&amp;'Outcome Indicators - Section C'!$C$30:$C$121,0)),""),"")</f>
        <v/>
      </c>
      <c r="Y83" s="612" t="str">
        <f t="array" ref="Y83">IFERROR(IF(INDEX('Outcome Indicators - Section C'!H$30:H$121,MATCH('Print View'!$A83&amp;'Print View'!$V$81,'Outcome Indicators - Section C'!$A$30:$A$121&amp;'Outcome Indicators - Section C'!$C$30:$C$121,0))&lt;&gt;"",INDEX('Outcome Indicators - Section C'!H$30:H$121,MATCH('Print View'!$A83&amp;'Print View'!$V$81,'Outcome Indicators - Section C'!$A$30:$A$121&amp;'Outcome Indicators - Section C'!$C$30:$C$121,0)),""),"")</f>
        <v/>
      </c>
      <c r="Z83" s="284" t="str">
        <f t="array" ref="Z83">IFERROR(IF(INDEX('Outcome Indicators - Section C'!D$30:D$121,MATCH('Print View'!$A83&amp;'Print View'!$Z$81,'Outcome Indicators - Section C'!$A$30:$A$121&amp;'Outcome Indicators - Section C'!$C$30:$C$121,0))&lt;&gt;"",INDEX('Outcome Indicators - Section C'!D$30:D$121,MATCH('Print View'!$A83&amp;'Print View'!$Z$81,'Outcome Indicators - Section C'!$A$30:$A$121&amp;'Outcome Indicators - Section C'!$C$30:$C$121,0)),""),"")</f>
        <v/>
      </c>
      <c r="AA83" s="608" t="str">
        <f t="array" ref="AA83">IFERROR(IF(INDEX('Outcome Indicators - Section C'!F$30:F$121,MATCH('Print View'!$A83&amp;'Print View'!$Z$81,'Outcome Indicators - Section C'!$A$30:$A$121&amp;'Outcome Indicators - Section C'!$C$30:$C$121,0))&lt;&gt;"",INDEX('Outcome Indicators - Section C'!F$30:F$121,MATCH('Print View'!$A83&amp;'Print View'!$Z$81,'Outcome Indicators - Section C'!$A$30:$A$121&amp;'Outcome Indicators - Section C'!$C$30:$C$121,0)),""),"")</f>
        <v/>
      </c>
      <c r="AB83" s="610" t="str">
        <f t="array" ref="AB83">IFERROR(IF(INDEX('Outcome Indicators - Section C'!G$30:G$121,MATCH('Print View'!$A83&amp;'Print View'!$Z$81,'Outcome Indicators - Section C'!$A$30:$A$121&amp;'Outcome Indicators - Section C'!$C$30:$C$121,0))&lt;&gt;"",INDEX('Outcome Indicators - Section C'!G$30:G$121,MATCH('Print View'!$A83&amp;'Print View'!$Z$81,'Outcome Indicators - Section C'!$A$30:$A$121&amp;'Outcome Indicators - Section C'!$C$30:$C$121,0)),""),"")</f>
        <v/>
      </c>
      <c r="AC83" s="612" t="str">
        <f t="array" ref="AC83">IFERROR(IF(INDEX('Outcome Indicators - Section C'!H$30:H$121,MATCH('Print View'!$A83&amp;'Print View'!$Z$81,'Outcome Indicators - Section C'!$A$30:$A$121&amp;'Outcome Indicators - Section C'!$C$30:$C$121,0))&lt;&gt;"",INDEX('Outcome Indicators - Section C'!H$30:H$121,MATCH('Print View'!$A83&amp;'Print View'!$Z$81,'Outcome Indicators - Section C'!$A$30:$A$121&amp;'Outcome Indicators - Section C'!$C$30:$C$121,0)),""),"")</f>
        <v/>
      </c>
      <c r="AD83" s="276"/>
      <c r="AE83" s="256"/>
      <c r="AF83" s="256"/>
      <c r="AG83" s="256"/>
      <c r="AH83" s="256"/>
      <c r="AI83" s="256"/>
      <c r="AJ83" s="257" t="s">
        <v>287</v>
      </c>
    </row>
    <row r="84" spans="1:36" ht="60" customHeight="1" x14ac:dyDescent="0.35">
      <c r="A84" s="658"/>
      <c r="B84" s="690"/>
      <c r="C84" s="660"/>
      <c r="D84" s="660"/>
      <c r="E84" s="660"/>
      <c r="F84" s="660"/>
      <c r="G84" s="660"/>
      <c r="H84" s="660"/>
      <c r="I84" s="660"/>
      <c r="J84" s="285" t="str">
        <f t="array" ref="J84">IFERROR(IF(INDEX('Outcome Indicators - Section C'!E$30:E$121,MATCH('Print View'!$A83&amp;'Print View'!$J$81,'Outcome Indicators - Section C'!$A$30:$A$121&amp;'Outcome Indicators - Section C'!$C$30:$C$121,0))&lt;&gt;"",INDEX('Outcome Indicators - Section C'!E$30:E$121,MATCH('Print View'!$A83&amp;'Print View'!$J$81,'Outcome Indicators - Section C'!$A$30:$A$121&amp;'Outcome Indicators - Section C'!$C$30:$C$121,0)),""),"")</f>
        <v/>
      </c>
      <c r="K84" s="609"/>
      <c r="L84" s="611"/>
      <c r="M84" s="613"/>
      <c r="N84" s="285" t="str">
        <f t="array" ref="N84">IFERROR(IF(INDEX('Outcome Indicators - Section C'!E$30:E$121,MATCH('Print View'!$A83&amp;'Print View'!$N$81,'Outcome Indicators - Section C'!$A$30:$A$121&amp;'Outcome Indicators - Section C'!$C$30:$C$121,0))&lt;&gt;"",INDEX('Outcome Indicators - Section C'!E$30:E$121,MATCH('Print View'!$A83&amp;'Print View'!$N$81,'Outcome Indicators - Section C'!$A$30:$A$121&amp;'Outcome Indicators - Section C'!$C$30:$C$121,0)),""),"")</f>
        <v/>
      </c>
      <c r="O84" s="609"/>
      <c r="P84" s="611"/>
      <c r="Q84" s="613"/>
      <c r="R84" s="285" t="str">
        <f t="array" ref="R84">IFERROR(IF(INDEX('Outcome Indicators - Section C'!E$30:E$121,MATCH('Print View'!$A83&amp;'Print View'!$R$81,'Outcome Indicators - Section C'!$A$30:$A$121&amp;'Outcome Indicators - Section C'!$C$30:$C$121,0))&lt;&gt;"",INDEX('Outcome Indicators - Section C'!E$30:E$121,MATCH('Print View'!$A83&amp;'Print View'!$R$81,'Outcome Indicators - Section C'!$A$30:$A$121&amp;'Outcome Indicators - Section C'!$C$30:$C$121,0)),""),"")</f>
        <v/>
      </c>
      <c r="S84" s="609"/>
      <c r="T84" s="611"/>
      <c r="U84" s="613"/>
      <c r="V84" s="285" t="str">
        <f t="array" ref="V84">IFERROR(IF(INDEX('Outcome Indicators - Section C'!E$30:E$121,MATCH('Print View'!$A83&amp;'Print View'!$V$81,'Outcome Indicators - Section C'!$A$30:$A$121&amp;'Outcome Indicators - Section C'!$C$30:$C$121,0))&lt;&gt;"",INDEX('Outcome Indicators - Section C'!E$30:E$121,MATCH('Print View'!$A83&amp;'Print View'!$V$81,'Outcome Indicators - Section C'!$A$30:$A$121&amp;'Outcome Indicators - Section C'!$C$30:$C$121,0)),""),"")</f>
        <v/>
      </c>
      <c r="W84" s="609"/>
      <c r="X84" s="611"/>
      <c r="Y84" s="613"/>
      <c r="Z84" s="285" t="str">
        <f t="array" ref="Z84">IFERROR(IF(INDEX('Outcome Indicators - Section C'!E$30:E$121,MATCH('Print View'!$A83&amp;'Print View'!$Z$81,'Outcome Indicators - Section C'!$A$30:$A$121&amp;'Outcome Indicators - Section C'!$C$30:$C$121,0))&lt;&gt;"",INDEX('Outcome Indicators - Section C'!E$30:E$121,MATCH('Print View'!$A83&amp;'Print View'!$Z$81,'Outcome Indicators - Section C'!$A$30:$A$121&amp;'Outcome Indicators - Section C'!$C$30:$C$121,0)),""),"")</f>
        <v/>
      </c>
      <c r="AA84" s="609"/>
      <c r="AB84" s="611"/>
      <c r="AC84" s="613"/>
      <c r="AD84" s="277"/>
      <c r="AE84" s="258"/>
      <c r="AF84" s="258"/>
      <c r="AG84" s="258"/>
      <c r="AH84" s="258"/>
      <c r="AI84" s="258"/>
      <c r="AJ84" s="259"/>
    </row>
    <row r="85" spans="1:36" ht="60" customHeight="1" x14ac:dyDescent="0.65">
      <c r="A85" s="614">
        <v>2</v>
      </c>
      <c r="B85" s="615" t="str">
        <f>IFERROR(IF(INDEX('Outcome Indicators - Section C'!B$10:B$26,MATCH('Print View'!$A85,'Outcome Indicators - Section C'!$A$10:$A$26,0))&lt;&gt;"",INDEX('Outcome Indicators - Section C'!B$10:B$26,MATCH('Print View'!$A85,'Outcome Indicators - Section C'!$A$10:$A$26,0)),""),"")</f>
        <v/>
      </c>
      <c r="C85" s="615" t="str">
        <f>IFERROR(IF(INDEX('Outcome Indicators - Section C'!C$10:C$26,MATCH('Print View'!$A85,'Outcome Indicators - Section C'!$A$10:$A$26,0))&lt;&gt;"",INDEX('Outcome Indicators - Section C'!C$10:C$26,MATCH('Print View'!$A85,'Outcome Indicators - Section C'!$A$10:$A$26,0)),""),"")</f>
        <v/>
      </c>
      <c r="D85" s="615" t="str">
        <f>IFERROR(IF(INDEX('Outcome Indicators - Section C'!D$10:D$26,MATCH('Print View'!$A85,'Outcome Indicators - Section C'!$A$10:$A$26,0))&lt;&gt;"",INDEX('Outcome Indicators - Section C'!D$10:D$26,MATCH('Print View'!$A85,'Outcome Indicators - Section C'!$A$10:$A$26,0)),""),"")</f>
        <v/>
      </c>
      <c r="E85" s="615" t="str">
        <f>IFERROR(IF(INDEX('Outcome Indicators - Section C'!E$10:E$26,MATCH('Print View'!$A85,'Outcome Indicators - Section C'!$A$10:$A$26,0))&lt;&gt;"",INDEX('Outcome Indicators - Section C'!E$10:E$26,MATCH('Print View'!$A85,'Outcome Indicators - Section C'!$A$10:$A$26,0)),""),"")</f>
        <v/>
      </c>
      <c r="F85" s="615" t="str">
        <f>IFERROR(IF(INDEX('Outcome Indicators - Section C'!F$10:F$26,MATCH('Print View'!$A85,'Outcome Indicators - Section C'!$A$10:$A$26,0))&lt;&gt;"",INDEX('Outcome Indicators - Section C'!F$10:F$26,MATCH('Print View'!$A85,'Outcome Indicators - Section C'!$A$10:$A$26,0)),""),"")</f>
        <v/>
      </c>
      <c r="G85" s="615" t="str">
        <f>IFERROR(IF(INDEX('Outcome Indicators - Section C'!G$10:G$26,MATCH('Print View'!$A85,'Outcome Indicators - Section C'!$A$10:$A$26,0))&lt;&gt;"",INDEX('Outcome Indicators - Section C'!G$10:G$26,MATCH('Print View'!$A85,'Outcome Indicators - Section C'!$A$10:$A$26,0)),""),"")</f>
        <v/>
      </c>
      <c r="H85" s="615" t="str">
        <f>IFERROR(IF(INDEX('Outcome Indicators - Section C'!H$10:H$26,MATCH('Print View'!$A85,'Outcome Indicators - Section C'!$A$10:$A$26,0))&lt;&gt;"",INDEX('Outcome Indicators - Section C'!H$10:H$26,MATCH('Print View'!$A85,'Outcome Indicators - Section C'!$A$10:$A$26,0)),""),"")</f>
        <v/>
      </c>
      <c r="I85" s="617">
        <f>IFERROR(IF(INDEX('Outcome Indicators - Section C'!A$10:A$26,MATCH('Print View'!$A85,'Outcome Indicators - Section C'!$A$10:$A$26,0))&lt;&gt;"",INDEX('Outcome Indicators - Section C'!A$10:A$26,MATCH('Print View'!$A85,'Outcome Indicators - Section C'!$A$10:$A$26,0)),""),"")</f>
        <v>2</v>
      </c>
      <c r="J85" s="312" t="str">
        <f t="array" ref="J85">IFERROR(IF(INDEX('Outcome Indicators - Section C'!D$30:D$121,MATCH('Print View'!$A85&amp;'Print View'!$J$81,'Outcome Indicators - Section C'!$A$30:$A$121&amp;'Outcome Indicators - Section C'!$C$30:$C$121,0))&lt;&gt;"",INDEX('Outcome Indicators - Section C'!D$30:D$121,MATCH('Print View'!$A85&amp;'Print View'!$J$81,'Outcome Indicators - Section C'!$A$30:$A$121&amp;'Outcome Indicators - Section C'!$C$30:$C$121,0)),""),"")</f>
        <v/>
      </c>
      <c r="K85" s="661" t="str">
        <f t="array" ref="K85">IFERROR(IF(INDEX('Outcome Indicators - Section C'!F$30:F$121,MATCH('Print View'!$A85&amp;'Print View'!$J$81,'Outcome Indicators - Section C'!$A$30:$A$121&amp;'Outcome Indicators - Section C'!$C$30:$C$121,0))&lt;&gt;"",INDEX('Outcome Indicators - Section C'!F$30:F$121,MATCH('Print View'!$A85&amp;'Print View'!$J$81,'Outcome Indicators - Section C'!$A$30:$A$121&amp;'Outcome Indicators - Section C'!$C$30:$C$121,0)),""),"")</f>
        <v/>
      </c>
      <c r="L85" s="663" t="str">
        <f t="array" ref="L85">IFERROR(IF(INDEX('Outcome Indicators - Section C'!G$30:G$121,MATCH('Print View'!$A85&amp;'Print View'!$J$81,'Outcome Indicators - Section C'!$A$30:$A$121&amp;'Outcome Indicators - Section C'!$C$30:$C$121,0))&lt;&gt;"",INDEX('Outcome Indicators - Section C'!G$30:G$121,MATCH('Print View'!$A85&amp;'Print View'!$J$81,'Outcome Indicators - Section C'!$A$30:$A$121&amp;'Outcome Indicators - Section C'!$C$30:$C$121,0)),""),"")</f>
        <v/>
      </c>
      <c r="M85" s="665" t="str">
        <f t="array" ref="M85">IFERROR(IF(INDEX('Outcome Indicators - Section C'!H$30:H$121,MATCH('Print View'!$A85&amp;'Print View'!$J$81,'Outcome Indicators - Section C'!$A$30:$A$121&amp;'Outcome Indicators - Section C'!$C$30:$C$121,0))&lt;&gt;"",INDEX('Outcome Indicators - Section C'!H$30:H$121,MATCH('Print View'!$A85&amp;'Print View'!$J$81,'Outcome Indicators - Section C'!$A$30:$A$121&amp;'Outcome Indicators - Section C'!$C$30:$C$121,0)),""),"")</f>
        <v/>
      </c>
      <c r="N85" s="312" t="str">
        <f t="array" ref="N85">IFERROR(IF(INDEX('Outcome Indicators - Section C'!D$30:D$121,MATCH('Print View'!$A85&amp;'Print View'!$N$81,'Outcome Indicators - Section C'!$A$30:$A$121&amp;'Outcome Indicators - Section C'!$C$30:$C$121,0))&lt;&gt;"",INDEX('Outcome Indicators - Section C'!D$30:D$121,MATCH('Print View'!$A85&amp;'Print View'!$N$81,'Outcome Indicators - Section C'!$A$30:$A$121&amp;'Outcome Indicators - Section C'!$C$30:$C$121,0)),""),"")</f>
        <v/>
      </c>
      <c r="O85" s="661" t="str">
        <f t="array" ref="O85">IFERROR(IF(INDEX('Outcome Indicators - Section C'!F$30:F$121,MATCH('Print View'!$A85&amp;'Print View'!$N$81,'Outcome Indicators - Section C'!$A$30:$A$121&amp;'Outcome Indicators - Section C'!$C$30:$C$121,0))&lt;&gt;"",INDEX('Outcome Indicators - Section C'!F$30:F$121,MATCH('Print View'!$A85&amp;'Print View'!$N$81,'Outcome Indicators - Section C'!$A$30:$A$121&amp;'Outcome Indicators - Section C'!$C$30:$C$121,0)),""),"")</f>
        <v/>
      </c>
      <c r="P85" s="663" t="str">
        <f t="array" ref="P85">IFERROR(IF(INDEX('Outcome Indicators - Section C'!G$30:G$121,MATCH('Print View'!$A85&amp;'Print View'!$N$81,'Outcome Indicators - Section C'!$A$30:$A$121&amp;'Outcome Indicators - Section C'!$C$30:$C$121,0))&lt;&gt;"",INDEX('Outcome Indicators - Section C'!G$30:G$121,MATCH('Print View'!$A85&amp;'Print View'!$N$81,'Outcome Indicators - Section C'!$A$30:$A$121&amp;'Outcome Indicators - Section C'!$C$30:$C$121,0)),""),"")</f>
        <v/>
      </c>
      <c r="Q85" s="665" t="str">
        <f t="array" ref="Q85">IFERROR(IF(INDEX('Outcome Indicators - Section C'!H$30:H$121,MATCH('Print View'!$A85&amp;'Print View'!$N$81,'Outcome Indicators - Section C'!$A$30:$A$121&amp;'Outcome Indicators - Section C'!$C$30:$C$121,0))&lt;&gt;"",INDEX('Outcome Indicators - Section C'!H$30:H$121,MATCH('Print View'!$A85&amp;'Print View'!$N$81,'Outcome Indicators - Section C'!$A$30:$A$121&amp;'Outcome Indicators - Section C'!$C$30:$C$121,0)),""),"")</f>
        <v/>
      </c>
      <c r="R85" s="312" t="str">
        <f t="array" ref="R85">IFERROR(IF(INDEX('Outcome Indicators - Section C'!D$30:D$121,MATCH('Print View'!$A85&amp;'Print View'!$R$81,'Outcome Indicators - Section C'!$A$30:$A$121&amp;'Outcome Indicators - Section C'!$C$30:$C$121,0))&lt;&gt;"",INDEX('Outcome Indicators - Section C'!D$30:D$121,MATCH('Print View'!$A85&amp;'Print View'!$R$81,'Outcome Indicators - Section C'!$A$30:$A$121&amp;'Outcome Indicators - Section C'!$C$30:$C$121,0)),""),"")</f>
        <v/>
      </c>
      <c r="S85" s="661" t="str">
        <f t="array" ref="S85">IFERROR(IF(INDEX('Outcome Indicators - Section C'!F$30:F$121,MATCH('Print View'!$A85&amp;'Print View'!$R$81,'Outcome Indicators - Section C'!$A$30:$A$121&amp;'Outcome Indicators - Section C'!$C$30:$C$121,0))&lt;&gt;"",INDEX('Outcome Indicators - Section C'!F$30:F$121,MATCH('Print View'!$A85&amp;'Print View'!$R$81,'Outcome Indicators - Section C'!$A$30:$A$121&amp;'Outcome Indicators - Section C'!$C$30:$C$121,0)),""),"")</f>
        <v/>
      </c>
      <c r="T85" s="663" t="str">
        <f t="array" ref="T85">IFERROR(IF(INDEX('Outcome Indicators - Section C'!G$30:G$121,MATCH('Print View'!$A85&amp;'Print View'!$R$81,'Outcome Indicators - Section C'!$A$30:$A$121&amp;'Outcome Indicators - Section C'!$C$30:$C$121,0))&lt;&gt;"",INDEX('Outcome Indicators - Section C'!G$30:G$121,MATCH('Print View'!$A85&amp;'Print View'!$R$81,'Outcome Indicators - Section C'!$A$30:$A$121&amp;'Outcome Indicators - Section C'!$C$30:$C$121,0)),""),"")</f>
        <v/>
      </c>
      <c r="U85" s="665" t="str">
        <f t="array" ref="U85">IFERROR(IF(INDEX('Outcome Indicators - Section C'!H$30:H$121,MATCH('Print View'!$A85&amp;'Print View'!$R$81,'Outcome Indicators - Section C'!$A$30:$A$121&amp;'Outcome Indicators - Section C'!$C$30:$C$121,0))&lt;&gt;"",INDEX('Outcome Indicators - Section C'!H$30:H$121,MATCH('Print View'!$A85&amp;'Print View'!$R$81,'Outcome Indicators - Section C'!$A$30:$A$121&amp;'Outcome Indicators - Section C'!$C$30:$C$121,0)),""),"")</f>
        <v/>
      </c>
      <c r="V85" s="312" t="str">
        <f t="array" ref="V85">IFERROR(IF(INDEX('Outcome Indicators - Section C'!D$30:D$121,MATCH('Print View'!$A85&amp;'Print View'!$V$81,'Outcome Indicators - Section C'!$A$30:$A$121&amp;'Outcome Indicators - Section C'!$C$30:$C$121,0))&lt;&gt;"",INDEX('Outcome Indicators - Section C'!D$30:D$121,MATCH('Print View'!$A85&amp;'Print View'!$V$81,'Outcome Indicators - Section C'!$A$30:$A$121&amp;'Outcome Indicators - Section C'!$C$30:$C$121,0)),""),"")</f>
        <v/>
      </c>
      <c r="W85" s="661" t="str">
        <f t="array" ref="W85">IFERROR(IF(INDEX('Outcome Indicators - Section C'!F$30:F$121,MATCH('Print View'!$A85&amp;'Print View'!$V$81,'Outcome Indicators - Section C'!$A$30:$A$121&amp;'Outcome Indicators - Section C'!$C$30:$C$121,0))&lt;&gt;"",INDEX('Outcome Indicators - Section C'!F$30:F$121,MATCH('Print View'!$A85&amp;'Print View'!$V$81,'Outcome Indicators - Section C'!$A$30:$A$121&amp;'Outcome Indicators - Section C'!$C$30:$C$121,0)),""),"")</f>
        <v/>
      </c>
      <c r="X85" s="663" t="str">
        <f t="array" ref="X85">IFERROR(IF(INDEX('Outcome Indicators - Section C'!G$30:G$121,MATCH('Print View'!$A85&amp;'Print View'!$V$81,'Outcome Indicators - Section C'!$A$30:$A$121&amp;'Outcome Indicators - Section C'!$C$30:$C$121,0))&lt;&gt;"",INDEX('Outcome Indicators - Section C'!G$30:G$121,MATCH('Print View'!$A85&amp;'Print View'!$V$81,'Outcome Indicators - Section C'!$A$30:$A$121&amp;'Outcome Indicators - Section C'!$C$30:$C$121,0)),""),"")</f>
        <v/>
      </c>
      <c r="Y85" s="665" t="str">
        <f t="array" ref="Y85">IFERROR(IF(INDEX('Outcome Indicators - Section C'!H$30:H$121,MATCH('Print View'!$A85&amp;'Print View'!$V$81,'Outcome Indicators - Section C'!$A$30:$A$121&amp;'Outcome Indicators - Section C'!$C$30:$C$121,0))&lt;&gt;"",INDEX('Outcome Indicators - Section C'!H$30:H$121,MATCH('Print View'!$A85&amp;'Print View'!$V$81,'Outcome Indicators - Section C'!$A$30:$A$121&amp;'Outcome Indicators - Section C'!$C$30:$C$121,0)),""),"")</f>
        <v/>
      </c>
      <c r="Z85" s="312" t="str">
        <f t="array" ref="Z85">IFERROR(IF(INDEX('Outcome Indicators - Section C'!D$30:D$121,MATCH('Print View'!$A85&amp;'Print View'!$Z$81,'Outcome Indicators - Section C'!$A$30:$A$121&amp;'Outcome Indicators - Section C'!$C$30:$C$121,0))&lt;&gt;"",INDEX('Outcome Indicators - Section C'!D$30:D$121,MATCH('Print View'!$A85&amp;'Print View'!$Z$81,'Outcome Indicators - Section C'!$A$30:$A$121&amp;'Outcome Indicators - Section C'!$C$30:$C$121,0)),""),"")</f>
        <v/>
      </c>
      <c r="AA85" s="661" t="str">
        <f t="array" ref="AA85">IFERROR(IF(INDEX('Outcome Indicators - Section C'!F$30:F$121,MATCH('Print View'!$A85&amp;'Print View'!$Z$81,'Outcome Indicators - Section C'!$A$30:$A$121&amp;'Outcome Indicators - Section C'!$C$30:$C$121,0))&lt;&gt;"",INDEX('Outcome Indicators - Section C'!F$30:F$121,MATCH('Print View'!$A85&amp;'Print View'!$Z$81,'Outcome Indicators - Section C'!$A$30:$A$121&amp;'Outcome Indicators - Section C'!$C$30:$C$121,0)),""),"")</f>
        <v/>
      </c>
      <c r="AB85" s="663" t="str">
        <f t="array" ref="AB85">IFERROR(IF(INDEX('Outcome Indicators - Section C'!G$30:G$121,MATCH('Print View'!$A85&amp;'Print View'!$Z$81,'Outcome Indicators - Section C'!$A$30:$A$121&amp;'Outcome Indicators - Section C'!$C$30:$C$121,0))&lt;&gt;"",INDEX('Outcome Indicators - Section C'!G$30:G$121,MATCH('Print View'!$A85&amp;'Print View'!$Z$81,'Outcome Indicators - Section C'!$A$30:$A$121&amp;'Outcome Indicators - Section C'!$C$30:$C$121,0)),""),"")</f>
        <v/>
      </c>
      <c r="AC85" s="665" t="str">
        <f t="array" ref="AC85">IFERROR(IF(INDEX('Outcome Indicators - Section C'!H$30:H$121,MATCH('Print View'!$A85&amp;'Print View'!$Z$81,'Outcome Indicators - Section C'!$A$30:$A$121&amp;'Outcome Indicators - Section C'!$C$30:$C$121,0))&lt;&gt;"",INDEX('Outcome Indicators - Section C'!H$30:H$121,MATCH('Print View'!$A85&amp;'Print View'!$Z$81,'Outcome Indicators - Section C'!$A$30:$A$121&amp;'Outcome Indicators - Section C'!$C$30:$C$121,0)),""),"")</f>
        <v/>
      </c>
      <c r="AD85" s="278"/>
      <c r="AE85" s="260"/>
      <c r="AF85" s="260"/>
      <c r="AG85" s="260"/>
      <c r="AH85" s="260"/>
      <c r="AI85" s="260"/>
      <c r="AJ85" s="261"/>
    </row>
    <row r="86" spans="1:36" ht="60" customHeight="1" x14ac:dyDescent="0.35">
      <c r="A86" s="614"/>
      <c r="B86" s="616"/>
      <c r="C86" s="616"/>
      <c r="D86" s="616"/>
      <c r="E86" s="616"/>
      <c r="F86" s="616"/>
      <c r="G86" s="616"/>
      <c r="H86" s="616"/>
      <c r="I86" s="618"/>
      <c r="J86" s="313" t="str">
        <f t="array" ref="J86">IFERROR(IF(INDEX('Outcome Indicators - Section C'!E$30:E$121,MATCH('Print View'!$A85&amp;'Print View'!$J$81,'Outcome Indicators - Section C'!$A$30:$A$121&amp;'Outcome Indicators - Section C'!$C$30:$C$121,0))&lt;&gt;"",INDEX('Outcome Indicators - Section C'!E$30:E$121,MATCH('Print View'!$A85&amp;'Print View'!$J$81,'Outcome Indicators - Section C'!$A$30:$A$121&amp;'Outcome Indicators - Section C'!$C$30:$C$121,0)),""),"")</f>
        <v/>
      </c>
      <c r="K86" s="662"/>
      <c r="L86" s="664"/>
      <c r="M86" s="666"/>
      <c r="N86" s="313" t="str">
        <f t="array" ref="N86">IFERROR(IF(INDEX('Outcome Indicators - Section C'!E$30:E$121,MATCH('Print View'!$A85&amp;'Print View'!$N$81,'Outcome Indicators - Section C'!$A$30:$A$121&amp;'Outcome Indicators - Section C'!$C$30:$C$121,0))&lt;&gt;"",INDEX('Outcome Indicators - Section C'!E$30:E$121,MATCH('Print View'!$A85&amp;'Print View'!$N$81,'Outcome Indicators - Section C'!$A$30:$A$121&amp;'Outcome Indicators - Section C'!$C$30:$C$121,0)),""),"")</f>
        <v/>
      </c>
      <c r="O86" s="662"/>
      <c r="P86" s="664"/>
      <c r="Q86" s="666"/>
      <c r="R86" s="313" t="str">
        <f t="array" ref="R86">IFERROR(IF(INDEX('Outcome Indicators - Section C'!E$30:E$121,MATCH('Print View'!$A85&amp;'Print View'!$R$81,'Outcome Indicators - Section C'!$A$30:$A$121&amp;'Outcome Indicators - Section C'!$C$30:$C$121,0))&lt;&gt;"",INDEX('Outcome Indicators - Section C'!E$30:E$121,MATCH('Print View'!$A85&amp;'Print View'!$R$81,'Outcome Indicators - Section C'!$A$30:$A$121&amp;'Outcome Indicators - Section C'!$C$30:$C$121,0)),""),"")</f>
        <v/>
      </c>
      <c r="S86" s="662"/>
      <c r="T86" s="664"/>
      <c r="U86" s="666"/>
      <c r="V86" s="313" t="str">
        <f t="array" ref="V86">IFERROR(IF(INDEX('Outcome Indicators - Section C'!E$30:E$121,MATCH('Print View'!$A85&amp;'Print View'!$V$81,'Outcome Indicators - Section C'!$A$30:$A$121&amp;'Outcome Indicators - Section C'!$C$30:$C$121,0))&lt;&gt;"",INDEX('Outcome Indicators - Section C'!E$30:E$121,MATCH('Print View'!$A85&amp;'Print View'!$V$81,'Outcome Indicators - Section C'!$A$30:$A$121&amp;'Outcome Indicators - Section C'!$C$30:$C$121,0)),""),"")</f>
        <v/>
      </c>
      <c r="W86" s="662"/>
      <c r="X86" s="664"/>
      <c r="Y86" s="666"/>
      <c r="Z86" s="313" t="str">
        <f t="array" ref="Z86">IFERROR(IF(INDEX('Outcome Indicators - Section C'!E$30:E$121,MATCH('Print View'!$A85&amp;'Print View'!$Z$81,'Outcome Indicators - Section C'!$A$30:$A$121&amp;'Outcome Indicators - Section C'!$C$30:$C$121,0))&lt;&gt;"",INDEX('Outcome Indicators - Section C'!E$30:E$121,MATCH('Print View'!$A85&amp;'Print View'!$Z$81,'Outcome Indicators - Section C'!$A$30:$A$121&amp;'Outcome Indicators - Section C'!$C$30:$C$121,0)),""),"")</f>
        <v/>
      </c>
      <c r="AA86" s="662"/>
      <c r="AB86" s="664"/>
      <c r="AC86" s="666"/>
      <c r="AD86" s="279"/>
      <c r="AE86" s="262"/>
      <c r="AF86" s="262"/>
      <c r="AG86" s="262"/>
      <c r="AH86" s="262"/>
      <c r="AI86" s="262"/>
      <c r="AJ86" s="263" t="s">
        <v>287</v>
      </c>
    </row>
    <row r="87" spans="1:36" ht="60" customHeight="1" x14ac:dyDescent="0.65">
      <c r="A87" s="658">
        <v>3</v>
      </c>
      <c r="B87" s="689" t="str">
        <f>IFERROR(IF(INDEX('Outcome Indicators - Section C'!B$10:B$26,MATCH('Print View'!$A87,'Outcome Indicators - Section C'!$A$10:$A$26,0))&lt;&gt;"",INDEX('Outcome Indicators - Section C'!B$10:B$26,MATCH('Print View'!$A87,'Outcome Indicators - Section C'!$A$10:$A$26,0)),""),"")</f>
        <v>HIV O-4a(M): Percentage of men reporting the use of a condom the last time they had anal sex with a male partner</v>
      </c>
      <c r="C87" s="659" t="str">
        <f>IFERROR(IF(INDEX('Outcome Indicators - Section C'!C$10:C$26,MATCH('Print View'!$A87,'Outcome Indicators - Section C'!$A$10:$A$26,0))&lt;&gt;"",INDEX('Outcome Indicators - Section C'!C$10:C$26,MATCH('Print View'!$A87,'Outcome Indicators - Section C'!$A$10:$A$26,0)),""),"")</f>
        <v/>
      </c>
      <c r="D87" s="659" t="str">
        <f>IFERROR(IF(INDEX('Outcome Indicators - Section C'!D$10:D$26,MATCH('Print View'!$A87,'Outcome Indicators - Section C'!$A$10:$A$26,0))&lt;&gt;"",INDEX('Outcome Indicators - Section C'!D$10:D$26,MATCH('Print View'!$A87,'Outcome Indicators - Section C'!$A$10:$A$26,0)),""),"")</f>
        <v>60%</v>
      </c>
      <c r="E87" s="659" t="str">
        <f>IFERROR(IF(INDEX('Outcome Indicators - Section C'!E$10:E$26,MATCH('Print View'!$A87,'Outcome Indicators - Section C'!$A$10:$A$26,0))&lt;&gt;"",INDEX('Outcome Indicators - Section C'!E$10:E$26,MATCH('Print View'!$A87,'Outcome Indicators - Section C'!$A$10:$A$26,0)),""),"")</f>
        <v>2011</v>
      </c>
      <c r="F87" s="659" t="str">
        <f>IFERROR(IF(INDEX('Outcome Indicators - Section C'!F$10:F$26,MATCH('Print View'!$A87,'Outcome Indicators - Section C'!$A$10:$A$26,0))&lt;&gt;"",INDEX('Outcome Indicators - Section C'!F$10:F$26,MATCH('Print View'!$A87,'Outcome Indicators - Section C'!$A$10:$A$26,0)),""),"")</f>
        <v>IBBSS</v>
      </c>
      <c r="G87" s="659" t="str">
        <f>IFERROR(IF(INDEX('Outcome Indicators - Section C'!G$10:G$26,MATCH('Print View'!$A87,'Outcome Indicators - Section C'!$A$10:$A$26,0))&lt;&gt;"",INDEX('Outcome Indicators - Section C'!G$10:G$26,MATCH('Print View'!$A87,'Outcome Indicators - Section C'!$A$10:$A$26,0)),""),"")</f>
        <v>Age</v>
      </c>
      <c r="H87" s="667" t="str">
        <f>IFERROR(IF(INDEX('Outcome Indicators - Section C'!H$10:H$26,MATCH('Print View'!$A87,'Outcome Indicators - Section C'!$A$10:$A$26,0))&lt;&gt;"",INDEX('Outcome Indicators - Section C'!H$10:H$26,MATCH('Print View'!$A87,'Outcome Indicators - Section C'!$A$10:$A$26,0)),""),"")</f>
        <v/>
      </c>
      <c r="I87" s="612">
        <f>IFERROR(IF(INDEX('Outcome Indicators - Section C'!A$10:A$26,MATCH('Print View'!$A87,'Outcome Indicators - Section C'!$A$10:$A$26,0))&lt;&gt;"",INDEX('Outcome Indicators - Section C'!A$10:A$26,MATCH('Print View'!$A87,'Outcome Indicators - Section C'!$A$10:$A$26,0)),""),"")</f>
        <v>3</v>
      </c>
      <c r="J87" s="284" t="str">
        <f t="array" ref="J87">IFERROR(IF(INDEX('Outcome Indicators - Section C'!D$30:D$121,MATCH('Print View'!$A87&amp;'Print View'!$J$81,'Outcome Indicators - Section C'!$A$30:$A$121&amp;'Outcome Indicators - Section C'!$C$30:$C$121,0))&lt;&gt;"",INDEX('Outcome Indicators - Section C'!D$30:D$121,MATCH('Print View'!$A87&amp;'Print View'!$J$81,'Outcome Indicators - Section C'!$A$30:$A$121&amp;'Outcome Indicators - Section C'!$C$30:$C$121,0)),""),"")</f>
        <v/>
      </c>
      <c r="K87" s="608">
        <f t="array" ref="K87">IFERROR(IF(INDEX('Outcome Indicators - Section C'!F$30:F$121,MATCH('Print View'!$A87&amp;'Print View'!$J$81,'Outcome Indicators - Section C'!$A$30:$A$121&amp;'Outcome Indicators - Section C'!$C$30:$C$121,0))&lt;&gt;"",INDEX('Outcome Indicators - Section C'!F$30:F$121,MATCH('Print View'!$A87&amp;'Print View'!$J$81,'Outcome Indicators - Section C'!$A$30:$A$121&amp;'Outcome Indicators - Section C'!$C$30:$C$121,0)),""),"")</f>
        <v>99</v>
      </c>
      <c r="L87" s="610">
        <f t="array" ref="L87">IFERROR(IF(INDEX('Outcome Indicators - Section C'!G$30:G$121,MATCH('Print View'!$A87&amp;'Print View'!$J$81,'Outcome Indicators - Section C'!$A$30:$A$121&amp;'Outcome Indicators - Section C'!$C$30:$C$121,0))&lt;&gt;"",INDEX('Outcome Indicators - Section C'!G$30:G$121,MATCH('Print View'!$A87&amp;'Print View'!$J$81,'Outcome Indicators - Section C'!$A$30:$A$121&amp;'Outcome Indicators - Section C'!$C$30:$C$121,0)),""),"")</f>
        <v>43525</v>
      </c>
      <c r="M87" s="612" t="str">
        <f t="array" ref="M87">IFERROR(IF(INDEX('Outcome Indicators - Section C'!H$30:H$121,MATCH('Print View'!$A87&amp;'Print View'!$J$81,'Outcome Indicators - Section C'!$A$30:$A$121&amp;'Outcome Indicators - Section C'!$C$30:$C$121,0))&lt;&gt;"",INDEX('Outcome Indicators - Section C'!H$30:H$121,MATCH('Print View'!$A87&amp;'Print View'!$J$81,'Outcome Indicators - Section C'!$A$30:$A$121&amp;'Outcome Indicators - Section C'!$C$30:$C$121,0)),""),"")</f>
        <v/>
      </c>
      <c r="N87" s="284" t="str">
        <f t="array" ref="N87">IFERROR(IF(INDEX('Outcome Indicators - Section C'!D$30:D$121,MATCH('Print View'!$A87&amp;'Print View'!$N$81,'Outcome Indicators - Section C'!$A$30:$A$121&amp;'Outcome Indicators - Section C'!$C$30:$C$121,0))&lt;&gt;"",INDEX('Outcome Indicators - Section C'!D$30:D$121,MATCH('Print View'!$A87&amp;'Print View'!$N$81,'Outcome Indicators - Section C'!$A$30:$A$121&amp;'Outcome Indicators - Section C'!$C$30:$C$121,0)),""),"")</f>
        <v/>
      </c>
      <c r="O87" s="608" t="str">
        <f t="array" ref="O87">IFERROR(IF(INDEX('Outcome Indicators - Section C'!F$30:F$121,MATCH('Print View'!$A87&amp;'Print View'!$N$81,'Outcome Indicators - Section C'!$A$30:$A$121&amp;'Outcome Indicators - Section C'!$C$30:$C$121,0))&lt;&gt;"",INDEX('Outcome Indicators - Section C'!F$30:F$121,MATCH('Print View'!$A87&amp;'Print View'!$N$81,'Outcome Indicators - Section C'!$A$30:$A$121&amp;'Outcome Indicators - Section C'!$C$30:$C$121,0)),""),"")</f>
        <v/>
      </c>
      <c r="P87" s="610" t="str">
        <f t="array" ref="P87">IFERROR(IF(INDEX('Outcome Indicators - Section C'!G$30:G$121,MATCH('Print View'!$A87&amp;'Print View'!$N$81,'Outcome Indicators - Section C'!$A$30:$A$121&amp;'Outcome Indicators - Section C'!$C$30:$C$121,0))&lt;&gt;"",INDEX('Outcome Indicators - Section C'!G$30:G$121,MATCH('Print View'!$A87&amp;'Print View'!$N$81,'Outcome Indicators - Section C'!$A$30:$A$121&amp;'Outcome Indicators - Section C'!$C$30:$C$121,0)),""),"")</f>
        <v/>
      </c>
      <c r="Q87" s="612" t="str">
        <f t="array" ref="Q87">IFERROR(IF(INDEX('Outcome Indicators - Section C'!H$30:H$121,MATCH('Print View'!$A87&amp;'Print View'!$N$81,'Outcome Indicators - Section C'!$A$30:$A$121&amp;'Outcome Indicators - Section C'!$C$30:$C$121,0))&lt;&gt;"",INDEX('Outcome Indicators - Section C'!H$30:H$121,MATCH('Print View'!$A87&amp;'Print View'!$N$81,'Outcome Indicators - Section C'!$A$30:$A$121&amp;'Outcome Indicators - Section C'!$C$30:$C$121,0)),""),"")</f>
        <v/>
      </c>
      <c r="R87" s="284" t="str">
        <f t="array" ref="R87">IFERROR(IF(INDEX('Outcome Indicators - Section C'!D$30:D$121,MATCH('Print View'!$A87&amp;'Print View'!$R$81,'Outcome Indicators - Section C'!$A$30:$A$121&amp;'Outcome Indicators - Section C'!$C$30:$C$121,0))&lt;&gt;"",INDEX('Outcome Indicators - Section C'!D$30:D$121,MATCH('Print View'!$A87&amp;'Print View'!$R$81,'Outcome Indicators - Section C'!$A$30:$A$121&amp;'Outcome Indicators - Section C'!$C$30:$C$121,0)),""),"")</f>
        <v/>
      </c>
      <c r="S87" s="608" t="str">
        <f t="array" ref="S87">IFERROR(IF(INDEX('Outcome Indicators - Section C'!F$30:F$121,MATCH('Print View'!$A87&amp;'Print View'!$R$81,'Outcome Indicators - Section C'!$A$30:$A$121&amp;'Outcome Indicators - Section C'!$C$30:$C$121,0))&lt;&gt;"",INDEX('Outcome Indicators - Section C'!F$30:F$121,MATCH('Print View'!$A87&amp;'Print View'!$R$81,'Outcome Indicators - Section C'!$A$30:$A$121&amp;'Outcome Indicators - Section C'!$C$30:$C$121,0)),""),"")</f>
        <v/>
      </c>
      <c r="T87" s="610" t="str">
        <f t="array" ref="T87">IFERROR(IF(INDEX('Outcome Indicators - Section C'!G$30:G$121,MATCH('Print View'!$A87&amp;'Print View'!$R$81,'Outcome Indicators - Section C'!$A$30:$A$121&amp;'Outcome Indicators - Section C'!$C$30:$C$121,0))&lt;&gt;"",INDEX('Outcome Indicators - Section C'!G$30:G$121,MATCH('Print View'!$A87&amp;'Print View'!$R$81,'Outcome Indicators - Section C'!$A$30:$A$121&amp;'Outcome Indicators - Section C'!$C$30:$C$121,0)),""),"")</f>
        <v/>
      </c>
      <c r="U87" s="612" t="str">
        <f t="array" ref="U87">IFERROR(IF(INDEX('Outcome Indicators - Section C'!H$30:H$121,MATCH('Print View'!$A87&amp;'Print View'!$R$81,'Outcome Indicators - Section C'!$A$30:$A$121&amp;'Outcome Indicators - Section C'!$C$30:$C$121,0))&lt;&gt;"",INDEX('Outcome Indicators - Section C'!H$30:H$121,MATCH('Print View'!$A87&amp;'Print View'!$R$81,'Outcome Indicators - Section C'!$A$30:$A$121&amp;'Outcome Indicators - Section C'!$C$30:$C$121,0)),""),"")</f>
        <v/>
      </c>
      <c r="V87" s="284" t="str">
        <f t="array" ref="V87">IFERROR(IF(INDEX('Outcome Indicators - Section C'!D$30:D$121,MATCH('Print View'!$A87&amp;'Print View'!$V$81,'Outcome Indicators - Section C'!$A$30:$A$121&amp;'Outcome Indicators - Section C'!$C$30:$C$121,0))&lt;&gt;"",INDEX('Outcome Indicators - Section C'!D$30:D$121,MATCH('Print View'!$A87&amp;'Print View'!$V$81,'Outcome Indicators - Section C'!$A$30:$A$121&amp;'Outcome Indicators - Section C'!$C$30:$C$121,0)),""),"")</f>
        <v/>
      </c>
      <c r="W87" s="608" t="str">
        <f t="array" ref="W87">IFERROR(IF(INDEX('Outcome Indicators - Section C'!F$30:F$121,MATCH('Print View'!$A87&amp;'Print View'!$V$81,'Outcome Indicators - Section C'!$A$30:$A$121&amp;'Outcome Indicators - Section C'!$C$30:$C$121,0))&lt;&gt;"",INDEX('Outcome Indicators - Section C'!F$30:F$121,MATCH('Print View'!$A87&amp;'Print View'!$V$81,'Outcome Indicators - Section C'!$A$30:$A$121&amp;'Outcome Indicators - Section C'!$C$30:$C$121,0)),""),"")</f>
        <v/>
      </c>
      <c r="X87" s="610" t="str">
        <f t="array" ref="X87">IFERROR(IF(INDEX('Outcome Indicators - Section C'!G$30:G$121,MATCH('Print View'!$A87&amp;'Print View'!$V$81,'Outcome Indicators - Section C'!$A$30:$A$121&amp;'Outcome Indicators - Section C'!$C$30:$C$121,0))&lt;&gt;"",INDEX('Outcome Indicators - Section C'!G$30:G$121,MATCH('Print View'!$A87&amp;'Print View'!$V$81,'Outcome Indicators - Section C'!$A$30:$A$121&amp;'Outcome Indicators - Section C'!$C$30:$C$121,0)),""),"")</f>
        <v/>
      </c>
      <c r="Y87" s="612" t="str">
        <f t="array" ref="Y87">IFERROR(IF(INDEX('Outcome Indicators - Section C'!H$30:H$121,MATCH('Print View'!$A87&amp;'Print View'!$V$81,'Outcome Indicators - Section C'!$A$30:$A$121&amp;'Outcome Indicators - Section C'!$C$30:$C$121,0))&lt;&gt;"",INDEX('Outcome Indicators - Section C'!H$30:H$121,MATCH('Print View'!$A87&amp;'Print View'!$V$81,'Outcome Indicators - Section C'!$A$30:$A$121&amp;'Outcome Indicators - Section C'!$C$30:$C$121,0)),""),"")</f>
        <v/>
      </c>
      <c r="Z87" s="284" t="str">
        <f t="array" ref="Z87">IFERROR(IF(INDEX('Outcome Indicators - Section C'!D$30:D$121,MATCH('Print View'!$A87&amp;'Print View'!$Z$81,'Outcome Indicators - Section C'!$A$30:$A$121&amp;'Outcome Indicators - Section C'!$C$30:$C$121,0))&lt;&gt;"",INDEX('Outcome Indicators - Section C'!D$30:D$121,MATCH('Print View'!$A87&amp;'Print View'!$Z$81,'Outcome Indicators - Section C'!$A$30:$A$121&amp;'Outcome Indicators - Section C'!$C$30:$C$121,0)),""),"")</f>
        <v/>
      </c>
      <c r="AA87" s="608" t="str">
        <f t="array" ref="AA87">IFERROR(IF(INDEX('Outcome Indicators - Section C'!F$30:F$121,MATCH('Print View'!$A87&amp;'Print View'!$Z$81,'Outcome Indicators - Section C'!$A$30:$A$121&amp;'Outcome Indicators - Section C'!$C$30:$C$121,0))&lt;&gt;"",INDEX('Outcome Indicators - Section C'!F$30:F$121,MATCH('Print View'!$A87&amp;'Print View'!$Z$81,'Outcome Indicators - Section C'!$A$30:$A$121&amp;'Outcome Indicators - Section C'!$C$30:$C$121,0)),""),"")</f>
        <v/>
      </c>
      <c r="AB87" s="610" t="str">
        <f t="array" ref="AB87">IFERROR(IF(INDEX('Outcome Indicators - Section C'!G$30:G$121,MATCH('Print View'!$A87&amp;'Print View'!$Z$81,'Outcome Indicators - Section C'!$A$30:$A$121&amp;'Outcome Indicators - Section C'!$C$30:$C$121,0))&lt;&gt;"",INDEX('Outcome Indicators - Section C'!G$30:G$121,MATCH('Print View'!$A87&amp;'Print View'!$Z$81,'Outcome Indicators - Section C'!$A$30:$A$121&amp;'Outcome Indicators - Section C'!$C$30:$C$121,0)),""),"")</f>
        <v/>
      </c>
      <c r="AC87" s="612" t="str">
        <f t="array" ref="AC87">IFERROR(IF(INDEX('Outcome Indicators - Section C'!H$30:H$121,MATCH('Print View'!$A87&amp;'Print View'!$Z$81,'Outcome Indicators - Section C'!$A$30:$A$121&amp;'Outcome Indicators - Section C'!$C$30:$C$121,0))&lt;&gt;"",INDEX('Outcome Indicators - Section C'!H$30:H$121,MATCH('Print View'!$A87&amp;'Print View'!$Z$81,'Outcome Indicators - Section C'!$A$30:$A$121&amp;'Outcome Indicators - Section C'!$C$30:$C$121,0)),""),"")</f>
        <v/>
      </c>
      <c r="AD87" s="276"/>
      <c r="AE87" s="256"/>
      <c r="AF87" s="256"/>
      <c r="AG87" s="256"/>
      <c r="AH87" s="256"/>
      <c r="AI87" s="267"/>
      <c r="AJ87" s="669" t="s">
        <v>287</v>
      </c>
    </row>
    <row r="88" spans="1:36" ht="60" customHeight="1" x14ac:dyDescent="0.35">
      <c r="A88" s="658"/>
      <c r="B88" s="690"/>
      <c r="C88" s="660"/>
      <c r="D88" s="660"/>
      <c r="E88" s="660"/>
      <c r="F88" s="660"/>
      <c r="G88" s="660"/>
      <c r="H88" s="668"/>
      <c r="I88" s="613"/>
      <c r="J88" s="285" t="str">
        <f t="array" ref="J88">IFERROR(IF(INDEX('Outcome Indicators - Section C'!E$30:E$121,MATCH('Print View'!$A87&amp;'Print View'!$J$81,'Outcome Indicators - Section C'!$A$30:$A$121&amp;'Outcome Indicators - Section C'!$C$30:$C$121,0))&lt;&gt;"",INDEX('Outcome Indicators - Section C'!E$30:E$121,MATCH('Print View'!$A87&amp;'Print View'!$J$81,'Outcome Indicators - Section C'!$A$30:$A$121&amp;'Outcome Indicators - Section C'!$C$30:$C$121,0)),""),"")</f>
        <v/>
      </c>
      <c r="K88" s="609"/>
      <c r="L88" s="611"/>
      <c r="M88" s="613"/>
      <c r="N88" s="285" t="str">
        <f t="array" ref="N88">IFERROR(IF(INDEX('Outcome Indicators - Section C'!E$30:E$121,MATCH('Print View'!$A87&amp;'Print View'!$N$81,'Outcome Indicators - Section C'!$A$30:$A$121&amp;'Outcome Indicators - Section C'!$C$30:$C$121,0))&lt;&gt;"",INDEX('Outcome Indicators - Section C'!E$30:E$121,MATCH('Print View'!$A87&amp;'Print View'!$N$81,'Outcome Indicators - Section C'!$A$30:$A$121&amp;'Outcome Indicators - Section C'!$C$30:$C$121,0)),""),"")</f>
        <v/>
      </c>
      <c r="O88" s="609"/>
      <c r="P88" s="611"/>
      <c r="Q88" s="613"/>
      <c r="R88" s="285" t="str">
        <f t="array" ref="R88">IFERROR(IF(INDEX('Outcome Indicators - Section C'!E$30:E$121,MATCH('Print View'!$A87&amp;'Print View'!$R$81,'Outcome Indicators - Section C'!$A$30:$A$121&amp;'Outcome Indicators - Section C'!$C$30:$C$121,0))&lt;&gt;"",INDEX('Outcome Indicators - Section C'!E$30:E$121,MATCH('Print View'!$A87&amp;'Print View'!$R$81,'Outcome Indicators - Section C'!$A$30:$A$121&amp;'Outcome Indicators - Section C'!$C$30:$C$121,0)),""),"")</f>
        <v/>
      </c>
      <c r="S88" s="609"/>
      <c r="T88" s="611"/>
      <c r="U88" s="613"/>
      <c r="V88" s="285" t="str">
        <f t="array" ref="V88">IFERROR(IF(INDEX('Outcome Indicators - Section C'!E$30:E$121,MATCH('Print View'!$A87&amp;'Print View'!$V$81,'Outcome Indicators - Section C'!$A$30:$A$121&amp;'Outcome Indicators - Section C'!$C$30:$C$121,0))&lt;&gt;"",INDEX('Outcome Indicators - Section C'!E$30:E$121,MATCH('Print View'!$A87&amp;'Print View'!$V$81,'Outcome Indicators - Section C'!$A$30:$A$121&amp;'Outcome Indicators - Section C'!$C$30:$C$121,0)),""),"")</f>
        <v/>
      </c>
      <c r="W88" s="609"/>
      <c r="X88" s="611"/>
      <c r="Y88" s="613"/>
      <c r="Z88" s="285" t="str">
        <f t="array" ref="Z88">IFERROR(IF(INDEX('Outcome Indicators - Section C'!E$30:E$121,MATCH('Print View'!$A87&amp;'Print View'!$Z$81,'Outcome Indicators - Section C'!$A$30:$A$121&amp;'Outcome Indicators - Section C'!$C$30:$C$121,0))&lt;&gt;"",INDEX('Outcome Indicators - Section C'!E$30:E$121,MATCH('Print View'!$A87&amp;'Print View'!$Z$81,'Outcome Indicators - Section C'!$A$30:$A$121&amp;'Outcome Indicators - Section C'!$C$30:$C$121,0)),""),"")</f>
        <v/>
      </c>
      <c r="AA88" s="609"/>
      <c r="AB88" s="611"/>
      <c r="AC88" s="613"/>
      <c r="AD88" s="277"/>
      <c r="AE88" s="258"/>
      <c r="AF88" s="258"/>
      <c r="AG88" s="258"/>
      <c r="AH88" s="258"/>
      <c r="AI88" s="267"/>
      <c r="AJ88" s="669" t="s">
        <v>287</v>
      </c>
    </row>
    <row r="89" spans="1:36" ht="60" customHeight="1" x14ac:dyDescent="0.65">
      <c r="A89" s="614">
        <v>4</v>
      </c>
      <c r="B89" s="691" t="str">
        <f>IFERROR(IF(INDEX('Outcome Indicators - Section C'!B$10:B$26,MATCH('Print View'!$A89,'Outcome Indicators - Section C'!$A$10:$A$26,0))&lt;&gt;"",INDEX('Outcome Indicators - Section C'!B$10:B$26,MATCH('Print View'!$A89,'Outcome Indicators - Section C'!$A$10:$A$26,0)),""),"")</f>
        <v>HIV O-5(M): Percentage of sex workers reporting the use of a condom with their most recent client</v>
      </c>
      <c r="C89" s="615" t="str">
        <f>IFERROR(IF(INDEX('Outcome Indicators - Section C'!C$10:C$26,MATCH('Print View'!$A89,'Outcome Indicators - Section C'!$A$10:$A$26,0))&lt;&gt;"",INDEX('Outcome Indicators - Section C'!C$10:C$26,MATCH('Print View'!$A89,'Outcome Indicators - Section C'!$A$10:$A$26,0)),""),"")</f>
        <v/>
      </c>
      <c r="D89" s="615" t="str">
        <f>IFERROR(IF(INDEX('Outcome Indicators - Section C'!D$10:D$26,MATCH('Print View'!$A89,'Outcome Indicators - Section C'!$A$10:$A$26,0))&lt;&gt;"",INDEX('Outcome Indicators - Section C'!D$10:D$26,MATCH('Print View'!$A89,'Outcome Indicators - Section C'!$A$10:$A$26,0)),""),"")</f>
        <v>90%</v>
      </c>
      <c r="E89" s="615" t="str">
        <f>IFERROR(IF(INDEX('Outcome Indicators - Section C'!E$10:E$26,MATCH('Print View'!$A89,'Outcome Indicators - Section C'!$A$10:$A$26,0))&lt;&gt;"",INDEX('Outcome Indicators - Section C'!E$10:E$26,MATCH('Print View'!$A89,'Outcome Indicators - Section C'!$A$10:$A$26,0)),""),"")</f>
        <v>2015</v>
      </c>
      <c r="F89" s="615" t="str">
        <f>IFERROR(IF(INDEX('Outcome Indicators - Section C'!F$10:F$26,MATCH('Print View'!$A89,'Outcome Indicators - Section C'!$A$10:$A$26,0))&lt;&gt;"",INDEX('Outcome Indicators - Section C'!F$10:F$26,MATCH('Print View'!$A89,'Outcome Indicators - Section C'!$A$10:$A$26,0)),""),"")</f>
        <v>IBBSS</v>
      </c>
      <c r="G89" s="615" t="str">
        <f>IFERROR(IF(INDEX('Outcome Indicators - Section C'!G$10:G$26,MATCH('Print View'!$A89,'Outcome Indicators - Section C'!$A$10:$A$26,0))&lt;&gt;"",INDEX('Outcome Indicators - Section C'!G$10:G$26,MATCH('Print View'!$A89,'Outcome Indicators - Section C'!$A$10:$A$26,0)),""),"")</f>
        <v>Age,Gender</v>
      </c>
      <c r="H89" s="615" t="str">
        <f>IFERROR(IF(INDEX('Outcome Indicators - Section C'!H$10:H$26,MATCH('Print View'!$A89,'Outcome Indicators - Section C'!$A$10:$A$26,0))&lt;&gt;"",INDEX('Outcome Indicators - Section C'!H$10:H$26,MATCH('Print View'!$A89,'Outcome Indicators - Section C'!$A$10:$A$26,0)),""),"")</f>
        <v/>
      </c>
      <c r="I89" s="617">
        <f>IFERROR(IF(INDEX('Outcome Indicators - Section C'!A$10:A$26,MATCH('Print View'!$A89,'Outcome Indicators - Section C'!$A$10:$A$26,0))&lt;&gt;"",INDEX('Outcome Indicators - Section C'!A$10:A$26,MATCH('Print View'!$A89,'Outcome Indicators - Section C'!$A$10:$A$26,0)),""),"")</f>
        <v>4</v>
      </c>
      <c r="J89" s="312" t="str">
        <f t="array" ref="J89">IFERROR(IF(INDEX('Outcome Indicators - Section C'!D$30:D$121,MATCH('Print View'!$A89&amp;'Print View'!$J$81,'Outcome Indicators - Section C'!$A$30:$A$121&amp;'Outcome Indicators - Section C'!$C$30:$C$121,0))&lt;&gt;"",INDEX('Outcome Indicators - Section C'!D$30:D$121,MATCH('Print View'!$A89&amp;'Print View'!$J$81,'Outcome Indicators - Section C'!$A$30:$A$121&amp;'Outcome Indicators - Section C'!$C$30:$C$121,0)),""),"")</f>
        <v/>
      </c>
      <c r="K89" s="661">
        <f t="array" ref="K89">IFERROR(IF(INDEX('Outcome Indicators - Section C'!F$30:F$121,MATCH('Print View'!$A89&amp;'Print View'!$J$81,'Outcome Indicators - Section C'!$A$30:$A$121&amp;'Outcome Indicators - Section C'!$C$30:$C$121,0))&lt;&gt;"",INDEX('Outcome Indicators - Section C'!F$30:F$121,MATCH('Print View'!$A89&amp;'Print View'!$J$81,'Outcome Indicators - Section C'!$A$30:$A$121&amp;'Outcome Indicators - Section C'!$C$30:$C$121,0)),""),"")</f>
        <v>99</v>
      </c>
      <c r="L89" s="663">
        <f t="array" ref="L89">IFERROR(IF(INDEX('Outcome Indicators - Section C'!G$30:G$121,MATCH('Print View'!$A89&amp;'Print View'!$J$81,'Outcome Indicators - Section C'!$A$30:$A$121&amp;'Outcome Indicators - Section C'!$C$30:$C$121,0))&lt;&gt;"",INDEX('Outcome Indicators - Section C'!G$30:G$121,MATCH('Print View'!$A89&amp;'Print View'!$J$81,'Outcome Indicators - Section C'!$A$30:$A$121&amp;'Outcome Indicators - Section C'!$C$30:$C$121,0)),""),"")</f>
        <v>43525</v>
      </c>
      <c r="M89" s="665" t="str">
        <f t="array" ref="M89">IFERROR(IF(INDEX('Outcome Indicators - Section C'!H$30:H$121,MATCH('Print View'!$A89&amp;'Print View'!$J$81,'Outcome Indicators - Section C'!$A$30:$A$121&amp;'Outcome Indicators - Section C'!$C$30:$C$121,0))&lt;&gt;"",INDEX('Outcome Indicators - Section C'!H$30:H$121,MATCH('Print View'!$A89&amp;'Print View'!$J$81,'Outcome Indicators - Section C'!$A$30:$A$121&amp;'Outcome Indicators - Section C'!$C$30:$C$121,0)),""),"")</f>
        <v/>
      </c>
      <c r="N89" s="312" t="str">
        <f t="array" ref="N89">IFERROR(IF(INDEX('Outcome Indicators - Section C'!D$30:D$121,MATCH('Print View'!$A89&amp;'Print View'!$N$81,'Outcome Indicators - Section C'!$A$30:$A$121&amp;'Outcome Indicators - Section C'!$C$30:$C$121,0))&lt;&gt;"",INDEX('Outcome Indicators - Section C'!D$30:D$121,MATCH('Print View'!$A89&amp;'Print View'!$N$81,'Outcome Indicators - Section C'!$A$30:$A$121&amp;'Outcome Indicators - Section C'!$C$30:$C$121,0)),""),"")</f>
        <v/>
      </c>
      <c r="O89" s="661" t="str">
        <f t="array" ref="O89">IFERROR(IF(INDEX('Outcome Indicators - Section C'!F$30:F$121,MATCH('Print View'!$A89&amp;'Print View'!$N$81,'Outcome Indicators - Section C'!$A$30:$A$121&amp;'Outcome Indicators - Section C'!$C$30:$C$121,0))&lt;&gt;"",INDEX('Outcome Indicators - Section C'!F$30:F$121,MATCH('Print View'!$A89&amp;'Print View'!$N$81,'Outcome Indicators - Section C'!$A$30:$A$121&amp;'Outcome Indicators - Section C'!$C$30:$C$121,0)),""),"")</f>
        <v/>
      </c>
      <c r="P89" s="663" t="str">
        <f t="array" ref="P89">IFERROR(IF(INDEX('Outcome Indicators - Section C'!G$30:G$121,MATCH('Print View'!$A89&amp;'Print View'!$N$81,'Outcome Indicators - Section C'!$A$30:$A$121&amp;'Outcome Indicators - Section C'!$C$30:$C$121,0))&lt;&gt;"",INDEX('Outcome Indicators - Section C'!G$30:G$121,MATCH('Print View'!$A89&amp;'Print View'!$N$81,'Outcome Indicators - Section C'!$A$30:$A$121&amp;'Outcome Indicators - Section C'!$C$30:$C$121,0)),""),"")</f>
        <v/>
      </c>
      <c r="Q89" s="665" t="str">
        <f t="array" ref="Q89">IFERROR(IF(INDEX('Outcome Indicators - Section C'!H$30:H$121,MATCH('Print View'!$A89&amp;'Print View'!$N$81,'Outcome Indicators - Section C'!$A$30:$A$121&amp;'Outcome Indicators - Section C'!$C$30:$C$121,0))&lt;&gt;"",INDEX('Outcome Indicators - Section C'!H$30:H$121,MATCH('Print View'!$A89&amp;'Print View'!$N$81,'Outcome Indicators - Section C'!$A$30:$A$121&amp;'Outcome Indicators - Section C'!$C$30:$C$121,0)),""),"")</f>
        <v/>
      </c>
      <c r="R89" s="312" t="str">
        <f t="array" ref="R89">IFERROR(IF(INDEX('Outcome Indicators - Section C'!D$30:D$121,MATCH('Print View'!$A89&amp;'Print View'!$R$81,'Outcome Indicators - Section C'!$A$30:$A$121&amp;'Outcome Indicators - Section C'!$C$30:$C$121,0))&lt;&gt;"",INDEX('Outcome Indicators - Section C'!D$30:D$121,MATCH('Print View'!$A89&amp;'Print View'!$R$81,'Outcome Indicators - Section C'!$A$30:$A$121&amp;'Outcome Indicators - Section C'!$C$30:$C$121,0)),""),"")</f>
        <v/>
      </c>
      <c r="S89" s="661" t="str">
        <f t="array" ref="S89">IFERROR(IF(INDEX('Outcome Indicators - Section C'!F$30:F$121,MATCH('Print View'!$A89&amp;'Print View'!$R$81,'Outcome Indicators - Section C'!$A$30:$A$121&amp;'Outcome Indicators - Section C'!$C$30:$C$121,0))&lt;&gt;"",INDEX('Outcome Indicators - Section C'!F$30:F$121,MATCH('Print View'!$A89&amp;'Print View'!$R$81,'Outcome Indicators - Section C'!$A$30:$A$121&amp;'Outcome Indicators - Section C'!$C$30:$C$121,0)),""),"")</f>
        <v/>
      </c>
      <c r="T89" s="663" t="str">
        <f t="array" ref="T89">IFERROR(IF(INDEX('Outcome Indicators - Section C'!G$30:G$121,MATCH('Print View'!$A89&amp;'Print View'!$R$81,'Outcome Indicators - Section C'!$A$30:$A$121&amp;'Outcome Indicators - Section C'!$C$30:$C$121,0))&lt;&gt;"",INDEX('Outcome Indicators - Section C'!G$30:G$121,MATCH('Print View'!$A89&amp;'Print View'!$R$81,'Outcome Indicators - Section C'!$A$30:$A$121&amp;'Outcome Indicators - Section C'!$C$30:$C$121,0)),""),"")</f>
        <v/>
      </c>
      <c r="U89" s="665" t="str">
        <f t="array" ref="U89">IFERROR(IF(INDEX('Outcome Indicators - Section C'!H$30:H$121,MATCH('Print View'!$A89&amp;'Print View'!$R$81,'Outcome Indicators - Section C'!$A$30:$A$121&amp;'Outcome Indicators - Section C'!$C$30:$C$121,0))&lt;&gt;"",INDEX('Outcome Indicators - Section C'!H$30:H$121,MATCH('Print View'!$A89&amp;'Print View'!$R$81,'Outcome Indicators - Section C'!$A$30:$A$121&amp;'Outcome Indicators - Section C'!$C$30:$C$121,0)),""),"")</f>
        <v/>
      </c>
      <c r="V89" s="312" t="str">
        <f t="array" ref="V89">IFERROR(IF(INDEX('Outcome Indicators - Section C'!D$30:D$121,MATCH('Print View'!$A89&amp;'Print View'!$V$81,'Outcome Indicators - Section C'!$A$30:$A$121&amp;'Outcome Indicators - Section C'!$C$30:$C$121,0))&lt;&gt;"",INDEX('Outcome Indicators - Section C'!D$30:D$121,MATCH('Print View'!$A89&amp;'Print View'!$V$81,'Outcome Indicators - Section C'!$A$30:$A$121&amp;'Outcome Indicators - Section C'!$C$30:$C$121,0)),""),"")</f>
        <v/>
      </c>
      <c r="W89" s="661" t="str">
        <f t="array" ref="W89">IFERROR(IF(INDEX('Outcome Indicators - Section C'!F$30:F$121,MATCH('Print View'!$A89&amp;'Print View'!$V$81,'Outcome Indicators - Section C'!$A$30:$A$121&amp;'Outcome Indicators - Section C'!$C$30:$C$121,0))&lt;&gt;"",INDEX('Outcome Indicators - Section C'!F$30:F$121,MATCH('Print View'!$A89&amp;'Print View'!$V$81,'Outcome Indicators - Section C'!$A$30:$A$121&amp;'Outcome Indicators - Section C'!$C$30:$C$121,0)),""),"")</f>
        <v/>
      </c>
      <c r="X89" s="663" t="str">
        <f t="array" ref="X89">IFERROR(IF(INDEX('Outcome Indicators - Section C'!G$30:G$121,MATCH('Print View'!$A89&amp;'Print View'!$V$81,'Outcome Indicators - Section C'!$A$30:$A$121&amp;'Outcome Indicators - Section C'!$C$30:$C$121,0))&lt;&gt;"",INDEX('Outcome Indicators - Section C'!G$30:G$121,MATCH('Print View'!$A89&amp;'Print View'!$V$81,'Outcome Indicators - Section C'!$A$30:$A$121&amp;'Outcome Indicators - Section C'!$C$30:$C$121,0)),""),"")</f>
        <v/>
      </c>
      <c r="Y89" s="665" t="str">
        <f t="array" ref="Y89">IFERROR(IF(INDEX('Outcome Indicators - Section C'!H$30:H$121,MATCH('Print View'!$A89&amp;'Print View'!$V$81,'Outcome Indicators - Section C'!$A$30:$A$121&amp;'Outcome Indicators - Section C'!$C$30:$C$121,0))&lt;&gt;"",INDEX('Outcome Indicators - Section C'!H$30:H$121,MATCH('Print View'!$A89&amp;'Print View'!$V$81,'Outcome Indicators - Section C'!$A$30:$A$121&amp;'Outcome Indicators - Section C'!$C$30:$C$121,0)),""),"")</f>
        <v/>
      </c>
      <c r="Z89" s="312" t="str">
        <f t="array" ref="Z89">IFERROR(IF(INDEX('Outcome Indicators - Section C'!D$30:D$121,MATCH('Print View'!$A89&amp;'Print View'!$Z$81,'Outcome Indicators - Section C'!$A$30:$A$121&amp;'Outcome Indicators - Section C'!$C$30:$C$121,0))&lt;&gt;"",INDEX('Outcome Indicators - Section C'!D$30:D$121,MATCH('Print View'!$A89&amp;'Print View'!$Z$81,'Outcome Indicators - Section C'!$A$30:$A$121&amp;'Outcome Indicators - Section C'!$C$30:$C$121,0)),""),"")</f>
        <v/>
      </c>
      <c r="AA89" s="661" t="str">
        <f t="array" ref="AA89">IFERROR(IF(INDEX('Outcome Indicators - Section C'!F$30:F$121,MATCH('Print View'!$A89&amp;'Print View'!$Z$81,'Outcome Indicators - Section C'!$A$30:$A$121&amp;'Outcome Indicators - Section C'!$C$30:$C$121,0))&lt;&gt;"",INDEX('Outcome Indicators - Section C'!F$30:F$121,MATCH('Print View'!$A89&amp;'Print View'!$Z$81,'Outcome Indicators - Section C'!$A$30:$A$121&amp;'Outcome Indicators - Section C'!$C$30:$C$121,0)),""),"")</f>
        <v/>
      </c>
      <c r="AB89" s="663" t="str">
        <f t="array" ref="AB89">IFERROR(IF(INDEX('Outcome Indicators - Section C'!G$30:G$121,MATCH('Print View'!$A89&amp;'Print View'!$Z$81,'Outcome Indicators - Section C'!$A$30:$A$121&amp;'Outcome Indicators - Section C'!$C$30:$C$121,0))&lt;&gt;"",INDEX('Outcome Indicators - Section C'!G$30:G$121,MATCH('Print View'!$A89&amp;'Print View'!$Z$81,'Outcome Indicators - Section C'!$A$30:$A$121&amp;'Outcome Indicators - Section C'!$C$30:$C$121,0)),""),"")</f>
        <v/>
      </c>
      <c r="AC89" s="665" t="str">
        <f t="array" ref="AC89">IFERROR(IF(INDEX('Outcome Indicators - Section C'!H$30:H$121,MATCH('Print View'!$A89&amp;'Print View'!$Z$81,'Outcome Indicators - Section C'!$A$30:$A$121&amp;'Outcome Indicators - Section C'!$C$30:$C$121,0))&lt;&gt;"",INDEX('Outcome Indicators - Section C'!H$30:H$121,MATCH('Print View'!$A89&amp;'Print View'!$Z$81,'Outcome Indicators - Section C'!$A$30:$A$121&amp;'Outcome Indicators - Section C'!$C$30:$C$121,0)),""),"")</f>
        <v/>
      </c>
      <c r="AD89" s="278"/>
      <c r="AE89" s="260"/>
      <c r="AF89" s="260"/>
      <c r="AG89" s="260"/>
      <c r="AH89" s="260"/>
      <c r="AI89" s="260"/>
      <c r="AJ89" s="261" t="s">
        <v>287</v>
      </c>
    </row>
    <row r="90" spans="1:36" ht="60" customHeight="1" x14ac:dyDescent="0.35">
      <c r="A90" s="614"/>
      <c r="B90" s="692"/>
      <c r="C90" s="616"/>
      <c r="D90" s="616"/>
      <c r="E90" s="616"/>
      <c r="F90" s="616"/>
      <c r="G90" s="616"/>
      <c r="H90" s="616"/>
      <c r="I90" s="618"/>
      <c r="J90" s="313" t="str">
        <f t="array" ref="J90">IFERROR(IF(INDEX('Outcome Indicators - Section C'!E$30:E$121,MATCH('Print View'!$A89&amp;'Print View'!$J$81,'Outcome Indicators - Section C'!$A$30:$A$121&amp;'Outcome Indicators - Section C'!$C$30:$C$121,0))&lt;&gt;"",INDEX('Outcome Indicators - Section C'!E$30:E$121,MATCH('Print View'!$A89&amp;'Print View'!$J$81,'Outcome Indicators - Section C'!$A$30:$A$121&amp;'Outcome Indicators - Section C'!$C$30:$C$121,0)),""),"")</f>
        <v/>
      </c>
      <c r="K90" s="662"/>
      <c r="L90" s="664"/>
      <c r="M90" s="666"/>
      <c r="N90" s="313" t="str">
        <f t="array" ref="N90">IFERROR(IF(INDEX('Outcome Indicators - Section C'!E$30:E$121,MATCH('Print View'!$A89&amp;'Print View'!$N$81,'Outcome Indicators - Section C'!$A$30:$A$121&amp;'Outcome Indicators - Section C'!$C$30:$C$121,0))&lt;&gt;"",INDEX('Outcome Indicators - Section C'!E$30:E$121,MATCH('Print View'!$A89&amp;'Print View'!$N$81,'Outcome Indicators - Section C'!$A$30:$A$121&amp;'Outcome Indicators - Section C'!$C$30:$C$121,0)),""),"")</f>
        <v/>
      </c>
      <c r="O90" s="662"/>
      <c r="P90" s="664"/>
      <c r="Q90" s="666"/>
      <c r="R90" s="313" t="str">
        <f t="array" ref="R90">IFERROR(IF(INDEX('Outcome Indicators - Section C'!E$30:E$121,MATCH('Print View'!$A89&amp;'Print View'!$R$81,'Outcome Indicators - Section C'!$A$30:$A$121&amp;'Outcome Indicators - Section C'!$C$30:$C$121,0))&lt;&gt;"",INDEX('Outcome Indicators - Section C'!E$30:E$121,MATCH('Print View'!$A89&amp;'Print View'!$R$81,'Outcome Indicators - Section C'!$A$30:$A$121&amp;'Outcome Indicators - Section C'!$C$30:$C$121,0)),""),"")</f>
        <v/>
      </c>
      <c r="S90" s="662"/>
      <c r="T90" s="664"/>
      <c r="U90" s="666"/>
      <c r="V90" s="313" t="str">
        <f t="array" ref="V90">IFERROR(IF(INDEX('Outcome Indicators - Section C'!E$30:E$121,MATCH('Print View'!$A89&amp;'Print View'!$V$81,'Outcome Indicators - Section C'!$A$30:$A$121&amp;'Outcome Indicators - Section C'!$C$30:$C$121,0))&lt;&gt;"",INDEX('Outcome Indicators - Section C'!E$30:E$121,MATCH('Print View'!$A89&amp;'Print View'!$V$81,'Outcome Indicators - Section C'!$A$30:$A$121&amp;'Outcome Indicators - Section C'!$C$30:$C$121,0)),""),"")</f>
        <v/>
      </c>
      <c r="W90" s="662"/>
      <c r="X90" s="664"/>
      <c r="Y90" s="666"/>
      <c r="Z90" s="313" t="str">
        <f t="array" ref="Z90">IFERROR(IF(INDEX('Outcome Indicators - Section C'!E$30:E$121,MATCH('Print View'!$A89&amp;'Print View'!$Z$81,'Outcome Indicators - Section C'!$A$30:$A$121&amp;'Outcome Indicators - Section C'!$C$30:$C$121,0))&lt;&gt;"",INDEX('Outcome Indicators - Section C'!E$30:E$121,MATCH('Print View'!$A89&amp;'Print View'!$Z$81,'Outcome Indicators - Section C'!$A$30:$A$121&amp;'Outcome Indicators - Section C'!$C$30:$C$121,0)),""),"")</f>
        <v/>
      </c>
      <c r="AA90" s="662"/>
      <c r="AB90" s="664"/>
      <c r="AC90" s="666"/>
      <c r="AD90" s="279"/>
      <c r="AE90" s="262"/>
      <c r="AF90" s="262"/>
      <c r="AG90" s="262"/>
      <c r="AH90" s="262"/>
      <c r="AI90" s="262"/>
      <c r="AJ90" s="263" t="s">
        <v>287</v>
      </c>
    </row>
    <row r="91" spans="1:36" ht="60" customHeight="1" x14ac:dyDescent="0.65">
      <c r="A91" s="658">
        <v>5</v>
      </c>
      <c r="B91" s="689" t="str">
        <f>IFERROR(IF(INDEX('Outcome Indicators - Section C'!B$10:B$26,MATCH('Print View'!$A91,'Outcome Indicators - Section C'!$A$10:$A$26,0))&lt;&gt;"",INDEX('Outcome Indicators - Section C'!B$10:B$26,MATCH('Print View'!$A91,'Outcome Indicators - Section C'!$A$10:$A$26,0)),""),"")</f>
        <v>HIV O-12: Percentage of people living with HIV and on ART who are virologically suppressed (among all those currently on treatment who received a VL measurement regardless of when they started ART)</v>
      </c>
      <c r="C91" s="659" t="str">
        <f>IFERROR(IF(INDEX('Outcome Indicators - Section C'!C$10:C$26,MATCH('Print View'!$A91,'Outcome Indicators - Section C'!$A$10:$A$26,0))&lt;&gt;"",INDEX('Outcome Indicators - Section C'!C$10:C$26,MATCH('Print View'!$A91,'Outcome Indicators - Section C'!$A$10:$A$26,0)),""),"")</f>
        <v/>
      </c>
      <c r="D91" s="659" t="str">
        <f>IFERROR(IF(INDEX('Outcome Indicators - Section C'!D$10:D$26,MATCH('Print View'!$A91,'Outcome Indicators - Section C'!$A$10:$A$26,0))&lt;&gt;"",INDEX('Outcome Indicators - Section C'!D$10:D$26,MATCH('Print View'!$A91,'Outcome Indicators - Section C'!$A$10:$A$26,0)),""),"")</f>
        <v>72%</v>
      </c>
      <c r="E91" s="659" t="str">
        <f>IFERROR(IF(INDEX('Outcome Indicators - Section C'!E$10:E$26,MATCH('Print View'!$A91,'Outcome Indicators - Section C'!$A$10:$A$26,0))&lt;&gt;"",INDEX('Outcome Indicators - Section C'!E$10:E$26,MATCH('Print View'!$A91,'Outcome Indicators - Section C'!$A$10:$A$26,0)),""),"")</f>
        <v>2015</v>
      </c>
      <c r="F91" s="659" t="str">
        <f>IFERROR(IF(INDEX('Outcome Indicators - Section C'!F$10:F$26,MATCH('Print View'!$A91,'Outcome Indicators - Section C'!$A$10:$A$26,0))&lt;&gt;"",INDEX('Outcome Indicators - Section C'!F$10:F$26,MATCH('Print View'!$A91,'Outcome Indicators - Section C'!$A$10:$A$26,0)),""),"")</f>
        <v>NACP Programme Data</v>
      </c>
      <c r="G91" s="659" t="str">
        <f>IFERROR(IF(INDEX('Outcome Indicators - Section C'!G$10:G$26,MATCH('Print View'!$A91,'Outcome Indicators - Section C'!$A$10:$A$26,0))&lt;&gt;"",INDEX('Outcome Indicators - Section C'!G$10:G$26,MATCH('Print View'!$A91,'Outcome Indicators - Section C'!$A$10:$A$26,0)),""),"")</f>
        <v/>
      </c>
      <c r="H91" s="667" t="str">
        <f>IFERROR(IF(INDEX('Outcome Indicators - Section C'!H$10:H$26,MATCH('Print View'!$A91,'Outcome Indicators - Section C'!$A$10:$A$26,0))&lt;&gt;"",INDEX('Outcome Indicators - Section C'!H$10:H$26,MATCH('Print View'!$A91,'Outcome Indicators - Section C'!$A$10:$A$26,0)),""),"")</f>
        <v/>
      </c>
      <c r="I91" s="612">
        <f>IFERROR(IF(INDEX('Outcome Indicators - Section C'!A$10:A$26,MATCH('Print View'!$A91,'Outcome Indicators - Section C'!$A$10:$A$26,0))&lt;&gt;"",INDEX('Outcome Indicators - Section C'!A$10:A$26,MATCH('Print View'!$A91,'Outcome Indicators - Section C'!$A$10:$A$26,0)),""),"")</f>
        <v>5</v>
      </c>
      <c r="J91" s="284" t="str">
        <f t="array" ref="J91">IFERROR(IF(INDEX('Outcome Indicators - Section C'!D$30:D$121,MATCH('Print View'!$A91&amp;'Print View'!$J$81,'Outcome Indicators - Section C'!$A$30:$A$121&amp;'Outcome Indicators - Section C'!$C$30:$C$121,0))&lt;&gt;"",INDEX('Outcome Indicators - Section C'!D$30:D$121,MATCH('Print View'!$A91&amp;'Print View'!$J$81,'Outcome Indicators - Section C'!$A$30:$A$121&amp;'Outcome Indicators - Section C'!$C$30:$C$121,0)),""),"")</f>
        <v/>
      </c>
      <c r="K91" s="608">
        <f t="array" ref="K91">IFERROR(IF(INDEX('Outcome Indicators - Section C'!F$30:F$121,MATCH('Print View'!$A91&amp;'Print View'!$J$81,'Outcome Indicators - Section C'!$A$30:$A$121&amp;'Outcome Indicators - Section C'!$C$30:$C$121,0))&lt;&gt;"",INDEX('Outcome Indicators - Section C'!F$30:F$121,MATCH('Print View'!$A91&amp;'Print View'!$J$81,'Outcome Indicators - Section C'!$A$30:$A$121&amp;'Outcome Indicators - Section C'!$C$30:$C$121,0)),""),"")</f>
        <v>80</v>
      </c>
      <c r="L91" s="610">
        <f t="array" ref="L91">IFERROR(IF(INDEX('Outcome Indicators - Section C'!G$30:G$121,MATCH('Print View'!$A91&amp;'Print View'!$J$81,'Outcome Indicators - Section C'!$A$30:$A$121&amp;'Outcome Indicators - Section C'!$C$30:$C$121,0))&lt;&gt;"",INDEX('Outcome Indicators - Section C'!G$30:G$121,MATCH('Print View'!$A91&amp;'Print View'!$J$81,'Outcome Indicators - Section C'!$A$30:$A$121&amp;'Outcome Indicators - Section C'!$C$30:$C$121,0)),""),"")</f>
        <v>43506</v>
      </c>
      <c r="M91" s="612" t="str">
        <f t="array" ref="M91">IFERROR(IF(INDEX('Outcome Indicators - Section C'!H$30:H$121,MATCH('Print View'!$A91&amp;'Print View'!$J$81,'Outcome Indicators - Section C'!$A$30:$A$121&amp;'Outcome Indicators - Section C'!$C$30:$C$121,0))&lt;&gt;"",INDEX('Outcome Indicators - Section C'!H$30:H$121,MATCH('Print View'!$A91&amp;'Print View'!$J$81,'Outcome Indicators - Section C'!$A$30:$A$121&amp;'Outcome Indicators - Section C'!$C$30:$C$121,0)),""),"")</f>
        <v/>
      </c>
      <c r="N91" s="284" t="str">
        <f t="array" ref="N91">IFERROR(IF(INDEX('Outcome Indicators - Section C'!D$30:D$121,MATCH('Print View'!$A91&amp;'Print View'!$N$81,'Outcome Indicators - Section C'!$A$30:$A$121&amp;'Outcome Indicators - Section C'!$C$30:$C$121,0))&lt;&gt;"",INDEX('Outcome Indicators - Section C'!D$30:D$121,MATCH('Print View'!$A91&amp;'Print View'!$N$81,'Outcome Indicators - Section C'!$A$30:$A$121&amp;'Outcome Indicators - Section C'!$C$30:$C$121,0)),""),"")</f>
        <v/>
      </c>
      <c r="O91" s="608">
        <f t="array" ref="O91">IFERROR(IF(INDEX('Outcome Indicators - Section C'!F$30:F$121,MATCH('Print View'!$A91&amp;'Print View'!$N$81,'Outcome Indicators - Section C'!$A$30:$A$121&amp;'Outcome Indicators - Section C'!$C$30:$C$121,0))&lt;&gt;"",INDEX('Outcome Indicators - Section C'!F$30:F$121,MATCH('Print View'!$A91&amp;'Print View'!$N$81,'Outcome Indicators - Section C'!$A$30:$A$121&amp;'Outcome Indicators - Section C'!$C$30:$C$121,0)),""),"")</f>
        <v>85</v>
      </c>
      <c r="P91" s="610">
        <f t="array" ref="P91">IFERROR(IF(INDEX('Outcome Indicators - Section C'!G$30:G$121,MATCH('Print View'!$A91&amp;'Print View'!$N$81,'Outcome Indicators - Section C'!$A$30:$A$121&amp;'Outcome Indicators - Section C'!$C$30:$C$121,0))&lt;&gt;"",INDEX('Outcome Indicators - Section C'!G$30:G$121,MATCH('Print View'!$A91&amp;'Print View'!$N$81,'Outcome Indicators - Section C'!$A$30:$A$121&amp;'Outcome Indicators - Section C'!$C$30:$C$121,0)),""),"")</f>
        <v>43871</v>
      </c>
      <c r="Q91" s="612" t="str">
        <f t="array" ref="Q91">IFERROR(IF(INDEX('Outcome Indicators - Section C'!H$30:H$121,MATCH('Print View'!$A91&amp;'Print View'!$N$81,'Outcome Indicators - Section C'!$A$30:$A$121&amp;'Outcome Indicators - Section C'!$C$30:$C$121,0))&lt;&gt;"",INDEX('Outcome Indicators - Section C'!H$30:H$121,MATCH('Print View'!$A91&amp;'Print View'!$N$81,'Outcome Indicators - Section C'!$A$30:$A$121&amp;'Outcome Indicators - Section C'!$C$30:$C$121,0)),""),"")</f>
        <v/>
      </c>
      <c r="R91" s="284" t="str">
        <f t="array" ref="R91">IFERROR(IF(INDEX('Outcome Indicators - Section C'!D$30:D$121,MATCH('Print View'!$A91&amp;'Print View'!$R$81,'Outcome Indicators - Section C'!$A$30:$A$121&amp;'Outcome Indicators - Section C'!$C$30:$C$121,0))&lt;&gt;"",INDEX('Outcome Indicators - Section C'!D$30:D$121,MATCH('Print View'!$A91&amp;'Print View'!$R$81,'Outcome Indicators - Section C'!$A$30:$A$121&amp;'Outcome Indicators - Section C'!$C$30:$C$121,0)),""),"")</f>
        <v/>
      </c>
      <c r="S91" s="608">
        <f t="array" ref="S91">IFERROR(IF(INDEX('Outcome Indicators - Section C'!F$30:F$121,MATCH('Print View'!$A91&amp;'Print View'!$R$81,'Outcome Indicators - Section C'!$A$30:$A$121&amp;'Outcome Indicators - Section C'!$C$30:$C$121,0))&lt;&gt;"",INDEX('Outcome Indicators - Section C'!F$30:F$121,MATCH('Print View'!$A91&amp;'Print View'!$R$81,'Outcome Indicators - Section C'!$A$30:$A$121&amp;'Outcome Indicators - Section C'!$C$30:$C$121,0)),""),"")</f>
        <v>90</v>
      </c>
      <c r="T91" s="610">
        <f t="array" ref="T91">IFERROR(IF(INDEX('Outcome Indicators - Section C'!G$30:G$121,MATCH('Print View'!$A91&amp;'Print View'!$R$81,'Outcome Indicators - Section C'!$A$30:$A$121&amp;'Outcome Indicators - Section C'!$C$30:$C$121,0))&lt;&gt;"",INDEX('Outcome Indicators - Section C'!G$30:G$121,MATCH('Print View'!$A91&amp;'Print View'!$R$81,'Outcome Indicators - Section C'!$A$30:$A$121&amp;'Outcome Indicators - Section C'!$C$30:$C$121,0)),""),"")</f>
        <v>44237</v>
      </c>
      <c r="U91" s="612" t="str">
        <f t="array" ref="U91">IFERROR(IF(INDEX('Outcome Indicators - Section C'!H$30:H$121,MATCH('Print View'!$A91&amp;'Print View'!$R$81,'Outcome Indicators - Section C'!$A$30:$A$121&amp;'Outcome Indicators - Section C'!$C$30:$C$121,0))&lt;&gt;"",INDEX('Outcome Indicators - Section C'!H$30:H$121,MATCH('Print View'!$A91&amp;'Print View'!$R$81,'Outcome Indicators - Section C'!$A$30:$A$121&amp;'Outcome Indicators - Section C'!$C$30:$C$121,0)),""),"")</f>
        <v/>
      </c>
      <c r="V91" s="284" t="str">
        <f t="array" ref="V91">IFERROR(IF(INDEX('Outcome Indicators - Section C'!D$30:D$121,MATCH('Print View'!$A91&amp;'Print View'!$V$81,'Outcome Indicators - Section C'!$A$30:$A$121&amp;'Outcome Indicators - Section C'!$C$30:$C$121,0))&lt;&gt;"",INDEX('Outcome Indicators - Section C'!D$30:D$121,MATCH('Print View'!$A91&amp;'Print View'!$V$81,'Outcome Indicators - Section C'!$A$30:$A$121&amp;'Outcome Indicators - Section C'!$C$30:$C$121,0)),""),"")</f>
        <v/>
      </c>
      <c r="W91" s="608" t="str">
        <f t="array" ref="W91">IFERROR(IF(INDEX('Outcome Indicators - Section C'!F$30:F$121,MATCH('Print View'!$A91&amp;'Print View'!$V$81,'Outcome Indicators - Section C'!$A$30:$A$121&amp;'Outcome Indicators - Section C'!$C$30:$C$121,0))&lt;&gt;"",INDEX('Outcome Indicators - Section C'!F$30:F$121,MATCH('Print View'!$A91&amp;'Print View'!$V$81,'Outcome Indicators - Section C'!$A$30:$A$121&amp;'Outcome Indicators - Section C'!$C$30:$C$121,0)),""),"")</f>
        <v/>
      </c>
      <c r="X91" s="610" t="str">
        <f t="array" ref="X91">IFERROR(IF(INDEX('Outcome Indicators - Section C'!G$30:G$121,MATCH('Print View'!$A91&amp;'Print View'!$V$81,'Outcome Indicators - Section C'!$A$30:$A$121&amp;'Outcome Indicators - Section C'!$C$30:$C$121,0))&lt;&gt;"",INDEX('Outcome Indicators - Section C'!G$30:G$121,MATCH('Print View'!$A91&amp;'Print View'!$V$81,'Outcome Indicators - Section C'!$A$30:$A$121&amp;'Outcome Indicators - Section C'!$C$30:$C$121,0)),""),"")</f>
        <v/>
      </c>
      <c r="Y91" s="612" t="str">
        <f t="array" ref="Y91">IFERROR(IF(INDEX('Outcome Indicators - Section C'!H$30:H$121,MATCH('Print View'!$A91&amp;'Print View'!$V$81,'Outcome Indicators - Section C'!$A$30:$A$121&amp;'Outcome Indicators - Section C'!$C$30:$C$121,0))&lt;&gt;"",INDEX('Outcome Indicators - Section C'!H$30:H$121,MATCH('Print View'!$A91&amp;'Print View'!$V$81,'Outcome Indicators - Section C'!$A$30:$A$121&amp;'Outcome Indicators - Section C'!$C$30:$C$121,0)),""),"")</f>
        <v/>
      </c>
      <c r="Z91" s="284" t="str">
        <f t="array" ref="Z91">IFERROR(IF(INDEX('Outcome Indicators - Section C'!D$30:D$121,MATCH('Print View'!$A91&amp;'Print View'!$Z$81,'Outcome Indicators - Section C'!$A$30:$A$121&amp;'Outcome Indicators - Section C'!$C$30:$C$121,0))&lt;&gt;"",INDEX('Outcome Indicators - Section C'!D$30:D$121,MATCH('Print View'!$A91&amp;'Print View'!$Z$81,'Outcome Indicators - Section C'!$A$30:$A$121&amp;'Outcome Indicators - Section C'!$C$30:$C$121,0)),""),"")</f>
        <v/>
      </c>
      <c r="AA91" s="608" t="str">
        <f t="array" ref="AA91">IFERROR(IF(INDEX('Outcome Indicators - Section C'!F$30:F$121,MATCH('Print View'!$A91&amp;'Print View'!$Z$81,'Outcome Indicators - Section C'!$A$30:$A$121&amp;'Outcome Indicators - Section C'!$C$30:$C$121,0))&lt;&gt;"",INDEX('Outcome Indicators - Section C'!F$30:F$121,MATCH('Print View'!$A91&amp;'Print View'!$Z$81,'Outcome Indicators - Section C'!$A$30:$A$121&amp;'Outcome Indicators - Section C'!$C$30:$C$121,0)),""),"")</f>
        <v/>
      </c>
      <c r="AB91" s="610" t="str">
        <f t="array" ref="AB91">IFERROR(IF(INDEX('Outcome Indicators - Section C'!G$30:G$121,MATCH('Print View'!$A91&amp;'Print View'!$Z$81,'Outcome Indicators - Section C'!$A$30:$A$121&amp;'Outcome Indicators - Section C'!$C$30:$C$121,0))&lt;&gt;"",INDEX('Outcome Indicators - Section C'!G$30:G$121,MATCH('Print View'!$A91&amp;'Print View'!$Z$81,'Outcome Indicators - Section C'!$A$30:$A$121&amp;'Outcome Indicators - Section C'!$C$30:$C$121,0)),""),"")</f>
        <v/>
      </c>
      <c r="AC91" s="612" t="str">
        <f t="array" ref="AC91">IFERROR(IF(INDEX('Outcome Indicators - Section C'!H$30:H$121,MATCH('Print View'!$A91&amp;'Print View'!$Z$81,'Outcome Indicators - Section C'!$A$30:$A$121&amp;'Outcome Indicators - Section C'!$C$30:$C$121,0))&lt;&gt;"",INDEX('Outcome Indicators - Section C'!H$30:H$121,MATCH('Print View'!$A91&amp;'Print View'!$Z$81,'Outcome Indicators - Section C'!$A$30:$A$121&amp;'Outcome Indicators - Section C'!$C$30:$C$121,0)),""),"")</f>
        <v/>
      </c>
      <c r="AD91" s="276"/>
      <c r="AE91" s="256"/>
      <c r="AF91" s="256"/>
      <c r="AG91" s="256"/>
      <c r="AH91" s="256"/>
      <c r="AI91" s="267"/>
      <c r="AJ91" s="669" t="s">
        <v>287</v>
      </c>
    </row>
    <row r="92" spans="1:36" ht="60" customHeight="1" x14ac:dyDescent="0.35">
      <c r="A92" s="658"/>
      <c r="B92" s="690"/>
      <c r="C92" s="660"/>
      <c r="D92" s="660"/>
      <c r="E92" s="660"/>
      <c r="F92" s="660"/>
      <c r="G92" s="660"/>
      <c r="H92" s="668"/>
      <c r="I92" s="613"/>
      <c r="J92" s="285" t="str">
        <f t="array" ref="J92">IFERROR(IF(INDEX('Outcome Indicators - Section C'!E$30:E$121,MATCH('Print View'!$A91&amp;'Print View'!$J$81,'Outcome Indicators - Section C'!$A$30:$A$121&amp;'Outcome Indicators - Section C'!$C$30:$C$121,0))&lt;&gt;"",INDEX('Outcome Indicators - Section C'!E$30:E$121,MATCH('Print View'!$A91&amp;'Print View'!$J$81,'Outcome Indicators - Section C'!$A$30:$A$121&amp;'Outcome Indicators - Section C'!$C$30:$C$121,0)),""),"")</f>
        <v/>
      </c>
      <c r="K92" s="609"/>
      <c r="L92" s="611"/>
      <c r="M92" s="613"/>
      <c r="N92" s="285" t="str">
        <f t="array" ref="N92">IFERROR(IF(INDEX('Outcome Indicators - Section C'!E$30:E$121,MATCH('Print View'!$A91&amp;'Print View'!$N$81,'Outcome Indicators - Section C'!$A$30:$A$121&amp;'Outcome Indicators - Section C'!$C$30:$C$121,0))&lt;&gt;"",INDEX('Outcome Indicators - Section C'!E$30:E$121,MATCH('Print View'!$A91&amp;'Print View'!$N$81,'Outcome Indicators - Section C'!$A$30:$A$121&amp;'Outcome Indicators - Section C'!$C$30:$C$121,0)),""),"")</f>
        <v/>
      </c>
      <c r="O92" s="609"/>
      <c r="P92" s="611"/>
      <c r="Q92" s="613"/>
      <c r="R92" s="285" t="str">
        <f t="array" ref="R92">IFERROR(IF(INDEX('Outcome Indicators - Section C'!E$30:E$121,MATCH('Print View'!$A91&amp;'Print View'!$R$81,'Outcome Indicators - Section C'!$A$30:$A$121&amp;'Outcome Indicators - Section C'!$C$30:$C$121,0))&lt;&gt;"",INDEX('Outcome Indicators - Section C'!E$30:E$121,MATCH('Print View'!$A91&amp;'Print View'!$R$81,'Outcome Indicators - Section C'!$A$30:$A$121&amp;'Outcome Indicators - Section C'!$C$30:$C$121,0)),""),"")</f>
        <v/>
      </c>
      <c r="S92" s="609"/>
      <c r="T92" s="611"/>
      <c r="U92" s="613"/>
      <c r="V92" s="285" t="str">
        <f t="array" ref="V92">IFERROR(IF(INDEX('Outcome Indicators - Section C'!E$30:E$121,MATCH('Print View'!$A91&amp;'Print View'!$V$81,'Outcome Indicators - Section C'!$A$30:$A$121&amp;'Outcome Indicators - Section C'!$C$30:$C$121,0))&lt;&gt;"",INDEX('Outcome Indicators - Section C'!E$30:E$121,MATCH('Print View'!$A91&amp;'Print View'!$V$81,'Outcome Indicators - Section C'!$A$30:$A$121&amp;'Outcome Indicators - Section C'!$C$30:$C$121,0)),""),"")</f>
        <v/>
      </c>
      <c r="W92" s="609"/>
      <c r="X92" s="611"/>
      <c r="Y92" s="613"/>
      <c r="Z92" s="285" t="str">
        <f t="array" ref="Z92">IFERROR(IF(INDEX('Outcome Indicators - Section C'!E$30:E$121,MATCH('Print View'!$A91&amp;'Print View'!$Z$81,'Outcome Indicators - Section C'!$A$30:$A$121&amp;'Outcome Indicators - Section C'!$C$30:$C$121,0))&lt;&gt;"",INDEX('Outcome Indicators - Section C'!E$30:E$121,MATCH('Print View'!$A91&amp;'Print View'!$Z$81,'Outcome Indicators - Section C'!$A$30:$A$121&amp;'Outcome Indicators - Section C'!$C$30:$C$121,0)),""),"")</f>
        <v/>
      </c>
      <c r="AA92" s="609"/>
      <c r="AB92" s="611"/>
      <c r="AC92" s="613"/>
      <c r="AD92" s="277"/>
      <c r="AE92" s="258"/>
      <c r="AF92" s="258"/>
      <c r="AG92" s="258"/>
      <c r="AH92" s="258"/>
      <c r="AI92" s="267"/>
      <c r="AJ92" s="669" t="s">
        <v>287</v>
      </c>
    </row>
    <row r="93" spans="1:36" ht="60" customHeight="1" x14ac:dyDescent="0.65">
      <c r="A93" s="614">
        <v>6</v>
      </c>
      <c r="B93" s="691" t="str">
        <f>IFERROR(IF(INDEX('Outcome Indicators - Section C'!B$10:B$26,MATCH('Print View'!$A93,'Outcome Indicators - Section C'!$A$10:$A$26,0))&lt;&gt;"",INDEX('Outcome Indicators - Section C'!B$10:B$26,MATCH('Print View'!$A93,'Outcome Indicators - Section C'!$A$10:$A$26,0)),""),"")</f>
        <v>TB O-2a: Treatment success rate of all forms of TB- bacteriologically confirmed plus clinically diagnosed, new and relapse cases</v>
      </c>
      <c r="C93" s="615" t="str">
        <f>IFERROR(IF(INDEX('Outcome Indicators - Section C'!C$10:C$26,MATCH('Print View'!$A93,'Outcome Indicators - Section C'!$A$10:$A$26,0))&lt;&gt;"",INDEX('Outcome Indicators - Section C'!C$10:C$26,MATCH('Print View'!$A93,'Outcome Indicators - Section C'!$A$10:$A$26,0)),""),"")</f>
        <v/>
      </c>
      <c r="D93" s="615" t="str">
        <f>IFERROR(IF(INDEX('Outcome Indicators - Section C'!D$10:D$26,MATCH('Print View'!$A93,'Outcome Indicators - Section C'!$A$10:$A$26,0))&lt;&gt;"",INDEX('Outcome Indicators - Section C'!D$10:D$26,MATCH('Print View'!$A93,'Outcome Indicators - Section C'!$A$10:$A$26,0)),""),"")</f>
        <v>85%</v>
      </c>
      <c r="E93" s="615" t="str">
        <f>IFERROR(IF(INDEX('Outcome Indicators - Section C'!E$10:E$26,MATCH('Print View'!$A93,'Outcome Indicators - Section C'!$A$10:$A$26,0))&lt;&gt;"",INDEX('Outcome Indicators - Section C'!E$10:E$26,MATCH('Print View'!$A93,'Outcome Indicators - Section C'!$A$10:$A$26,0)),""),"")</f>
        <v>2016</v>
      </c>
      <c r="F93" s="615" t="str">
        <f>IFERROR(IF(INDEX('Outcome Indicators - Section C'!F$10:F$26,MATCH('Print View'!$A93,'Outcome Indicators - Section C'!$A$10:$A$26,0))&lt;&gt;"",INDEX('Outcome Indicators - Section C'!F$10:F$26,MATCH('Print View'!$A93,'Outcome Indicators - Section C'!$A$10:$A$26,0)),""),"")</f>
        <v>R&amp;R TB system, quarterly reports</v>
      </c>
      <c r="G93" s="615" t="str">
        <f>IFERROR(IF(INDEX('Outcome Indicators - Section C'!G$10:G$26,MATCH('Print View'!$A93,'Outcome Indicators - Section C'!$A$10:$A$26,0))&lt;&gt;"",INDEX('Outcome Indicators - Section C'!G$10:G$26,MATCH('Print View'!$A93,'Outcome Indicators - Section C'!$A$10:$A$26,0)),""),"")</f>
        <v/>
      </c>
      <c r="H93" s="615" t="str">
        <f>IFERROR(IF(INDEX('Outcome Indicators - Section C'!H$10:H$26,MATCH('Print View'!$A93,'Outcome Indicators - Section C'!$A$10:$A$26,0))&lt;&gt;"",INDEX('Outcome Indicators - Section C'!H$10:H$26,MATCH('Print View'!$A93,'Outcome Indicators - Section C'!$A$10:$A$26,0)),""),"")</f>
        <v/>
      </c>
      <c r="I93" s="617">
        <f>IFERROR(IF(INDEX('Outcome Indicators - Section C'!A$10:A$26,MATCH('Print View'!$A93,'Outcome Indicators - Section C'!$A$10:$A$26,0))&lt;&gt;"",INDEX('Outcome Indicators - Section C'!A$10:A$26,MATCH('Print View'!$A93,'Outcome Indicators - Section C'!$A$10:$A$26,0)),""),"")</f>
        <v>6</v>
      </c>
      <c r="J93" s="312">
        <f t="array" ref="J93">IFERROR(IF(INDEX('Outcome Indicators - Section C'!D$30:D$121,MATCH('Print View'!$A93&amp;'Print View'!$J$81,'Outcome Indicators - Section C'!$A$30:$A$121&amp;'Outcome Indicators - Section C'!$C$30:$C$121,0))&lt;&gt;"",INDEX('Outcome Indicators - Section C'!D$30:D$121,MATCH('Print View'!$A93&amp;'Print View'!$J$81,'Outcome Indicators - Section C'!$A$30:$A$121&amp;'Outcome Indicators - Section C'!$C$30:$C$121,0)),""),"")</f>
        <v>16997</v>
      </c>
      <c r="K93" s="661">
        <f t="array" ref="K93">IFERROR(IF(INDEX('Outcome Indicators - Section C'!F$30:F$121,MATCH('Print View'!$A93&amp;'Print View'!$J$81,'Outcome Indicators - Section C'!$A$30:$A$121&amp;'Outcome Indicators - Section C'!$C$30:$C$121,0))&lt;&gt;"",INDEX('Outcome Indicators - Section C'!F$30:F$121,MATCH('Print View'!$A93&amp;'Print View'!$J$81,'Outcome Indicators - Section C'!$A$30:$A$121&amp;'Outcome Indicators - Section C'!$C$30:$C$121,0)),""),"")</f>
        <v>85.999797611819474</v>
      </c>
      <c r="L93" s="663">
        <f t="array" ref="L93">IFERROR(IF(INDEX('Outcome Indicators - Section C'!G$30:G$121,MATCH('Print View'!$A93&amp;'Print View'!$J$81,'Outcome Indicators - Section C'!$A$30:$A$121&amp;'Outcome Indicators - Section C'!$C$30:$C$121,0))&lt;&gt;"",INDEX('Outcome Indicators - Section C'!G$30:G$121,MATCH('Print View'!$A93&amp;'Print View'!$J$81,'Outcome Indicators - Section C'!$A$30:$A$121&amp;'Outcome Indicators - Section C'!$C$30:$C$121,0)),""),"")</f>
        <v>43497</v>
      </c>
      <c r="M93" s="665" t="str">
        <f t="array" ref="M93">IFERROR(IF(INDEX('Outcome Indicators - Section C'!H$30:H$121,MATCH('Print View'!$A93&amp;'Print View'!$J$81,'Outcome Indicators - Section C'!$A$30:$A$121&amp;'Outcome Indicators - Section C'!$C$30:$C$121,0))&lt;&gt;"",INDEX('Outcome Indicators - Section C'!H$30:H$121,MATCH('Print View'!$A93&amp;'Print View'!$J$81,'Outcome Indicators - Section C'!$A$30:$A$121&amp;'Outcome Indicators - Section C'!$C$30:$C$121,0)),""),"")</f>
        <v/>
      </c>
      <c r="N93" s="312">
        <f t="array" ref="N93">IFERROR(IF(INDEX('Outcome Indicators - Section C'!D$30:D$121,MATCH('Print View'!$A93&amp;'Print View'!$N$81,'Outcome Indicators - Section C'!$A$30:$A$121&amp;'Outcome Indicators - Section C'!$C$30:$C$121,0))&lt;&gt;"",INDEX('Outcome Indicators - Section C'!D$30:D$121,MATCH('Print View'!$A93&amp;'Print View'!$N$81,'Outcome Indicators - Section C'!$A$30:$A$121&amp;'Outcome Indicators - Section C'!$C$30:$C$121,0)),""),"")</f>
        <v>19079</v>
      </c>
      <c r="O93" s="661">
        <f t="array" ref="O93">IFERROR(IF(INDEX('Outcome Indicators - Section C'!F$30:F$121,MATCH('Print View'!$A93&amp;'Print View'!$N$81,'Outcome Indicators - Section C'!$A$30:$A$121&amp;'Outcome Indicators - Section C'!$C$30:$C$121,0))&lt;&gt;"",INDEX('Outcome Indicators - Section C'!F$30:F$121,MATCH('Print View'!$A93&amp;'Print View'!$N$81,'Outcome Indicators - Section C'!$A$30:$A$121&amp;'Outcome Indicators - Section C'!$C$30:$C$121,0)),""),"")</f>
        <v>87.998708546653745</v>
      </c>
      <c r="P93" s="663">
        <f t="array" ref="P93">IFERROR(IF(INDEX('Outcome Indicators - Section C'!G$30:G$121,MATCH('Print View'!$A93&amp;'Print View'!$N$81,'Outcome Indicators - Section C'!$A$30:$A$121&amp;'Outcome Indicators - Section C'!$C$30:$C$121,0))&lt;&gt;"",INDEX('Outcome Indicators - Section C'!G$30:G$121,MATCH('Print View'!$A93&amp;'Print View'!$N$81,'Outcome Indicators - Section C'!$A$30:$A$121&amp;'Outcome Indicators - Section C'!$C$30:$C$121,0)),""),"")</f>
        <v>43862</v>
      </c>
      <c r="Q93" s="665" t="str">
        <f t="array" ref="Q93">IFERROR(IF(INDEX('Outcome Indicators - Section C'!H$30:H$121,MATCH('Print View'!$A93&amp;'Print View'!$N$81,'Outcome Indicators - Section C'!$A$30:$A$121&amp;'Outcome Indicators - Section C'!$C$30:$C$121,0))&lt;&gt;"",INDEX('Outcome Indicators - Section C'!H$30:H$121,MATCH('Print View'!$A93&amp;'Print View'!$N$81,'Outcome Indicators - Section C'!$A$30:$A$121&amp;'Outcome Indicators - Section C'!$C$30:$C$121,0)),""),"")</f>
        <v/>
      </c>
      <c r="R93" s="312">
        <f t="array" ref="R93">IFERROR(IF(INDEX('Outcome Indicators - Section C'!D$30:D$121,MATCH('Print View'!$A93&amp;'Print View'!$R$81,'Outcome Indicators - Section C'!$A$30:$A$121&amp;'Outcome Indicators - Section C'!$C$30:$C$121,0))&lt;&gt;"",INDEX('Outcome Indicators - Section C'!D$30:D$121,MATCH('Print View'!$A93&amp;'Print View'!$R$81,'Outcome Indicators - Section C'!$A$30:$A$121&amp;'Outcome Indicators - Section C'!$C$30:$C$121,0)),""),"")</f>
        <v>21157</v>
      </c>
      <c r="S93" s="661">
        <f t="array" ref="S93">IFERROR(IF(INDEX('Outcome Indicators - Section C'!F$30:F$121,MATCH('Print View'!$A93&amp;'Print View'!$R$81,'Outcome Indicators - Section C'!$A$30:$A$121&amp;'Outcome Indicators - Section C'!$C$30:$C$121,0))&lt;&gt;"",INDEX('Outcome Indicators - Section C'!F$30:F$121,MATCH('Print View'!$A93&amp;'Print View'!$R$81,'Outcome Indicators - Section C'!$A$30:$A$121&amp;'Outcome Indicators - Section C'!$C$30:$C$121,0)),""),"")</f>
        <v>89.999149225795477</v>
      </c>
      <c r="T93" s="663">
        <f t="array" ref="T93">IFERROR(IF(INDEX('Outcome Indicators - Section C'!G$30:G$121,MATCH('Print View'!$A93&amp;'Print View'!$R$81,'Outcome Indicators - Section C'!$A$30:$A$121&amp;'Outcome Indicators - Section C'!$C$30:$C$121,0))&lt;&gt;"",INDEX('Outcome Indicators - Section C'!G$30:G$121,MATCH('Print View'!$A93&amp;'Print View'!$R$81,'Outcome Indicators - Section C'!$A$30:$A$121&amp;'Outcome Indicators - Section C'!$C$30:$C$121,0)),""),"")</f>
        <v>44228</v>
      </c>
      <c r="U93" s="665" t="str">
        <f t="array" ref="U93">IFERROR(IF(INDEX('Outcome Indicators - Section C'!H$30:H$121,MATCH('Print View'!$A93&amp;'Print View'!$R$81,'Outcome Indicators - Section C'!$A$30:$A$121&amp;'Outcome Indicators - Section C'!$C$30:$C$121,0))&lt;&gt;"",INDEX('Outcome Indicators - Section C'!H$30:H$121,MATCH('Print View'!$A93&amp;'Print View'!$R$81,'Outcome Indicators - Section C'!$A$30:$A$121&amp;'Outcome Indicators - Section C'!$C$30:$C$121,0)),""),"")</f>
        <v/>
      </c>
      <c r="V93" s="312" t="str">
        <f t="array" ref="V93">IFERROR(IF(INDEX('Outcome Indicators - Section C'!D$30:D$121,MATCH('Print View'!$A93&amp;'Print View'!$V$81,'Outcome Indicators - Section C'!$A$30:$A$121&amp;'Outcome Indicators - Section C'!$C$30:$C$121,0))&lt;&gt;"",INDEX('Outcome Indicators - Section C'!D$30:D$121,MATCH('Print View'!$A93&amp;'Print View'!$V$81,'Outcome Indicators - Section C'!$A$30:$A$121&amp;'Outcome Indicators - Section C'!$C$30:$C$121,0)),""),"")</f>
        <v/>
      </c>
      <c r="W93" s="661" t="str">
        <f t="array" ref="W93">IFERROR(IF(INDEX('Outcome Indicators - Section C'!F$30:F$121,MATCH('Print View'!$A93&amp;'Print View'!$V$81,'Outcome Indicators - Section C'!$A$30:$A$121&amp;'Outcome Indicators - Section C'!$C$30:$C$121,0))&lt;&gt;"",INDEX('Outcome Indicators - Section C'!F$30:F$121,MATCH('Print View'!$A93&amp;'Print View'!$V$81,'Outcome Indicators - Section C'!$A$30:$A$121&amp;'Outcome Indicators - Section C'!$C$30:$C$121,0)),""),"")</f>
        <v/>
      </c>
      <c r="X93" s="663" t="str">
        <f t="array" ref="X93">IFERROR(IF(INDEX('Outcome Indicators - Section C'!G$30:G$121,MATCH('Print View'!$A93&amp;'Print View'!$V$81,'Outcome Indicators - Section C'!$A$30:$A$121&amp;'Outcome Indicators - Section C'!$C$30:$C$121,0))&lt;&gt;"",INDEX('Outcome Indicators - Section C'!G$30:G$121,MATCH('Print View'!$A93&amp;'Print View'!$V$81,'Outcome Indicators - Section C'!$A$30:$A$121&amp;'Outcome Indicators - Section C'!$C$30:$C$121,0)),""),"")</f>
        <v/>
      </c>
      <c r="Y93" s="665" t="str">
        <f t="array" ref="Y93">IFERROR(IF(INDEX('Outcome Indicators - Section C'!H$30:H$121,MATCH('Print View'!$A93&amp;'Print View'!$V$81,'Outcome Indicators - Section C'!$A$30:$A$121&amp;'Outcome Indicators - Section C'!$C$30:$C$121,0))&lt;&gt;"",INDEX('Outcome Indicators - Section C'!H$30:H$121,MATCH('Print View'!$A93&amp;'Print View'!$V$81,'Outcome Indicators - Section C'!$A$30:$A$121&amp;'Outcome Indicators - Section C'!$C$30:$C$121,0)),""),"")</f>
        <v/>
      </c>
      <c r="Z93" s="312" t="str">
        <f t="array" ref="Z93">IFERROR(IF(INDEX('Outcome Indicators - Section C'!D$30:D$121,MATCH('Print View'!$A93&amp;'Print View'!$Z$81,'Outcome Indicators - Section C'!$A$30:$A$121&amp;'Outcome Indicators - Section C'!$C$30:$C$121,0))&lt;&gt;"",INDEX('Outcome Indicators - Section C'!D$30:D$121,MATCH('Print View'!$A93&amp;'Print View'!$Z$81,'Outcome Indicators - Section C'!$A$30:$A$121&amp;'Outcome Indicators - Section C'!$C$30:$C$121,0)),""),"")</f>
        <v/>
      </c>
      <c r="AA93" s="661" t="str">
        <f t="array" ref="AA93">IFERROR(IF(INDEX('Outcome Indicators - Section C'!F$30:F$121,MATCH('Print View'!$A93&amp;'Print View'!$Z$81,'Outcome Indicators - Section C'!$A$30:$A$121&amp;'Outcome Indicators - Section C'!$C$30:$C$121,0))&lt;&gt;"",INDEX('Outcome Indicators - Section C'!F$30:F$121,MATCH('Print View'!$A93&amp;'Print View'!$Z$81,'Outcome Indicators - Section C'!$A$30:$A$121&amp;'Outcome Indicators - Section C'!$C$30:$C$121,0)),""),"")</f>
        <v/>
      </c>
      <c r="AB93" s="663" t="str">
        <f t="array" ref="AB93">IFERROR(IF(INDEX('Outcome Indicators - Section C'!G$30:G$121,MATCH('Print View'!$A93&amp;'Print View'!$Z$81,'Outcome Indicators - Section C'!$A$30:$A$121&amp;'Outcome Indicators - Section C'!$C$30:$C$121,0))&lt;&gt;"",INDEX('Outcome Indicators - Section C'!G$30:G$121,MATCH('Print View'!$A93&amp;'Print View'!$Z$81,'Outcome Indicators - Section C'!$A$30:$A$121&amp;'Outcome Indicators - Section C'!$C$30:$C$121,0)),""),"")</f>
        <v/>
      </c>
      <c r="AC93" s="665" t="str">
        <f t="array" ref="AC93">IFERROR(IF(INDEX('Outcome Indicators - Section C'!H$30:H$121,MATCH('Print View'!$A93&amp;'Print View'!$Z$81,'Outcome Indicators - Section C'!$A$30:$A$121&amp;'Outcome Indicators - Section C'!$C$30:$C$121,0))&lt;&gt;"",INDEX('Outcome Indicators - Section C'!H$30:H$121,MATCH('Print View'!$A93&amp;'Print View'!$Z$81,'Outcome Indicators - Section C'!$A$30:$A$121&amp;'Outcome Indicators - Section C'!$C$30:$C$121,0)),""),"")</f>
        <v/>
      </c>
      <c r="AD93" s="278"/>
      <c r="AE93" s="260"/>
      <c r="AF93" s="260"/>
      <c r="AG93" s="260"/>
      <c r="AH93" s="260"/>
      <c r="AI93" s="260"/>
      <c r="AJ93" s="261" t="s">
        <v>287</v>
      </c>
    </row>
    <row r="94" spans="1:36" ht="60" customHeight="1" x14ac:dyDescent="0.35">
      <c r="A94" s="614"/>
      <c r="B94" s="692"/>
      <c r="C94" s="616"/>
      <c r="D94" s="616"/>
      <c r="E94" s="616"/>
      <c r="F94" s="616"/>
      <c r="G94" s="616"/>
      <c r="H94" s="616"/>
      <c r="I94" s="618"/>
      <c r="J94" s="313">
        <f t="array" ref="J94">IFERROR(IF(INDEX('Outcome Indicators - Section C'!E$30:E$121,MATCH('Print View'!$A93&amp;'Print View'!$J$81,'Outcome Indicators - Section C'!$A$30:$A$121&amp;'Outcome Indicators - Section C'!$C$30:$C$121,0))&lt;&gt;"",INDEX('Outcome Indicators - Section C'!E$30:E$121,MATCH('Print View'!$A93&amp;'Print View'!$J$81,'Outcome Indicators - Section C'!$A$30:$A$121&amp;'Outcome Indicators - Section C'!$C$30:$C$121,0)),""),"")</f>
        <v>19764</v>
      </c>
      <c r="K94" s="662"/>
      <c r="L94" s="664"/>
      <c r="M94" s="666"/>
      <c r="N94" s="313">
        <f t="array" ref="N94">IFERROR(IF(INDEX('Outcome Indicators - Section C'!E$30:E$121,MATCH('Print View'!$A93&amp;'Print View'!$N$81,'Outcome Indicators - Section C'!$A$30:$A$121&amp;'Outcome Indicators - Section C'!$C$30:$C$121,0))&lt;&gt;"",INDEX('Outcome Indicators - Section C'!E$30:E$121,MATCH('Print View'!$A93&amp;'Print View'!$N$81,'Outcome Indicators - Section C'!$A$30:$A$121&amp;'Outcome Indicators - Section C'!$C$30:$C$121,0)),""),"")</f>
        <v>21681</v>
      </c>
      <c r="O94" s="662"/>
      <c r="P94" s="664"/>
      <c r="Q94" s="666"/>
      <c r="R94" s="313">
        <f t="array" ref="R94">IFERROR(IF(INDEX('Outcome Indicators - Section C'!E$30:E$121,MATCH('Print View'!$A93&amp;'Print View'!$R$81,'Outcome Indicators - Section C'!$A$30:$A$121&amp;'Outcome Indicators - Section C'!$C$30:$C$121,0))&lt;&gt;"",INDEX('Outcome Indicators - Section C'!E$30:E$121,MATCH('Print View'!$A93&amp;'Print View'!$R$81,'Outcome Indicators - Section C'!$A$30:$A$121&amp;'Outcome Indicators - Section C'!$C$30:$C$121,0)),""),"")</f>
        <v>23508</v>
      </c>
      <c r="S94" s="662"/>
      <c r="T94" s="664"/>
      <c r="U94" s="666"/>
      <c r="V94" s="313" t="str">
        <f t="array" ref="V94">IFERROR(IF(INDEX('Outcome Indicators - Section C'!E$30:E$121,MATCH('Print View'!$A93&amp;'Print View'!$V$81,'Outcome Indicators - Section C'!$A$30:$A$121&amp;'Outcome Indicators - Section C'!$C$30:$C$121,0))&lt;&gt;"",INDEX('Outcome Indicators - Section C'!E$30:E$121,MATCH('Print View'!$A93&amp;'Print View'!$V$81,'Outcome Indicators - Section C'!$A$30:$A$121&amp;'Outcome Indicators - Section C'!$C$30:$C$121,0)),""),"")</f>
        <v/>
      </c>
      <c r="W94" s="662"/>
      <c r="X94" s="664"/>
      <c r="Y94" s="666"/>
      <c r="Z94" s="313" t="str">
        <f t="array" ref="Z94">IFERROR(IF(INDEX('Outcome Indicators - Section C'!E$30:E$121,MATCH('Print View'!$A93&amp;'Print View'!$Z$81,'Outcome Indicators - Section C'!$A$30:$A$121&amp;'Outcome Indicators - Section C'!$C$30:$C$121,0))&lt;&gt;"",INDEX('Outcome Indicators - Section C'!E$30:E$121,MATCH('Print View'!$A93&amp;'Print View'!$Z$81,'Outcome Indicators - Section C'!$A$30:$A$121&amp;'Outcome Indicators - Section C'!$C$30:$C$121,0)),""),"")</f>
        <v/>
      </c>
      <c r="AA94" s="662"/>
      <c r="AB94" s="664"/>
      <c r="AC94" s="666"/>
      <c r="AD94" s="279"/>
      <c r="AE94" s="262"/>
      <c r="AF94" s="262"/>
      <c r="AG94" s="262"/>
      <c r="AH94" s="262"/>
      <c r="AI94" s="262"/>
      <c r="AJ94" s="263" t="s">
        <v>287</v>
      </c>
    </row>
    <row r="95" spans="1:36" ht="60" customHeight="1" x14ac:dyDescent="0.65">
      <c r="A95" s="658">
        <v>7</v>
      </c>
      <c r="B95" s="689" t="str">
        <f>IFERROR(IF(INDEX('Outcome Indicators - Section C'!B$10:B$26,MATCH('Print View'!$A95,'Outcome Indicators - Section C'!$A$10:$A$26,0))&lt;&gt;"",INDEX('Outcome Indicators - Section C'!B$10:B$26,MATCH('Print View'!$A95,'Outcome Indicators - Section C'!$A$10:$A$26,0)),""),"")</f>
        <v>TB O-4(M): Treatment success rate of RR TB and/or MDR-TB: Percentage of cases with RR and/or MDR-TB successfully treated</v>
      </c>
      <c r="C95" s="659" t="str">
        <f>IFERROR(IF(INDEX('Outcome Indicators - Section C'!C$10:C$26,MATCH('Print View'!$A95,'Outcome Indicators - Section C'!$A$10:$A$26,0))&lt;&gt;"",INDEX('Outcome Indicators - Section C'!C$10:C$26,MATCH('Print View'!$A95,'Outcome Indicators - Section C'!$A$10:$A$26,0)),""),"")</f>
        <v/>
      </c>
      <c r="D95" s="659" t="str">
        <f>IFERROR(IF(INDEX('Outcome Indicators - Section C'!D$10:D$26,MATCH('Print View'!$A95,'Outcome Indicators - Section C'!$A$10:$A$26,0))&lt;&gt;"",INDEX('Outcome Indicators - Section C'!D$10:D$26,MATCH('Print View'!$A95,'Outcome Indicators - Section C'!$A$10:$A$26,0)),""),"")</f>
        <v>64%</v>
      </c>
      <c r="E95" s="659" t="str">
        <f>IFERROR(IF(INDEX('Outcome Indicators - Section C'!E$10:E$26,MATCH('Print View'!$A95,'Outcome Indicators - Section C'!$A$10:$A$26,0))&lt;&gt;"",INDEX('Outcome Indicators - Section C'!E$10:E$26,MATCH('Print View'!$A95,'Outcome Indicators - Section C'!$A$10:$A$26,0)),""),"")</f>
        <v>2014</v>
      </c>
      <c r="F95" s="659" t="str">
        <f>IFERROR(IF(INDEX('Outcome Indicators - Section C'!F$10:F$26,MATCH('Print View'!$A95,'Outcome Indicators - Section C'!$A$10:$A$26,0))&lt;&gt;"",INDEX('Outcome Indicators - Section C'!F$10:F$26,MATCH('Print View'!$A95,'Outcome Indicators - Section C'!$A$10:$A$26,0)),""),"")</f>
        <v>R&amp;R TB system, quarterly reports</v>
      </c>
      <c r="G95" s="659" t="str">
        <f>IFERROR(IF(INDEX('Outcome Indicators - Section C'!G$10:G$26,MATCH('Print View'!$A95,'Outcome Indicators - Section C'!$A$10:$A$26,0))&lt;&gt;"",INDEX('Outcome Indicators - Section C'!G$10:G$26,MATCH('Print View'!$A95,'Outcome Indicators - Section C'!$A$10:$A$26,0)),""),"")</f>
        <v>TB case definition</v>
      </c>
      <c r="H95" s="667" t="str">
        <f>IFERROR(IF(INDEX('Outcome Indicators - Section C'!H$10:H$26,MATCH('Print View'!$A95,'Outcome Indicators - Section C'!$A$10:$A$26,0))&lt;&gt;"",INDEX('Outcome Indicators - Section C'!H$10:H$26,MATCH('Print View'!$A95,'Outcome Indicators - Section C'!$A$10:$A$26,0)),""),"")</f>
        <v/>
      </c>
      <c r="I95" s="612">
        <f>IFERROR(IF(INDEX('Outcome Indicators - Section C'!A$10:A$26,MATCH('Print View'!$A95,'Outcome Indicators - Section C'!$A$10:$A$26,0))&lt;&gt;"",INDEX('Outcome Indicators - Section C'!A$10:A$26,MATCH('Print View'!$A95,'Outcome Indicators - Section C'!$A$10:$A$26,0)),""),"")</f>
        <v>7</v>
      </c>
      <c r="J95" s="284">
        <f t="array" ref="J95">IFERROR(IF(INDEX('Outcome Indicators - Section C'!D$30:D$121,MATCH('Print View'!$A95&amp;'Print View'!$J$81,'Outcome Indicators - Section C'!$A$30:$A$121&amp;'Outcome Indicators - Section C'!$C$30:$C$121,0))&lt;&gt;"",INDEX('Outcome Indicators - Section C'!D$30:D$121,MATCH('Print View'!$A95&amp;'Print View'!$J$81,'Outcome Indicators - Section C'!$A$30:$A$121&amp;'Outcome Indicators - Section C'!$C$30:$C$121,0)),""),"")</f>
        <v>125</v>
      </c>
      <c r="K95" s="608">
        <f t="array" ref="K95">IFERROR(IF(INDEX('Outcome Indicators - Section C'!F$30:F$121,MATCH('Print View'!$A95&amp;'Print View'!$J$81,'Outcome Indicators - Section C'!$A$30:$A$121&amp;'Outcome Indicators - Section C'!$C$30:$C$121,0))&lt;&gt;"",INDEX('Outcome Indicators - Section C'!F$30:F$121,MATCH('Print View'!$A95&amp;'Print View'!$J$81,'Outcome Indicators - Section C'!$A$30:$A$121&amp;'Outcome Indicators - Section C'!$C$30:$C$121,0)),""),"")</f>
        <v>66.844919786096256</v>
      </c>
      <c r="L95" s="610">
        <f t="array" ref="L95">IFERROR(IF(INDEX('Outcome Indicators - Section C'!G$30:G$121,MATCH('Print View'!$A95&amp;'Print View'!$J$81,'Outcome Indicators - Section C'!$A$30:$A$121&amp;'Outcome Indicators - Section C'!$C$30:$C$121,0))&lt;&gt;"",INDEX('Outcome Indicators - Section C'!G$30:G$121,MATCH('Print View'!$A95&amp;'Print View'!$J$81,'Outcome Indicators - Section C'!$A$30:$A$121&amp;'Outcome Indicators - Section C'!$C$30:$C$121,0)),""),"")</f>
        <v>43862</v>
      </c>
      <c r="M95" s="612" t="str">
        <f t="array" ref="M95">IFERROR(IF(INDEX('Outcome Indicators - Section C'!H$30:H$121,MATCH('Print View'!$A95&amp;'Print View'!$J$81,'Outcome Indicators - Section C'!$A$30:$A$121&amp;'Outcome Indicators - Section C'!$C$30:$C$121,0))&lt;&gt;"",INDEX('Outcome Indicators - Section C'!H$30:H$121,MATCH('Print View'!$A95&amp;'Print View'!$J$81,'Outcome Indicators - Section C'!$A$30:$A$121&amp;'Outcome Indicators - Section C'!$C$30:$C$121,0)),""),"")</f>
        <v/>
      </c>
      <c r="N95" s="284">
        <f t="array" ref="N95">IFERROR(IF(INDEX('Outcome Indicators - Section C'!D$30:D$121,MATCH('Print View'!$A95&amp;'Print View'!$N$81,'Outcome Indicators - Section C'!$A$30:$A$121&amp;'Outcome Indicators - Section C'!$C$30:$C$121,0))&lt;&gt;"",INDEX('Outcome Indicators - Section C'!D$30:D$121,MATCH('Print View'!$A95&amp;'Print View'!$N$81,'Outcome Indicators - Section C'!$A$30:$A$121&amp;'Outcome Indicators - Section C'!$C$30:$C$121,0)),""),"")</f>
        <v>188</v>
      </c>
      <c r="O95" s="608">
        <f t="array" ref="O95">IFERROR(IF(INDEX('Outcome Indicators - Section C'!F$30:F$121,MATCH('Print View'!$A95&amp;'Print View'!$N$81,'Outcome Indicators - Section C'!$A$30:$A$121&amp;'Outcome Indicators - Section C'!$C$30:$C$121,0))&lt;&gt;"",INDEX('Outcome Indicators - Section C'!F$30:F$121,MATCH('Print View'!$A95&amp;'Print View'!$N$81,'Outcome Indicators - Section C'!$A$30:$A$121&amp;'Outcome Indicators - Section C'!$C$30:$C$121,0)),""),"")</f>
        <v>71.755725190839698</v>
      </c>
      <c r="P95" s="610">
        <f t="array" ref="P95">IFERROR(IF(INDEX('Outcome Indicators - Section C'!G$30:G$121,MATCH('Print View'!$A95&amp;'Print View'!$N$81,'Outcome Indicators - Section C'!$A$30:$A$121&amp;'Outcome Indicators - Section C'!$C$30:$C$121,0))&lt;&gt;"",INDEX('Outcome Indicators - Section C'!G$30:G$121,MATCH('Print View'!$A95&amp;'Print View'!$N$81,'Outcome Indicators - Section C'!$A$30:$A$121&amp;'Outcome Indicators - Section C'!$C$30:$C$121,0)),""),"")</f>
        <v>44228</v>
      </c>
      <c r="Q95" s="612" t="str">
        <f t="array" ref="Q95">IFERROR(IF(INDEX('Outcome Indicators - Section C'!H$30:H$121,MATCH('Print View'!$A95&amp;'Print View'!$N$81,'Outcome Indicators - Section C'!$A$30:$A$121&amp;'Outcome Indicators - Section C'!$C$30:$C$121,0))&lt;&gt;"",INDEX('Outcome Indicators - Section C'!H$30:H$121,MATCH('Print View'!$A95&amp;'Print View'!$N$81,'Outcome Indicators - Section C'!$A$30:$A$121&amp;'Outcome Indicators - Section C'!$C$30:$C$121,0)),""),"")</f>
        <v/>
      </c>
      <c r="R95" s="284">
        <f t="array" ref="R95">IFERROR(IF(INDEX('Outcome Indicators - Section C'!D$30:D$121,MATCH('Print View'!$A95&amp;'Print View'!$R$81,'Outcome Indicators - Section C'!$A$30:$A$121&amp;'Outcome Indicators - Section C'!$C$30:$C$121,0))&lt;&gt;"",INDEX('Outcome Indicators - Section C'!D$30:D$121,MATCH('Print View'!$A95&amp;'Print View'!$R$81,'Outcome Indicators - Section C'!$A$30:$A$121&amp;'Outcome Indicators - Section C'!$C$30:$C$121,0)),""),"")</f>
        <v>257</v>
      </c>
      <c r="S95" s="608">
        <f t="array" ref="S95">IFERROR(IF(INDEX('Outcome Indicators - Section C'!F$30:F$121,MATCH('Print View'!$A95&amp;'Print View'!$R$81,'Outcome Indicators - Section C'!$A$30:$A$121&amp;'Outcome Indicators - Section C'!$C$30:$C$121,0))&lt;&gt;"",INDEX('Outcome Indicators - Section C'!F$30:F$121,MATCH('Print View'!$A95&amp;'Print View'!$R$81,'Outcome Indicators - Section C'!$A$30:$A$121&amp;'Outcome Indicators - Section C'!$C$30:$C$121,0)),""),"")</f>
        <v>76.946107784431135</v>
      </c>
      <c r="T95" s="610">
        <f t="array" ref="T95">IFERROR(IF(INDEX('Outcome Indicators - Section C'!G$30:G$121,MATCH('Print View'!$A95&amp;'Print View'!$R$81,'Outcome Indicators - Section C'!$A$30:$A$121&amp;'Outcome Indicators - Section C'!$C$30:$C$121,0))&lt;&gt;"",INDEX('Outcome Indicators - Section C'!G$30:G$121,MATCH('Print View'!$A95&amp;'Print View'!$R$81,'Outcome Indicators - Section C'!$A$30:$A$121&amp;'Outcome Indicators - Section C'!$C$30:$C$121,0)),""),"")</f>
        <v>44593</v>
      </c>
      <c r="U95" s="612" t="str">
        <f t="array" ref="U95">IFERROR(IF(INDEX('Outcome Indicators - Section C'!H$30:H$121,MATCH('Print View'!$A95&amp;'Print View'!$R$81,'Outcome Indicators - Section C'!$A$30:$A$121&amp;'Outcome Indicators - Section C'!$C$30:$C$121,0))&lt;&gt;"",INDEX('Outcome Indicators - Section C'!H$30:H$121,MATCH('Print View'!$A95&amp;'Print View'!$R$81,'Outcome Indicators - Section C'!$A$30:$A$121&amp;'Outcome Indicators - Section C'!$C$30:$C$121,0)),""),"")</f>
        <v/>
      </c>
      <c r="V95" s="284" t="str">
        <f t="array" ref="V95">IFERROR(IF(INDEX('Outcome Indicators - Section C'!D$30:D$121,MATCH('Print View'!$A95&amp;'Print View'!$V$81,'Outcome Indicators - Section C'!$A$30:$A$121&amp;'Outcome Indicators - Section C'!$C$30:$C$121,0))&lt;&gt;"",INDEX('Outcome Indicators - Section C'!D$30:D$121,MATCH('Print View'!$A95&amp;'Print View'!$V$81,'Outcome Indicators - Section C'!$A$30:$A$121&amp;'Outcome Indicators - Section C'!$C$30:$C$121,0)),""),"")</f>
        <v/>
      </c>
      <c r="W95" s="608" t="str">
        <f t="array" ref="W95">IFERROR(IF(INDEX('Outcome Indicators - Section C'!F$30:F$121,MATCH('Print View'!$A95&amp;'Print View'!$V$81,'Outcome Indicators - Section C'!$A$30:$A$121&amp;'Outcome Indicators - Section C'!$C$30:$C$121,0))&lt;&gt;"",INDEX('Outcome Indicators - Section C'!F$30:F$121,MATCH('Print View'!$A95&amp;'Print View'!$V$81,'Outcome Indicators - Section C'!$A$30:$A$121&amp;'Outcome Indicators - Section C'!$C$30:$C$121,0)),""),"")</f>
        <v/>
      </c>
      <c r="X95" s="610" t="str">
        <f t="array" ref="X95">IFERROR(IF(INDEX('Outcome Indicators - Section C'!G$30:G$121,MATCH('Print View'!$A95&amp;'Print View'!$V$81,'Outcome Indicators - Section C'!$A$30:$A$121&amp;'Outcome Indicators - Section C'!$C$30:$C$121,0))&lt;&gt;"",INDEX('Outcome Indicators - Section C'!G$30:G$121,MATCH('Print View'!$A95&amp;'Print View'!$V$81,'Outcome Indicators - Section C'!$A$30:$A$121&amp;'Outcome Indicators - Section C'!$C$30:$C$121,0)),""),"")</f>
        <v/>
      </c>
      <c r="Y95" s="612" t="str">
        <f t="array" ref="Y95">IFERROR(IF(INDEX('Outcome Indicators - Section C'!H$30:H$121,MATCH('Print View'!$A95&amp;'Print View'!$V$81,'Outcome Indicators - Section C'!$A$30:$A$121&amp;'Outcome Indicators - Section C'!$C$30:$C$121,0))&lt;&gt;"",INDEX('Outcome Indicators - Section C'!H$30:H$121,MATCH('Print View'!$A95&amp;'Print View'!$V$81,'Outcome Indicators - Section C'!$A$30:$A$121&amp;'Outcome Indicators - Section C'!$C$30:$C$121,0)),""),"")</f>
        <v/>
      </c>
      <c r="Z95" s="284" t="str">
        <f t="array" ref="Z95">IFERROR(IF(INDEX('Outcome Indicators - Section C'!D$30:D$121,MATCH('Print View'!$A95&amp;'Print View'!$Z$81,'Outcome Indicators - Section C'!$A$30:$A$121&amp;'Outcome Indicators - Section C'!$C$30:$C$121,0))&lt;&gt;"",INDEX('Outcome Indicators - Section C'!D$30:D$121,MATCH('Print View'!$A95&amp;'Print View'!$Z$81,'Outcome Indicators - Section C'!$A$30:$A$121&amp;'Outcome Indicators - Section C'!$C$30:$C$121,0)),""),"")</f>
        <v/>
      </c>
      <c r="AA95" s="608" t="str">
        <f t="array" ref="AA95">IFERROR(IF(INDEX('Outcome Indicators - Section C'!F$30:F$121,MATCH('Print View'!$A95&amp;'Print View'!$Z$81,'Outcome Indicators - Section C'!$A$30:$A$121&amp;'Outcome Indicators - Section C'!$C$30:$C$121,0))&lt;&gt;"",INDEX('Outcome Indicators - Section C'!F$30:F$121,MATCH('Print View'!$A95&amp;'Print View'!$Z$81,'Outcome Indicators - Section C'!$A$30:$A$121&amp;'Outcome Indicators - Section C'!$C$30:$C$121,0)),""),"")</f>
        <v/>
      </c>
      <c r="AB95" s="610" t="str">
        <f t="array" ref="AB95">IFERROR(IF(INDEX('Outcome Indicators - Section C'!G$30:G$121,MATCH('Print View'!$A95&amp;'Print View'!$Z$81,'Outcome Indicators - Section C'!$A$30:$A$121&amp;'Outcome Indicators - Section C'!$C$30:$C$121,0))&lt;&gt;"",INDEX('Outcome Indicators - Section C'!G$30:G$121,MATCH('Print View'!$A95&amp;'Print View'!$Z$81,'Outcome Indicators - Section C'!$A$30:$A$121&amp;'Outcome Indicators - Section C'!$C$30:$C$121,0)),""),"")</f>
        <v/>
      </c>
      <c r="AC95" s="612" t="str">
        <f t="array" ref="AC95">IFERROR(IF(INDEX('Outcome Indicators - Section C'!H$30:H$121,MATCH('Print View'!$A95&amp;'Print View'!$Z$81,'Outcome Indicators - Section C'!$A$30:$A$121&amp;'Outcome Indicators - Section C'!$C$30:$C$121,0))&lt;&gt;"",INDEX('Outcome Indicators - Section C'!H$30:H$121,MATCH('Print View'!$A95&amp;'Print View'!$Z$81,'Outcome Indicators - Section C'!$A$30:$A$121&amp;'Outcome Indicators - Section C'!$C$30:$C$121,0)),""),"")</f>
        <v/>
      </c>
      <c r="AD95" s="276"/>
      <c r="AE95" s="256"/>
      <c r="AF95" s="256"/>
      <c r="AG95" s="256"/>
      <c r="AH95" s="256"/>
      <c r="AI95" s="267"/>
      <c r="AJ95" s="669" t="s">
        <v>287</v>
      </c>
    </row>
    <row r="96" spans="1:36" ht="60" customHeight="1" x14ac:dyDescent="0.35">
      <c r="A96" s="658"/>
      <c r="B96" s="690"/>
      <c r="C96" s="660"/>
      <c r="D96" s="660"/>
      <c r="E96" s="660"/>
      <c r="F96" s="660"/>
      <c r="G96" s="660"/>
      <c r="H96" s="668"/>
      <c r="I96" s="613"/>
      <c r="J96" s="285">
        <f t="array" ref="J96">IFERROR(IF(INDEX('Outcome Indicators - Section C'!E$30:E$121,MATCH('Print View'!$A95&amp;'Print View'!$J$81,'Outcome Indicators - Section C'!$A$30:$A$121&amp;'Outcome Indicators - Section C'!$C$30:$C$121,0))&lt;&gt;"",INDEX('Outcome Indicators - Section C'!E$30:E$121,MATCH('Print View'!$A95&amp;'Print View'!$J$81,'Outcome Indicators - Section C'!$A$30:$A$121&amp;'Outcome Indicators - Section C'!$C$30:$C$121,0)),""),"")</f>
        <v>187</v>
      </c>
      <c r="K96" s="609"/>
      <c r="L96" s="611"/>
      <c r="M96" s="613"/>
      <c r="N96" s="285">
        <f t="array" ref="N96">IFERROR(IF(INDEX('Outcome Indicators - Section C'!E$30:E$121,MATCH('Print View'!$A95&amp;'Print View'!$N$81,'Outcome Indicators - Section C'!$A$30:$A$121&amp;'Outcome Indicators - Section C'!$C$30:$C$121,0))&lt;&gt;"",INDEX('Outcome Indicators - Section C'!E$30:E$121,MATCH('Print View'!$A95&amp;'Print View'!$N$81,'Outcome Indicators - Section C'!$A$30:$A$121&amp;'Outcome Indicators - Section C'!$C$30:$C$121,0)),""),"")</f>
        <v>262</v>
      </c>
      <c r="O96" s="609"/>
      <c r="P96" s="611"/>
      <c r="Q96" s="613"/>
      <c r="R96" s="285">
        <f t="array" ref="R96">IFERROR(IF(INDEX('Outcome Indicators - Section C'!E$30:E$121,MATCH('Print View'!$A95&amp;'Print View'!$R$81,'Outcome Indicators - Section C'!$A$30:$A$121&amp;'Outcome Indicators - Section C'!$C$30:$C$121,0))&lt;&gt;"",INDEX('Outcome Indicators - Section C'!E$30:E$121,MATCH('Print View'!$A95&amp;'Print View'!$R$81,'Outcome Indicators - Section C'!$A$30:$A$121&amp;'Outcome Indicators - Section C'!$C$30:$C$121,0)),""),"")</f>
        <v>334</v>
      </c>
      <c r="S96" s="609"/>
      <c r="T96" s="611"/>
      <c r="U96" s="613"/>
      <c r="V96" s="285" t="str">
        <f t="array" ref="V96">IFERROR(IF(INDEX('Outcome Indicators - Section C'!E$30:E$121,MATCH('Print View'!$A95&amp;'Print View'!$V$81,'Outcome Indicators - Section C'!$A$30:$A$121&amp;'Outcome Indicators - Section C'!$C$30:$C$121,0))&lt;&gt;"",INDEX('Outcome Indicators - Section C'!E$30:E$121,MATCH('Print View'!$A95&amp;'Print View'!$V$81,'Outcome Indicators - Section C'!$A$30:$A$121&amp;'Outcome Indicators - Section C'!$C$30:$C$121,0)),""),"")</f>
        <v/>
      </c>
      <c r="W96" s="609"/>
      <c r="X96" s="611"/>
      <c r="Y96" s="613"/>
      <c r="Z96" s="285" t="str">
        <f t="array" ref="Z96">IFERROR(IF(INDEX('Outcome Indicators - Section C'!E$30:E$121,MATCH('Print View'!$A95&amp;'Print View'!$Z$81,'Outcome Indicators - Section C'!$A$30:$A$121&amp;'Outcome Indicators - Section C'!$C$30:$C$121,0))&lt;&gt;"",INDEX('Outcome Indicators - Section C'!E$30:E$121,MATCH('Print View'!$A95&amp;'Print View'!$Z$81,'Outcome Indicators - Section C'!$A$30:$A$121&amp;'Outcome Indicators - Section C'!$C$30:$C$121,0)),""),"")</f>
        <v/>
      </c>
      <c r="AA96" s="609"/>
      <c r="AB96" s="611"/>
      <c r="AC96" s="613"/>
      <c r="AD96" s="277"/>
      <c r="AE96" s="258"/>
      <c r="AF96" s="258"/>
      <c r="AG96" s="258"/>
      <c r="AH96" s="258"/>
      <c r="AI96" s="267"/>
      <c r="AJ96" s="669" t="s">
        <v>287</v>
      </c>
    </row>
    <row r="97" spans="1:36" ht="60" customHeight="1" x14ac:dyDescent="0.65">
      <c r="A97" s="614">
        <v>8</v>
      </c>
      <c r="B97" s="691" t="str">
        <f>IFERROR(IF(INDEX('Outcome Indicators - Section C'!B$10:B$26,MATCH('Print View'!$A97,'Outcome Indicators - Section C'!$A$10:$A$26,0))&lt;&gt;"",INDEX('Outcome Indicators - Section C'!B$10:B$26,MATCH('Print View'!$A97,'Outcome Indicators - Section C'!$A$10:$A$26,0)),""),"")</f>
        <v>TB O-1a: Case notification rate of all forms of TB per 100,000 population - bacteriologically confirmed plus clinically diagnosed, new and relapse cases</v>
      </c>
      <c r="C97" s="615" t="str">
        <f>IFERROR(IF(INDEX('Outcome Indicators - Section C'!C$10:C$26,MATCH('Print View'!$A97,'Outcome Indicators - Section C'!$A$10:$A$26,0))&lt;&gt;"",INDEX('Outcome Indicators - Section C'!C$10:C$26,MATCH('Print View'!$A97,'Outcome Indicators - Section C'!$A$10:$A$26,0)),""),"")</f>
        <v/>
      </c>
      <c r="D97" s="615" t="str">
        <f>IFERROR(IF(INDEX('Outcome Indicators - Section C'!D$10:D$26,MATCH('Print View'!$A97,'Outcome Indicators - Section C'!$A$10:$A$26,0))&lt;&gt;"",INDEX('Outcome Indicators - Section C'!D$10:D$26,MATCH('Print View'!$A97,'Outcome Indicators - Section C'!$A$10:$A$26,0)),""),"")</f>
        <v>49.56</v>
      </c>
      <c r="E97" s="615" t="str">
        <f>IFERROR(IF(INDEX('Outcome Indicators - Section C'!E$10:E$26,MATCH('Print View'!$A97,'Outcome Indicators - Section C'!$A$10:$A$26,0))&lt;&gt;"",INDEX('Outcome Indicators - Section C'!E$10:E$26,MATCH('Print View'!$A97,'Outcome Indicators - Section C'!$A$10:$A$26,0)),""),"")</f>
        <v>2016</v>
      </c>
      <c r="F97" s="615" t="str">
        <f>IFERROR(IF(INDEX('Outcome Indicators - Section C'!F$10:F$26,MATCH('Print View'!$A97,'Outcome Indicators - Section C'!$A$10:$A$26,0))&lt;&gt;"",INDEX('Outcome Indicators - Section C'!F$10:F$26,MATCH('Print View'!$A97,'Outcome Indicators - Section C'!$A$10:$A$26,0)),""),"")</f>
        <v>R&amp;R TB system, quarterly reports</v>
      </c>
      <c r="G97" s="615" t="str">
        <f>IFERROR(IF(INDEX('Outcome Indicators - Section C'!G$10:G$26,MATCH('Print View'!$A97,'Outcome Indicators - Section C'!$A$10:$A$26,0))&lt;&gt;"",INDEX('Outcome Indicators - Section C'!G$10:G$26,MATCH('Print View'!$A97,'Outcome Indicators - Section C'!$A$10:$A$26,0)),""),"")</f>
        <v/>
      </c>
      <c r="H97" s="615" t="str">
        <f>IFERROR(IF(INDEX('Outcome Indicators - Section C'!H$10:H$26,MATCH('Print View'!$A97,'Outcome Indicators - Section C'!$A$10:$A$26,0))&lt;&gt;"",INDEX('Outcome Indicators - Section C'!H$10:H$26,MATCH('Print View'!$A97,'Outcome Indicators - Section C'!$A$10:$A$26,0)),""),"")</f>
        <v/>
      </c>
      <c r="I97" s="617">
        <f>IFERROR(IF(INDEX('Outcome Indicators - Section C'!A$10:A$26,MATCH('Print View'!$A97,'Outcome Indicators - Section C'!$A$10:$A$26,0))&lt;&gt;"",INDEX('Outcome Indicators - Section C'!A$10:A$26,MATCH('Print View'!$A97,'Outcome Indicators - Section C'!$A$10:$A$26,0)),""),"")</f>
        <v>8</v>
      </c>
      <c r="J97" s="312">
        <f t="array" ref="J97">IFERROR(IF(INDEX('Outcome Indicators - Section C'!D$30:D$121,MATCH('Print View'!$A97&amp;'Print View'!$J$81,'Outcome Indicators - Section C'!$A$30:$A$121&amp;'Outcome Indicators - Section C'!$C$30:$C$121,0))&lt;&gt;"",INDEX('Outcome Indicators - Section C'!D$30:D$121,MATCH('Print View'!$A97&amp;'Print View'!$J$81,'Outcome Indicators - Section C'!$A$30:$A$121&amp;'Outcome Indicators - Section C'!$C$30:$C$121,0)),""),"")</f>
        <v>19764</v>
      </c>
      <c r="K97" s="661">
        <f t="array" ref="K97">IFERROR(IF(INDEX('Outcome Indicators - Section C'!F$30:F$121,MATCH('Print View'!$A97&amp;'Print View'!$J$81,'Outcome Indicators - Section C'!$A$30:$A$121&amp;'Outcome Indicators - Section C'!$C$30:$C$121,0))&lt;&gt;"",INDEX('Outcome Indicators - Section C'!F$30:F$121,MATCH('Print View'!$A97&amp;'Print View'!$J$81,'Outcome Indicators - Section C'!$A$30:$A$121&amp;'Outcome Indicators - Section C'!$C$30:$C$121,0)),""),"")</f>
        <v>67.499458252298865</v>
      </c>
      <c r="L97" s="663">
        <f t="array" ref="L97">IFERROR(IF(INDEX('Outcome Indicators - Section C'!G$30:G$121,MATCH('Print View'!$A97&amp;'Print View'!$J$81,'Outcome Indicators - Section C'!$A$30:$A$121&amp;'Outcome Indicators - Section C'!$C$30:$C$121,0))&lt;&gt;"",INDEX('Outcome Indicators - Section C'!G$30:G$121,MATCH('Print View'!$A97&amp;'Print View'!$J$81,'Outcome Indicators - Section C'!$A$30:$A$121&amp;'Outcome Indicators - Section C'!$C$30:$C$121,0)),""),"")</f>
        <v>43497</v>
      </c>
      <c r="M97" s="665" t="str">
        <f t="array" ref="M97">IFERROR(IF(INDEX('Outcome Indicators - Section C'!H$30:H$121,MATCH('Print View'!$A97&amp;'Print View'!$J$81,'Outcome Indicators - Section C'!$A$30:$A$121&amp;'Outcome Indicators - Section C'!$C$30:$C$121,0))&lt;&gt;"",INDEX('Outcome Indicators - Section C'!H$30:H$121,MATCH('Print View'!$A97&amp;'Print View'!$J$81,'Outcome Indicators - Section C'!$A$30:$A$121&amp;'Outcome Indicators - Section C'!$C$30:$C$121,0)),""),"")</f>
        <v/>
      </c>
      <c r="N97" s="312">
        <f t="array" ref="N97">IFERROR(IF(INDEX('Outcome Indicators - Section C'!D$30:D$121,MATCH('Print View'!$A97&amp;'Print View'!$N$81,'Outcome Indicators - Section C'!$A$30:$A$121&amp;'Outcome Indicators - Section C'!$C$30:$C$121,0))&lt;&gt;"",INDEX('Outcome Indicators - Section C'!D$30:D$121,MATCH('Print View'!$A97&amp;'Print View'!$N$81,'Outcome Indicators - Section C'!$A$30:$A$121&amp;'Outcome Indicators - Section C'!$C$30:$C$121,0)),""),"")</f>
        <v>21681</v>
      </c>
      <c r="O97" s="661">
        <f t="array" ref="O97">IFERROR(IF(INDEX('Outcome Indicators - Section C'!F$30:F$121,MATCH('Print View'!$A97&amp;'Print View'!$N$81,'Outcome Indicators - Section C'!$A$30:$A$121&amp;'Outcome Indicators - Section C'!$C$30:$C$121,0))&lt;&gt;"",INDEX('Outcome Indicators - Section C'!F$30:F$121,MATCH('Print View'!$A97&amp;'Print View'!$N$81,'Outcome Indicators - Section C'!$A$30:$A$121&amp;'Outcome Indicators - Section C'!$C$30:$C$121,0)),""),"")</f>
        <v>72.500474174034309</v>
      </c>
      <c r="P97" s="663">
        <f t="array" ref="P97">IFERROR(IF(INDEX('Outcome Indicators - Section C'!G$30:G$121,MATCH('Print View'!$A97&amp;'Print View'!$N$81,'Outcome Indicators - Section C'!$A$30:$A$121&amp;'Outcome Indicators - Section C'!$C$30:$C$121,0))&lt;&gt;"",INDEX('Outcome Indicators - Section C'!G$30:G$121,MATCH('Print View'!$A97&amp;'Print View'!$N$81,'Outcome Indicators - Section C'!$A$30:$A$121&amp;'Outcome Indicators - Section C'!$C$30:$C$121,0)),""),"")</f>
        <v>43862</v>
      </c>
      <c r="Q97" s="665" t="str">
        <f t="array" ref="Q97">IFERROR(IF(INDEX('Outcome Indicators - Section C'!H$30:H$121,MATCH('Print View'!$A97&amp;'Print View'!$N$81,'Outcome Indicators - Section C'!$A$30:$A$121&amp;'Outcome Indicators - Section C'!$C$30:$C$121,0))&lt;&gt;"",INDEX('Outcome Indicators - Section C'!H$30:H$121,MATCH('Print View'!$A97&amp;'Print View'!$N$81,'Outcome Indicators - Section C'!$A$30:$A$121&amp;'Outcome Indicators - Section C'!$C$30:$C$121,0)),""),"")</f>
        <v/>
      </c>
      <c r="R97" s="312">
        <f t="array" ref="R97">IFERROR(IF(INDEX('Outcome Indicators - Section C'!D$30:D$121,MATCH('Print View'!$A97&amp;'Print View'!$R$81,'Outcome Indicators - Section C'!$A$30:$A$121&amp;'Outcome Indicators - Section C'!$C$30:$C$121,0))&lt;&gt;"",INDEX('Outcome Indicators - Section C'!D$30:D$121,MATCH('Print View'!$A97&amp;'Print View'!$R$81,'Outcome Indicators - Section C'!$A$30:$A$121&amp;'Outcome Indicators - Section C'!$C$30:$C$121,0)),""),"")</f>
        <v>23508</v>
      </c>
      <c r="S97" s="661">
        <f t="array" ref="S97">IFERROR(IF(INDEX('Outcome Indicators - Section C'!F$30:F$121,MATCH('Print View'!$A97&amp;'Print View'!$R$81,'Outcome Indicators - Section C'!$A$30:$A$121&amp;'Outcome Indicators - Section C'!$C$30:$C$121,0))&lt;&gt;"",INDEX('Outcome Indicators - Section C'!F$30:F$121,MATCH('Print View'!$A97&amp;'Print View'!$R$81,'Outcome Indicators - Section C'!$A$30:$A$121&amp;'Outcome Indicators - Section C'!$C$30:$C$121,0)),""),"")</f>
        <v>76.998540047675021</v>
      </c>
      <c r="T97" s="663">
        <f t="array" ref="T97">IFERROR(IF(INDEX('Outcome Indicators - Section C'!G$30:G$121,MATCH('Print View'!$A97&amp;'Print View'!$R$81,'Outcome Indicators - Section C'!$A$30:$A$121&amp;'Outcome Indicators - Section C'!$C$30:$C$121,0))&lt;&gt;"",INDEX('Outcome Indicators - Section C'!G$30:G$121,MATCH('Print View'!$A97&amp;'Print View'!$R$81,'Outcome Indicators - Section C'!$A$30:$A$121&amp;'Outcome Indicators - Section C'!$C$30:$C$121,0)),""),"")</f>
        <v>44228</v>
      </c>
      <c r="U97" s="665" t="str">
        <f t="array" ref="U97">IFERROR(IF(INDEX('Outcome Indicators - Section C'!H$30:H$121,MATCH('Print View'!$A97&amp;'Print View'!$R$81,'Outcome Indicators - Section C'!$A$30:$A$121&amp;'Outcome Indicators - Section C'!$C$30:$C$121,0))&lt;&gt;"",INDEX('Outcome Indicators - Section C'!H$30:H$121,MATCH('Print View'!$A97&amp;'Print View'!$R$81,'Outcome Indicators - Section C'!$A$30:$A$121&amp;'Outcome Indicators - Section C'!$C$30:$C$121,0)),""),"")</f>
        <v/>
      </c>
      <c r="V97" s="312" t="str">
        <f t="array" ref="V97">IFERROR(IF(INDEX('Outcome Indicators - Section C'!D$30:D$121,MATCH('Print View'!$A97&amp;'Print View'!$V$81,'Outcome Indicators - Section C'!$A$30:$A$121&amp;'Outcome Indicators - Section C'!$C$30:$C$121,0))&lt;&gt;"",INDEX('Outcome Indicators - Section C'!D$30:D$121,MATCH('Print View'!$A97&amp;'Print View'!$V$81,'Outcome Indicators - Section C'!$A$30:$A$121&amp;'Outcome Indicators - Section C'!$C$30:$C$121,0)),""),"")</f>
        <v/>
      </c>
      <c r="W97" s="661" t="str">
        <f t="array" ref="W97">IFERROR(IF(INDEX('Outcome Indicators - Section C'!F$30:F$121,MATCH('Print View'!$A97&amp;'Print View'!$V$81,'Outcome Indicators - Section C'!$A$30:$A$121&amp;'Outcome Indicators - Section C'!$C$30:$C$121,0))&lt;&gt;"",INDEX('Outcome Indicators - Section C'!F$30:F$121,MATCH('Print View'!$A97&amp;'Print View'!$V$81,'Outcome Indicators - Section C'!$A$30:$A$121&amp;'Outcome Indicators - Section C'!$C$30:$C$121,0)),""),"")</f>
        <v/>
      </c>
      <c r="X97" s="663" t="str">
        <f t="array" ref="X97">IFERROR(IF(INDEX('Outcome Indicators - Section C'!G$30:G$121,MATCH('Print View'!$A97&amp;'Print View'!$V$81,'Outcome Indicators - Section C'!$A$30:$A$121&amp;'Outcome Indicators - Section C'!$C$30:$C$121,0))&lt;&gt;"",INDEX('Outcome Indicators - Section C'!G$30:G$121,MATCH('Print View'!$A97&amp;'Print View'!$V$81,'Outcome Indicators - Section C'!$A$30:$A$121&amp;'Outcome Indicators - Section C'!$C$30:$C$121,0)),""),"")</f>
        <v/>
      </c>
      <c r="Y97" s="665" t="str">
        <f t="array" ref="Y97">IFERROR(IF(INDEX('Outcome Indicators - Section C'!H$30:H$121,MATCH('Print View'!$A97&amp;'Print View'!$V$81,'Outcome Indicators - Section C'!$A$30:$A$121&amp;'Outcome Indicators - Section C'!$C$30:$C$121,0))&lt;&gt;"",INDEX('Outcome Indicators - Section C'!H$30:H$121,MATCH('Print View'!$A97&amp;'Print View'!$V$81,'Outcome Indicators - Section C'!$A$30:$A$121&amp;'Outcome Indicators - Section C'!$C$30:$C$121,0)),""),"")</f>
        <v/>
      </c>
      <c r="Z97" s="312" t="str">
        <f t="array" ref="Z97">IFERROR(IF(INDEX('Outcome Indicators - Section C'!D$30:D$121,MATCH('Print View'!$A97&amp;'Print View'!$Z$81,'Outcome Indicators - Section C'!$A$30:$A$121&amp;'Outcome Indicators - Section C'!$C$30:$C$121,0))&lt;&gt;"",INDEX('Outcome Indicators - Section C'!D$30:D$121,MATCH('Print View'!$A97&amp;'Print View'!$Z$81,'Outcome Indicators - Section C'!$A$30:$A$121&amp;'Outcome Indicators - Section C'!$C$30:$C$121,0)),""),"")</f>
        <v/>
      </c>
      <c r="AA97" s="661" t="str">
        <f t="array" ref="AA97">IFERROR(IF(INDEX('Outcome Indicators - Section C'!F$30:F$121,MATCH('Print View'!$A97&amp;'Print View'!$Z$81,'Outcome Indicators - Section C'!$A$30:$A$121&amp;'Outcome Indicators - Section C'!$C$30:$C$121,0))&lt;&gt;"",INDEX('Outcome Indicators - Section C'!F$30:F$121,MATCH('Print View'!$A97&amp;'Print View'!$Z$81,'Outcome Indicators - Section C'!$A$30:$A$121&amp;'Outcome Indicators - Section C'!$C$30:$C$121,0)),""),"")</f>
        <v/>
      </c>
      <c r="AB97" s="663" t="str">
        <f t="array" ref="AB97">IFERROR(IF(INDEX('Outcome Indicators - Section C'!G$30:G$121,MATCH('Print View'!$A97&amp;'Print View'!$Z$81,'Outcome Indicators - Section C'!$A$30:$A$121&amp;'Outcome Indicators - Section C'!$C$30:$C$121,0))&lt;&gt;"",INDEX('Outcome Indicators - Section C'!G$30:G$121,MATCH('Print View'!$A97&amp;'Print View'!$Z$81,'Outcome Indicators - Section C'!$A$30:$A$121&amp;'Outcome Indicators - Section C'!$C$30:$C$121,0)),""),"")</f>
        <v/>
      </c>
      <c r="AC97" s="665" t="str">
        <f t="array" ref="AC97">IFERROR(IF(INDEX('Outcome Indicators - Section C'!H$30:H$121,MATCH('Print View'!$A97&amp;'Print View'!$Z$81,'Outcome Indicators - Section C'!$A$30:$A$121&amp;'Outcome Indicators - Section C'!$C$30:$C$121,0))&lt;&gt;"",INDEX('Outcome Indicators - Section C'!H$30:H$121,MATCH('Print View'!$A97&amp;'Print View'!$Z$81,'Outcome Indicators - Section C'!$A$30:$A$121&amp;'Outcome Indicators - Section C'!$C$30:$C$121,0)),""),"")</f>
        <v/>
      </c>
      <c r="AD97" s="278"/>
      <c r="AE97" s="260"/>
      <c r="AF97" s="260"/>
      <c r="AG97" s="260"/>
      <c r="AH97" s="260"/>
      <c r="AI97" s="260"/>
      <c r="AJ97" s="261" t="s">
        <v>287</v>
      </c>
    </row>
    <row r="98" spans="1:36" ht="60" customHeight="1" x14ac:dyDescent="0.35">
      <c r="A98" s="614"/>
      <c r="B98" s="692"/>
      <c r="C98" s="616"/>
      <c r="D98" s="616"/>
      <c r="E98" s="616"/>
      <c r="F98" s="616"/>
      <c r="G98" s="616"/>
      <c r="H98" s="616"/>
      <c r="I98" s="618"/>
      <c r="J98" s="313">
        <f t="array" ref="J98">IFERROR(IF(INDEX('Outcome Indicators - Section C'!E$30:E$121,MATCH('Print View'!$A97&amp;'Print View'!$J$81,'Outcome Indicators - Section C'!$A$30:$A$121&amp;'Outcome Indicators - Section C'!$C$30:$C$121,0))&lt;&gt;"",INDEX('Outcome Indicators - Section C'!E$30:E$121,MATCH('Print View'!$A97&amp;'Print View'!$J$81,'Outcome Indicators - Section C'!$A$30:$A$121&amp;'Outcome Indicators - Section C'!$C$30:$C$121,0)),""),"")</f>
        <v>29280235</v>
      </c>
      <c r="K98" s="662"/>
      <c r="L98" s="664"/>
      <c r="M98" s="666"/>
      <c r="N98" s="313">
        <f t="array" ref="N98">IFERROR(IF(INDEX('Outcome Indicators - Section C'!E$30:E$121,MATCH('Print View'!$A97&amp;'Print View'!$N$81,'Outcome Indicators - Section C'!$A$30:$A$121&amp;'Outcome Indicators - Section C'!$C$30:$C$121,0))&lt;&gt;"",INDEX('Outcome Indicators - Section C'!E$30:E$121,MATCH('Print View'!$A97&amp;'Print View'!$N$81,'Outcome Indicators - Section C'!$A$30:$A$121&amp;'Outcome Indicators - Section C'!$C$30:$C$121,0)),""),"")</f>
        <v>29904632</v>
      </c>
      <c r="O98" s="662"/>
      <c r="P98" s="664"/>
      <c r="Q98" s="666"/>
      <c r="R98" s="313">
        <f t="array" ref="R98">IFERROR(IF(INDEX('Outcome Indicators - Section C'!E$30:E$121,MATCH('Print View'!$A97&amp;'Print View'!$R$81,'Outcome Indicators - Section C'!$A$30:$A$121&amp;'Outcome Indicators - Section C'!$C$30:$C$121,0))&lt;&gt;"",INDEX('Outcome Indicators - Section C'!E$30:E$121,MATCH('Print View'!$A97&amp;'Print View'!$R$81,'Outcome Indicators - Section C'!$A$30:$A$121&amp;'Outcome Indicators - Section C'!$C$30:$C$121,0)),""),"")</f>
        <v>30530449</v>
      </c>
      <c r="S98" s="662"/>
      <c r="T98" s="664"/>
      <c r="U98" s="666"/>
      <c r="V98" s="313" t="str">
        <f t="array" ref="V98">IFERROR(IF(INDEX('Outcome Indicators - Section C'!E$30:E$121,MATCH('Print View'!$A97&amp;'Print View'!$V$81,'Outcome Indicators - Section C'!$A$30:$A$121&amp;'Outcome Indicators - Section C'!$C$30:$C$121,0))&lt;&gt;"",INDEX('Outcome Indicators - Section C'!E$30:E$121,MATCH('Print View'!$A97&amp;'Print View'!$V$81,'Outcome Indicators - Section C'!$A$30:$A$121&amp;'Outcome Indicators - Section C'!$C$30:$C$121,0)),""),"")</f>
        <v/>
      </c>
      <c r="W98" s="662"/>
      <c r="X98" s="664"/>
      <c r="Y98" s="666"/>
      <c r="Z98" s="313" t="str">
        <f t="array" ref="Z98">IFERROR(IF(INDEX('Outcome Indicators - Section C'!E$30:E$121,MATCH('Print View'!$A97&amp;'Print View'!$Z$81,'Outcome Indicators - Section C'!$A$30:$A$121&amp;'Outcome Indicators - Section C'!$C$30:$C$121,0))&lt;&gt;"",INDEX('Outcome Indicators - Section C'!E$30:E$121,MATCH('Print View'!$A97&amp;'Print View'!$Z$81,'Outcome Indicators - Section C'!$A$30:$A$121&amp;'Outcome Indicators - Section C'!$C$30:$C$121,0)),""),"")</f>
        <v/>
      </c>
      <c r="AA98" s="662"/>
      <c r="AB98" s="664"/>
      <c r="AC98" s="666"/>
      <c r="AD98" s="279"/>
      <c r="AE98" s="262"/>
      <c r="AF98" s="262"/>
      <c r="AG98" s="262"/>
      <c r="AH98" s="262"/>
      <c r="AI98" s="262"/>
      <c r="AJ98" s="263" t="s">
        <v>287</v>
      </c>
    </row>
    <row r="99" spans="1:36" ht="60" customHeight="1" x14ac:dyDescent="0.65">
      <c r="A99" s="658">
        <v>9</v>
      </c>
      <c r="B99" s="689" t="str">
        <f>IFERROR(IF(INDEX('Outcome Indicators - Section C'!B$10:B$26,MATCH('Print View'!$A99,'Outcome Indicators - Section C'!$A$10:$A$26,0))&lt;&gt;"",INDEX('Outcome Indicators - Section C'!B$10:B$26,MATCH('Print View'!$A99,'Outcome Indicators - Section C'!$A$10:$A$26,0)),""),"")</f>
        <v>TB O-6: Notification of RR-TB and/or MDR-TB cases – Percentage of notified cases of bacteriologically confirmed, drug resistant RR-TB and/or MDR-TB as a proportion of all estimated RR-TB and/or MDR-TB cases</v>
      </c>
      <c r="C99" s="659" t="str">
        <f>IFERROR(IF(INDEX('Outcome Indicators - Section C'!C$10:C$26,MATCH('Print View'!$A99,'Outcome Indicators - Section C'!$A$10:$A$26,0))&lt;&gt;"",INDEX('Outcome Indicators - Section C'!C$10:C$26,MATCH('Print View'!$A99,'Outcome Indicators - Section C'!$A$10:$A$26,0)),""),"")</f>
        <v/>
      </c>
      <c r="D99" s="659" t="str">
        <f>IFERROR(IF(INDEX('Outcome Indicators - Section C'!D$10:D$26,MATCH('Print View'!$A99,'Outcome Indicators - Section C'!$A$10:$A$26,0))&lt;&gt;"",INDEX('Outcome Indicators - Section C'!D$10:D$26,MATCH('Print View'!$A99,'Outcome Indicators - Section C'!$A$10:$A$26,0)),""),"")</f>
        <v>14%</v>
      </c>
      <c r="E99" s="659" t="str">
        <f>IFERROR(IF(INDEX('Outcome Indicators - Section C'!E$10:E$26,MATCH('Print View'!$A99,'Outcome Indicators - Section C'!$A$10:$A$26,0))&lt;&gt;"",INDEX('Outcome Indicators - Section C'!E$10:E$26,MATCH('Print View'!$A99,'Outcome Indicators - Section C'!$A$10:$A$26,0)),""),"")</f>
        <v>2016</v>
      </c>
      <c r="F99" s="659" t="str">
        <f>IFERROR(IF(INDEX('Outcome Indicators - Section C'!F$10:F$26,MATCH('Print View'!$A99,'Outcome Indicators - Section C'!$A$10:$A$26,0))&lt;&gt;"",INDEX('Outcome Indicators - Section C'!F$10:F$26,MATCH('Print View'!$A99,'Outcome Indicators - Section C'!$A$10:$A$26,0)),""),"")</f>
        <v>Based on WHO Global TB report</v>
      </c>
      <c r="G99" s="659" t="str">
        <f>IFERROR(IF(INDEX('Outcome Indicators - Section C'!G$10:G$26,MATCH('Print View'!$A99,'Outcome Indicators - Section C'!$A$10:$A$26,0))&lt;&gt;"",INDEX('Outcome Indicators - Section C'!G$10:G$26,MATCH('Print View'!$A99,'Outcome Indicators - Section C'!$A$10:$A$26,0)),""),"")</f>
        <v/>
      </c>
      <c r="H99" s="667" t="str">
        <f>IFERROR(IF(INDEX('Outcome Indicators - Section C'!H$10:H$26,MATCH('Print View'!$A99,'Outcome Indicators - Section C'!$A$10:$A$26,0))&lt;&gt;"",INDEX('Outcome Indicators - Section C'!H$10:H$26,MATCH('Print View'!$A99,'Outcome Indicators - Section C'!$A$10:$A$26,0)),""),"")</f>
        <v/>
      </c>
      <c r="I99" s="612">
        <f>IFERROR(IF(INDEX('Outcome Indicators - Section C'!A$10:A$26,MATCH('Print View'!$A99,'Outcome Indicators - Section C'!$A$10:$A$26,0))&lt;&gt;"",INDEX('Outcome Indicators - Section C'!A$10:A$26,MATCH('Print View'!$A99,'Outcome Indicators - Section C'!$A$10:$A$26,0)),""),"")</f>
        <v>9</v>
      </c>
      <c r="J99" s="284">
        <f t="array" ref="J99">IFERROR(IF(INDEX('Outcome Indicators - Section C'!D$30:D$121,MATCH('Print View'!$A99&amp;'Print View'!$J$81,'Outcome Indicators - Section C'!$A$30:$A$121&amp;'Outcome Indicators - Section C'!$C$30:$C$121,0))&lt;&gt;"",INDEX('Outcome Indicators - Section C'!D$30:D$121,MATCH('Print View'!$A99&amp;'Print View'!$J$81,'Outcome Indicators - Section C'!$A$30:$A$121&amp;'Outcome Indicators - Section C'!$C$30:$C$121,0)),""),"")</f>
        <v>187</v>
      </c>
      <c r="K99" s="608">
        <f t="array" ref="K99">IFERROR(IF(INDEX('Outcome Indicators - Section C'!F$30:F$121,MATCH('Print View'!$A99&amp;'Print View'!$J$81,'Outcome Indicators - Section C'!$A$30:$A$121&amp;'Outcome Indicators - Section C'!$C$30:$C$121,0))&lt;&gt;"",INDEX('Outcome Indicators - Section C'!F$30:F$121,MATCH('Print View'!$A99&amp;'Print View'!$J$81,'Outcome Indicators - Section C'!$A$30:$A$121&amp;'Outcome Indicators - Section C'!$C$30:$C$121,0)),""),"")</f>
        <v>23.913043478260871</v>
      </c>
      <c r="L99" s="610">
        <f t="array" ref="L99">IFERROR(IF(INDEX('Outcome Indicators - Section C'!G$30:G$121,MATCH('Print View'!$A99&amp;'Print View'!$J$81,'Outcome Indicators - Section C'!$A$30:$A$121&amp;'Outcome Indicators - Section C'!$C$30:$C$121,0))&lt;&gt;"",INDEX('Outcome Indicators - Section C'!G$30:G$121,MATCH('Print View'!$A99&amp;'Print View'!$J$81,'Outcome Indicators - Section C'!$A$30:$A$121&amp;'Outcome Indicators - Section C'!$C$30:$C$121,0)),""),"")</f>
        <v>43497</v>
      </c>
      <c r="M99" s="612" t="str">
        <f t="array" ref="M99">IFERROR(IF(INDEX('Outcome Indicators - Section C'!H$30:H$121,MATCH('Print View'!$A99&amp;'Print View'!$J$81,'Outcome Indicators - Section C'!$A$30:$A$121&amp;'Outcome Indicators - Section C'!$C$30:$C$121,0))&lt;&gt;"",INDEX('Outcome Indicators - Section C'!H$30:H$121,MATCH('Print View'!$A99&amp;'Print View'!$J$81,'Outcome Indicators - Section C'!$A$30:$A$121&amp;'Outcome Indicators - Section C'!$C$30:$C$121,0)),""),"")</f>
        <v/>
      </c>
      <c r="N99" s="284">
        <f t="array" ref="N99">IFERROR(IF(INDEX('Outcome Indicators - Section C'!D$30:D$121,MATCH('Print View'!$A99&amp;'Print View'!$N$81,'Outcome Indicators - Section C'!$A$30:$A$121&amp;'Outcome Indicators - Section C'!$C$30:$C$121,0))&lt;&gt;"",INDEX('Outcome Indicators - Section C'!D$30:D$121,MATCH('Print View'!$A99&amp;'Print View'!$N$81,'Outcome Indicators - Section C'!$A$30:$A$121&amp;'Outcome Indicators - Section C'!$C$30:$C$121,0)),""),"")</f>
        <v>262</v>
      </c>
      <c r="O99" s="608">
        <f t="array" ref="O99">IFERROR(IF(INDEX('Outcome Indicators - Section C'!F$30:F$121,MATCH('Print View'!$A99&amp;'Print View'!$N$81,'Outcome Indicators - Section C'!$A$30:$A$121&amp;'Outcome Indicators - Section C'!$C$30:$C$121,0))&lt;&gt;"",INDEX('Outcome Indicators - Section C'!F$30:F$121,MATCH('Print View'!$A99&amp;'Print View'!$N$81,'Outcome Indicators - Section C'!$A$30:$A$121&amp;'Outcome Indicators - Section C'!$C$30:$C$121,0)),""),"")</f>
        <v>33.937823834196891</v>
      </c>
      <c r="P99" s="610">
        <f t="array" ref="P99">IFERROR(IF(INDEX('Outcome Indicators - Section C'!G$30:G$121,MATCH('Print View'!$A99&amp;'Print View'!$N$81,'Outcome Indicators - Section C'!$A$30:$A$121&amp;'Outcome Indicators - Section C'!$C$30:$C$121,0))&lt;&gt;"",INDEX('Outcome Indicators - Section C'!G$30:G$121,MATCH('Print View'!$A99&amp;'Print View'!$N$81,'Outcome Indicators - Section C'!$A$30:$A$121&amp;'Outcome Indicators - Section C'!$C$30:$C$121,0)),""),"")</f>
        <v>43862</v>
      </c>
      <c r="Q99" s="612" t="str">
        <f t="array" ref="Q99">IFERROR(IF(INDEX('Outcome Indicators - Section C'!H$30:H$121,MATCH('Print View'!$A99&amp;'Print View'!$N$81,'Outcome Indicators - Section C'!$A$30:$A$121&amp;'Outcome Indicators - Section C'!$C$30:$C$121,0))&lt;&gt;"",INDEX('Outcome Indicators - Section C'!H$30:H$121,MATCH('Print View'!$A99&amp;'Print View'!$N$81,'Outcome Indicators - Section C'!$A$30:$A$121&amp;'Outcome Indicators - Section C'!$C$30:$C$121,0)),""),"")</f>
        <v/>
      </c>
      <c r="R99" s="284">
        <f t="array" ref="R99">IFERROR(IF(INDEX('Outcome Indicators - Section C'!D$30:D$121,MATCH('Print View'!$A99&amp;'Print View'!$R$81,'Outcome Indicators - Section C'!$A$30:$A$121&amp;'Outcome Indicators - Section C'!$C$30:$C$121,0))&lt;&gt;"",INDEX('Outcome Indicators - Section C'!D$30:D$121,MATCH('Print View'!$A99&amp;'Print View'!$R$81,'Outcome Indicators - Section C'!$A$30:$A$121&amp;'Outcome Indicators - Section C'!$C$30:$C$121,0)),""),"")</f>
        <v>334</v>
      </c>
      <c r="S99" s="608">
        <f t="array" ref="S99">IFERROR(IF(INDEX('Outcome Indicators - Section C'!F$30:F$121,MATCH('Print View'!$A99&amp;'Print View'!$R$81,'Outcome Indicators - Section C'!$A$30:$A$121&amp;'Outcome Indicators - Section C'!$C$30:$C$121,0))&lt;&gt;"",INDEX('Outcome Indicators - Section C'!F$30:F$121,MATCH('Print View'!$A99&amp;'Print View'!$R$81,'Outcome Indicators - Section C'!$A$30:$A$121&amp;'Outcome Indicators - Section C'!$C$30:$C$121,0)),""),"")</f>
        <v>43.889618922470433</v>
      </c>
      <c r="T99" s="610">
        <f t="array" ref="T99">IFERROR(IF(INDEX('Outcome Indicators - Section C'!G$30:G$121,MATCH('Print View'!$A99&amp;'Print View'!$R$81,'Outcome Indicators - Section C'!$A$30:$A$121&amp;'Outcome Indicators - Section C'!$C$30:$C$121,0))&lt;&gt;"",INDEX('Outcome Indicators - Section C'!G$30:G$121,MATCH('Print View'!$A99&amp;'Print View'!$R$81,'Outcome Indicators - Section C'!$A$30:$A$121&amp;'Outcome Indicators - Section C'!$C$30:$C$121,0)),""),"")</f>
        <v>44228</v>
      </c>
      <c r="U99" s="612" t="str">
        <f t="array" ref="U99">IFERROR(IF(INDEX('Outcome Indicators - Section C'!H$30:H$121,MATCH('Print View'!$A99&amp;'Print View'!$R$81,'Outcome Indicators - Section C'!$A$30:$A$121&amp;'Outcome Indicators - Section C'!$C$30:$C$121,0))&lt;&gt;"",INDEX('Outcome Indicators - Section C'!H$30:H$121,MATCH('Print View'!$A99&amp;'Print View'!$R$81,'Outcome Indicators - Section C'!$A$30:$A$121&amp;'Outcome Indicators - Section C'!$C$30:$C$121,0)),""),"")</f>
        <v/>
      </c>
      <c r="V99" s="284" t="str">
        <f t="array" ref="V99">IFERROR(IF(INDEX('Outcome Indicators - Section C'!D$30:D$121,MATCH('Print View'!$A99&amp;'Print View'!$V$81,'Outcome Indicators - Section C'!$A$30:$A$121&amp;'Outcome Indicators - Section C'!$C$30:$C$121,0))&lt;&gt;"",INDEX('Outcome Indicators - Section C'!D$30:D$121,MATCH('Print View'!$A99&amp;'Print View'!$V$81,'Outcome Indicators - Section C'!$A$30:$A$121&amp;'Outcome Indicators - Section C'!$C$30:$C$121,0)),""),"")</f>
        <v/>
      </c>
      <c r="W99" s="608" t="str">
        <f t="array" ref="W99">IFERROR(IF(INDEX('Outcome Indicators - Section C'!F$30:F$121,MATCH('Print View'!$A99&amp;'Print View'!$V$81,'Outcome Indicators - Section C'!$A$30:$A$121&amp;'Outcome Indicators - Section C'!$C$30:$C$121,0))&lt;&gt;"",INDEX('Outcome Indicators - Section C'!F$30:F$121,MATCH('Print View'!$A99&amp;'Print View'!$V$81,'Outcome Indicators - Section C'!$A$30:$A$121&amp;'Outcome Indicators - Section C'!$C$30:$C$121,0)),""),"")</f>
        <v/>
      </c>
      <c r="X99" s="610" t="str">
        <f t="array" ref="X99">IFERROR(IF(INDEX('Outcome Indicators - Section C'!G$30:G$121,MATCH('Print View'!$A99&amp;'Print View'!$V$81,'Outcome Indicators - Section C'!$A$30:$A$121&amp;'Outcome Indicators - Section C'!$C$30:$C$121,0))&lt;&gt;"",INDEX('Outcome Indicators - Section C'!G$30:G$121,MATCH('Print View'!$A99&amp;'Print View'!$V$81,'Outcome Indicators - Section C'!$A$30:$A$121&amp;'Outcome Indicators - Section C'!$C$30:$C$121,0)),""),"")</f>
        <v/>
      </c>
      <c r="Y99" s="612" t="str">
        <f t="array" ref="Y99">IFERROR(IF(INDEX('Outcome Indicators - Section C'!H$30:H$121,MATCH('Print View'!$A99&amp;'Print View'!$V$81,'Outcome Indicators - Section C'!$A$30:$A$121&amp;'Outcome Indicators - Section C'!$C$30:$C$121,0))&lt;&gt;"",INDEX('Outcome Indicators - Section C'!H$30:H$121,MATCH('Print View'!$A99&amp;'Print View'!$V$81,'Outcome Indicators - Section C'!$A$30:$A$121&amp;'Outcome Indicators - Section C'!$C$30:$C$121,0)),""),"")</f>
        <v/>
      </c>
      <c r="Z99" s="284" t="str">
        <f t="array" ref="Z99">IFERROR(IF(INDEX('Outcome Indicators - Section C'!D$30:D$121,MATCH('Print View'!$A99&amp;'Print View'!$Z$81,'Outcome Indicators - Section C'!$A$30:$A$121&amp;'Outcome Indicators - Section C'!$C$30:$C$121,0))&lt;&gt;"",INDEX('Outcome Indicators - Section C'!D$30:D$121,MATCH('Print View'!$A99&amp;'Print View'!$Z$81,'Outcome Indicators - Section C'!$A$30:$A$121&amp;'Outcome Indicators - Section C'!$C$30:$C$121,0)),""),"")</f>
        <v/>
      </c>
      <c r="AA99" s="608" t="str">
        <f t="array" ref="AA99">IFERROR(IF(INDEX('Outcome Indicators - Section C'!F$30:F$121,MATCH('Print View'!$A99&amp;'Print View'!$Z$81,'Outcome Indicators - Section C'!$A$30:$A$121&amp;'Outcome Indicators - Section C'!$C$30:$C$121,0))&lt;&gt;"",INDEX('Outcome Indicators - Section C'!F$30:F$121,MATCH('Print View'!$A99&amp;'Print View'!$Z$81,'Outcome Indicators - Section C'!$A$30:$A$121&amp;'Outcome Indicators - Section C'!$C$30:$C$121,0)),""),"")</f>
        <v/>
      </c>
      <c r="AB99" s="610" t="str">
        <f t="array" ref="AB99">IFERROR(IF(INDEX('Outcome Indicators - Section C'!G$30:G$121,MATCH('Print View'!$A99&amp;'Print View'!$Z$81,'Outcome Indicators - Section C'!$A$30:$A$121&amp;'Outcome Indicators - Section C'!$C$30:$C$121,0))&lt;&gt;"",INDEX('Outcome Indicators - Section C'!G$30:G$121,MATCH('Print View'!$A99&amp;'Print View'!$Z$81,'Outcome Indicators - Section C'!$A$30:$A$121&amp;'Outcome Indicators - Section C'!$C$30:$C$121,0)),""),"")</f>
        <v/>
      </c>
      <c r="AC99" s="612" t="str">
        <f t="array" ref="AC99">IFERROR(IF(INDEX('Outcome Indicators - Section C'!H$30:H$121,MATCH('Print View'!$A99&amp;'Print View'!$Z$81,'Outcome Indicators - Section C'!$A$30:$A$121&amp;'Outcome Indicators - Section C'!$C$30:$C$121,0))&lt;&gt;"",INDEX('Outcome Indicators - Section C'!H$30:H$121,MATCH('Print View'!$A99&amp;'Print View'!$Z$81,'Outcome Indicators - Section C'!$A$30:$A$121&amp;'Outcome Indicators - Section C'!$C$30:$C$121,0)),""),"")</f>
        <v/>
      </c>
      <c r="AD99" s="276"/>
      <c r="AE99" s="256"/>
      <c r="AF99" s="256"/>
      <c r="AG99" s="256"/>
      <c r="AH99" s="256"/>
      <c r="AI99" s="267"/>
      <c r="AJ99" s="669" t="s">
        <v>287</v>
      </c>
    </row>
    <row r="100" spans="1:36" ht="60" customHeight="1" x14ac:dyDescent="0.35">
      <c r="A100" s="658"/>
      <c r="B100" s="690"/>
      <c r="C100" s="660"/>
      <c r="D100" s="660"/>
      <c r="E100" s="660"/>
      <c r="F100" s="660"/>
      <c r="G100" s="660"/>
      <c r="H100" s="668"/>
      <c r="I100" s="613"/>
      <c r="J100" s="285">
        <f t="array" ref="J100">IFERROR(IF(INDEX('Outcome Indicators - Section C'!E$30:E$121,MATCH('Print View'!$A99&amp;'Print View'!$J$81,'Outcome Indicators - Section C'!$A$30:$A$121&amp;'Outcome Indicators - Section C'!$C$30:$C$121,0))&lt;&gt;"",INDEX('Outcome Indicators - Section C'!E$30:E$121,MATCH('Print View'!$A99&amp;'Print View'!$J$81,'Outcome Indicators - Section C'!$A$30:$A$121&amp;'Outcome Indicators - Section C'!$C$30:$C$121,0)),""),"")</f>
        <v>782</v>
      </c>
      <c r="K100" s="609"/>
      <c r="L100" s="611"/>
      <c r="M100" s="613"/>
      <c r="N100" s="285">
        <f t="array" ref="N100">IFERROR(IF(INDEX('Outcome Indicators - Section C'!E$30:E$121,MATCH('Print View'!$A99&amp;'Print View'!$N$81,'Outcome Indicators - Section C'!$A$30:$A$121&amp;'Outcome Indicators - Section C'!$C$30:$C$121,0))&lt;&gt;"",INDEX('Outcome Indicators - Section C'!E$30:E$121,MATCH('Print View'!$A99&amp;'Print View'!$N$81,'Outcome Indicators - Section C'!$A$30:$A$121&amp;'Outcome Indicators - Section C'!$C$30:$C$121,0)),""),"")</f>
        <v>772</v>
      </c>
      <c r="O100" s="609"/>
      <c r="P100" s="611"/>
      <c r="Q100" s="613"/>
      <c r="R100" s="285">
        <f t="array" ref="R100">IFERROR(IF(INDEX('Outcome Indicators - Section C'!E$30:E$121,MATCH('Print View'!$A99&amp;'Print View'!$R$81,'Outcome Indicators - Section C'!$A$30:$A$121&amp;'Outcome Indicators - Section C'!$C$30:$C$121,0))&lt;&gt;"",INDEX('Outcome Indicators - Section C'!E$30:E$121,MATCH('Print View'!$A99&amp;'Print View'!$R$81,'Outcome Indicators - Section C'!$A$30:$A$121&amp;'Outcome Indicators - Section C'!$C$30:$C$121,0)),""),"")</f>
        <v>761</v>
      </c>
      <c r="S100" s="609"/>
      <c r="T100" s="611"/>
      <c r="U100" s="613"/>
      <c r="V100" s="285" t="str">
        <f t="array" ref="V100">IFERROR(IF(INDEX('Outcome Indicators - Section C'!E$30:E$121,MATCH('Print View'!$A99&amp;'Print View'!$V$81,'Outcome Indicators - Section C'!$A$30:$A$121&amp;'Outcome Indicators - Section C'!$C$30:$C$121,0))&lt;&gt;"",INDEX('Outcome Indicators - Section C'!E$30:E$121,MATCH('Print View'!$A99&amp;'Print View'!$V$81,'Outcome Indicators - Section C'!$A$30:$A$121&amp;'Outcome Indicators - Section C'!$C$30:$C$121,0)),""),"")</f>
        <v/>
      </c>
      <c r="W100" s="609"/>
      <c r="X100" s="611"/>
      <c r="Y100" s="613"/>
      <c r="Z100" s="285" t="str">
        <f t="array" ref="Z100">IFERROR(IF(INDEX('Outcome Indicators - Section C'!E$30:E$121,MATCH('Print View'!$A99&amp;'Print View'!$Z$81,'Outcome Indicators - Section C'!$A$30:$A$121&amp;'Outcome Indicators - Section C'!$C$30:$C$121,0))&lt;&gt;"",INDEX('Outcome Indicators - Section C'!E$30:E$121,MATCH('Print View'!$A99&amp;'Print View'!$Z$81,'Outcome Indicators - Section C'!$A$30:$A$121&amp;'Outcome Indicators - Section C'!$C$30:$C$121,0)),""),"")</f>
        <v/>
      </c>
      <c r="AA100" s="609"/>
      <c r="AB100" s="611"/>
      <c r="AC100" s="613"/>
      <c r="AD100" s="277"/>
      <c r="AE100" s="258"/>
      <c r="AF100" s="258"/>
      <c r="AG100" s="258"/>
      <c r="AH100" s="258"/>
      <c r="AI100" s="267"/>
      <c r="AJ100" s="669"/>
    </row>
    <row r="101" spans="1:36" ht="60" customHeight="1" x14ac:dyDescent="0.65">
      <c r="A101" s="614">
        <v>10</v>
      </c>
      <c r="B101" s="691" t="str">
        <f>IFERROR(IF(INDEX('Outcome Indicators - Section C'!B$10:B$26,MATCH('Print View'!$A101,'Outcome Indicators - Section C'!$A$10:$A$26,0))&lt;&gt;"",INDEX('Outcome Indicators - Section C'!B$10:B$26,MATCH('Print View'!$A101,'Outcome Indicators - Section C'!$A$10:$A$26,0)),""),"")</f>
        <v>TB O-5(M): TB treatment coverage: Percentage of new and relapse cases that were notified and treated among the estimated number of incident TB cases in the same year (all form of TB - bacteriologically confirmed plus clinically diagnosed)</v>
      </c>
      <c r="C101" s="615" t="str">
        <f>IFERROR(IF(INDEX('Outcome Indicators - Section C'!C$10:C$26,MATCH('Print View'!$A101,'Outcome Indicators - Section C'!$A$10:$A$26,0))&lt;&gt;"",INDEX('Outcome Indicators - Section C'!C$10:C$26,MATCH('Print View'!$A101,'Outcome Indicators - Section C'!$A$10:$A$26,0)),""),"")</f>
        <v/>
      </c>
      <c r="D101" s="615" t="str">
        <f>IFERROR(IF(INDEX('Outcome Indicators - Section C'!D$10:D$26,MATCH('Print View'!$A101,'Outcome Indicators - Section C'!$A$10:$A$26,0))&lt;&gt;"",INDEX('Outcome Indicators - Section C'!D$10:D$26,MATCH('Print View'!$A101,'Outcome Indicators - Section C'!$A$10:$A$26,0)),""),"")</f>
        <v>32%</v>
      </c>
      <c r="E101" s="615" t="str">
        <f>IFERROR(IF(INDEX('Outcome Indicators - Section C'!E$10:E$26,MATCH('Print View'!$A101,'Outcome Indicators - Section C'!$A$10:$A$26,0))&lt;&gt;"",INDEX('Outcome Indicators - Section C'!E$10:E$26,MATCH('Print View'!$A101,'Outcome Indicators - Section C'!$A$10:$A$26,0)),""),"")</f>
        <v>2016</v>
      </c>
      <c r="F101" s="615" t="str">
        <f>IFERROR(IF(INDEX('Outcome Indicators - Section C'!F$10:F$26,MATCH('Print View'!$A101,'Outcome Indicators - Section C'!$A$10:$A$26,0))&lt;&gt;"",INDEX('Outcome Indicators - Section C'!F$10:F$26,MATCH('Print View'!$A101,'Outcome Indicators - Section C'!$A$10:$A$26,0)),""),"")</f>
        <v>R&amp;R TB system, quarterly reports</v>
      </c>
      <c r="G101" s="615" t="str">
        <f>IFERROR(IF(INDEX('Outcome Indicators - Section C'!G$10:G$26,MATCH('Print View'!$A101,'Outcome Indicators - Section C'!$A$10:$A$26,0))&lt;&gt;"",INDEX('Outcome Indicators - Section C'!G$10:G$26,MATCH('Print View'!$A101,'Outcome Indicators - Section C'!$A$10:$A$26,0)),""),"")</f>
        <v/>
      </c>
      <c r="H101" s="615" t="str">
        <f>IFERROR(IF(INDEX('Outcome Indicators - Section C'!H$10:H$26,MATCH('Print View'!$A101,'Outcome Indicators - Section C'!$A$10:$A$26,0))&lt;&gt;"",INDEX('Outcome Indicators - Section C'!H$10:H$26,MATCH('Print View'!$A101,'Outcome Indicators - Section C'!$A$10:$A$26,0)),""),"")</f>
        <v/>
      </c>
      <c r="I101" s="617">
        <f>IFERROR(IF(INDEX('Outcome Indicators - Section C'!A$10:A$26,MATCH('Print View'!$A101,'Outcome Indicators - Section C'!$A$10:$A$26,0))&lt;&gt;"",INDEX('Outcome Indicators - Section C'!A$10:A$26,MATCH('Print View'!$A101,'Outcome Indicators - Section C'!$A$10:$A$26,0)),""),"")</f>
        <v>10</v>
      </c>
      <c r="J101" s="312">
        <f t="array" ref="J101">IFERROR(IF(INDEX('Outcome Indicators - Section C'!D$30:D$121,MATCH('Print View'!$A101&amp;'Print View'!$J$81,'Outcome Indicators - Section C'!$A$30:$A$121&amp;'Outcome Indicators - Section C'!$C$30:$C$121,0))&lt;&gt;"",INDEX('Outcome Indicators - Section C'!D$30:D$121,MATCH('Print View'!$A101&amp;'Print View'!$J$81,'Outcome Indicators - Section C'!$A$30:$A$121&amp;'Outcome Indicators - Section C'!$C$30:$C$121,0)),""),"")</f>
        <v>19764</v>
      </c>
      <c r="K101" s="661">
        <f t="array" ref="K101">IFERROR(IF(INDEX('Outcome Indicators - Section C'!F$30:F$121,MATCH('Print View'!$A101&amp;'Print View'!$J$81,'Outcome Indicators - Section C'!$A$30:$A$121&amp;'Outcome Indicators - Section C'!$C$30:$C$121,0))&lt;&gt;"",INDEX('Outcome Indicators - Section C'!F$30:F$121,MATCH('Print View'!$A101&amp;'Print View'!$J$81,'Outcome Indicators - Section C'!$A$30:$A$121&amp;'Outcome Indicators - Section C'!$C$30:$C$121,0)),""),"")</f>
        <v>45</v>
      </c>
      <c r="L101" s="663">
        <f t="array" ref="L101">IFERROR(IF(INDEX('Outcome Indicators - Section C'!G$30:G$121,MATCH('Print View'!$A101&amp;'Print View'!$J$81,'Outcome Indicators - Section C'!$A$30:$A$121&amp;'Outcome Indicators - Section C'!$C$30:$C$121,0))&lt;&gt;"",INDEX('Outcome Indicators - Section C'!G$30:G$121,MATCH('Print View'!$A101&amp;'Print View'!$J$81,'Outcome Indicators - Section C'!$A$30:$A$121&amp;'Outcome Indicators - Section C'!$C$30:$C$121,0)),""),"")</f>
        <v>43497</v>
      </c>
      <c r="M101" s="665" t="str">
        <f t="array" ref="M101">IFERROR(IF(INDEX('Outcome Indicators - Section C'!H$30:H$121,MATCH('Print View'!$A101&amp;'Print View'!$J$81,'Outcome Indicators - Section C'!$A$30:$A$121&amp;'Outcome Indicators - Section C'!$C$30:$C$121,0))&lt;&gt;"",INDEX('Outcome Indicators - Section C'!H$30:H$121,MATCH('Print View'!$A101&amp;'Print View'!$J$81,'Outcome Indicators - Section C'!$A$30:$A$121&amp;'Outcome Indicators - Section C'!$C$30:$C$121,0)),""),"")</f>
        <v/>
      </c>
      <c r="N101" s="312">
        <f t="array" ref="N101">IFERROR(IF(INDEX('Outcome Indicators - Section C'!D$30:D$121,MATCH('Print View'!$A101&amp;'Print View'!$N$81,'Outcome Indicators - Section C'!$A$30:$A$121&amp;'Outcome Indicators - Section C'!$C$30:$C$121,0))&lt;&gt;"",INDEX('Outcome Indicators - Section C'!D$30:D$121,MATCH('Print View'!$A101&amp;'Print View'!$N$81,'Outcome Indicators - Section C'!$A$30:$A$121&amp;'Outcome Indicators - Section C'!$C$30:$C$121,0)),""),"")</f>
        <v>21681</v>
      </c>
      <c r="O101" s="661">
        <f t="array" ref="O101">IFERROR(IF(INDEX('Outcome Indicators - Section C'!F$30:F$121,MATCH('Print View'!$A101&amp;'Print View'!$N$81,'Outcome Indicators - Section C'!$A$30:$A$121&amp;'Outcome Indicators - Section C'!$C$30:$C$121,0))&lt;&gt;"",INDEX('Outcome Indicators - Section C'!F$30:F$121,MATCH('Print View'!$A101&amp;'Print View'!$N$81,'Outcome Indicators - Section C'!$A$30:$A$121&amp;'Outcome Indicators - Section C'!$C$30:$C$121,0)),""),"")</f>
        <v>50</v>
      </c>
      <c r="P101" s="663">
        <f t="array" ref="P101">IFERROR(IF(INDEX('Outcome Indicators - Section C'!G$30:G$121,MATCH('Print View'!$A101&amp;'Print View'!$N$81,'Outcome Indicators - Section C'!$A$30:$A$121&amp;'Outcome Indicators - Section C'!$C$30:$C$121,0))&lt;&gt;"",INDEX('Outcome Indicators - Section C'!G$30:G$121,MATCH('Print View'!$A101&amp;'Print View'!$N$81,'Outcome Indicators - Section C'!$A$30:$A$121&amp;'Outcome Indicators - Section C'!$C$30:$C$121,0)),""),"")</f>
        <v>43862</v>
      </c>
      <c r="Q101" s="665" t="str">
        <f t="array" ref="Q101">IFERROR(IF(INDEX('Outcome Indicators - Section C'!H$30:H$121,MATCH('Print View'!$A101&amp;'Print View'!$N$81,'Outcome Indicators - Section C'!$A$30:$A$121&amp;'Outcome Indicators - Section C'!$C$30:$C$121,0))&lt;&gt;"",INDEX('Outcome Indicators - Section C'!H$30:H$121,MATCH('Print View'!$A101&amp;'Print View'!$N$81,'Outcome Indicators - Section C'!$A$30:$A$121&amp;'Outcome Indicators - Section C'!$C$30:$C$121,0)),""),"")</f>
        <v/>
      </c>
      <c r="R101" s="312">
        <f t="array" ref="R101">IFERROR(IF(INDEX('Outcome Indicators - Section C'!D$30:D$121,MATCH('Print View'!$A101&amp;'Print View'!$R$81,'Outcome Indicators - Section C'!$A$30:$A$121&amp;'Outcome Indicators - Section C'!$C$30:$C$121,0))&lt;&gt;"",INDEX('Outcome Indicators - Section C'!D$30:D$121,MATCH('Print View'!$A101&amp;'Print View'!$R$81,'Outcome Indicators - Section C'!$A$30:$A$121&amp;'Outcome Indicators - Section C'!$C$30:$C$121,0)),""),"")</f>
        <v>23508</v>
      </c>
      <c r="S101" s="661">
        <f t="array" ref="S101">IFERROR(IF(INDEX('Outcome Indicators - Section C'!F$30:F$121,MATCH('Print View'!$A101&amp;'Print View'!$R$81,'Outcome Indicators - Section C'!$A$30:$A$121&amp;'Outcome Indicators - Section C'!$C$30:$C$121,0))&lt;&gt;"",INDEX('Outcome Indicators - Section C'!F$30:F$121,MATCH('Print View'!$A101&amp;'Print View'!$R$81,'Outcome Indicators - Section C'!$A$30:$A$121&amp;'Outcome Indicators - Section C'!$C$30:$C$121,0)),""),"")</f>
        <v>54.998479283157472</v>
      </c>
      <c r="T101" s="663">
        <f t="array" ref="T101">IFERROR(IF(INDEX('Outcome Indicators - Section C'!G$30:G$121,MATCH('Print View'!$A101&amp;'Print View'!$R$81,'Outcome Indicators - Section C'!$A$30:$A$121&amp;'Outcome Indicators - Section C'!$C$30:$C$121,0))&lt;&gt;"",INDEX('Outcome Indicators - Section C'!G$30:G$121,MATCH('Print View'!$A101&amp;'Print View'!$R$81,'Outcome Indicators - Section C'!$A$30:$A$121&amp;'Outcome Indicators - Section C'!$C$30:$C$121,0)),""),"")</f>
        <v>44228</v>
      </c>
      <c r="U101" s="665" t="str">
        <f t="array" ref="U101">IFERROR(IF(INDEX('Outcome Indicators - Section C'!H$30:H$121,MATCH('Print View'!$A101&amp;'Print View'!$R$81,'Outcome Indicators - Section C'!$A$30:$A$121&amp;'Outcome Indicators - Section C'!$C$30:$C$121,0))&lt;&gt;"",INDEX('Outcome Indicators - Section C'!H$30:H$121,MATCH('Print View'!$A101&amp;'Print View'!$R$81,'Outcome Indicators - Section C'!$A$30:$A$121&amp;'Outcome Indicators - Section C'!$C$30:$C$121,0)),""),"")</f>
        <v/>
      </c>
      <c r="V101" s="312" t="str">
        <f t="array" ref="V101">IFERROR(IF(INDEX('Outcome Indicators - Section C'!D$30:D$121,MATCH('Print View'!$A101&amp;'Print View'!$V$81,'Outcome Indicators - Section C'!$A$30:$A$121&amp;'Outcome Indicators - Section C'!$C$30:$C$121,0))&lt;&gt;"",INDEX('Outcome Indicators - Section C'!D$30:D$121,MATCH('Print View'!$A101&amp;'Print View'!$V$81,'Outcome Indicators - Section C'!$A$30:$A$121&amp;'Outcome Indicators - Section C'!$C$30:$C$121,0)),""),"")</f>
        <v/>
      </c>
      <c r="W101" s="661" t="str">
        <f t="array" ref="W101">IFERROR(IF(INDEX('Outcome Indicators - Section C'!F$30:F$121,MATCH('Print View'!$A101&amp;'Print View'!$V$81,'Outcome Indicators - Section C'!$A$30:$A$121&amp;'Outcome Indicators - Section C'!$C$30:$C$121,0))&lt;&gt;"",INDEX('Outcome Indicators - Section C'!F$30:F$121,MATCH('Print View'!$A101&amp;'Print View'!$V$81,'Outcome Indicators - Section C'!$A$30:$A$121&amp;'Outcome Indicators - Section C'!$C$30:$C$121,0)),""),"")</f>
        <v/>
      </c>
      <c r="X101" s="663" t="str">
        <f t="array" ref="X101">IFERROR(IF(INDEX('Outcome Indicators - Section C'!G$30:G$121,MATCH('Print View'!$A101&amp;'Print View'!$V$81,'Outcome Indicators - Section C'!$A$30:$A$121&amp;'Outcome Indicators - Section C'!$C$30:$C$121,0))&lt;&gt;"",INDEX('Outcome Indicators - Section C'!G$30:G$121,MATCH('Print View'!$A101&amp;'Print View'!$V$81,'Outcome Indicators - Section C'!$A$30:$A$121&amp;'Outcome Indicators - Section C'!$C$30:$C$121,0)),""),"")</f>
        <v/>
      </c>
      <c r="Y101" s="665" t="str">
        <f t="array" ref="Y101">IFERROR(IF(INDEX('Outcome Indicators - Section C'!H$30:H$121,MATCH('Print View'!$A101&amp;'Print View'!$V$81,'Outcome Indicators - Section C'!$A$30:$A$121&amp;'Outcome Indicators - Section C'!$C$30:$C$121,0))&lt;&gt;"",INDEX('Outcome Indicators - Section C'!H$30:H$121,MATCH('Print View'!$A101&amp;'Print View'!$V$81,'Outcome Indicators - Section C'!$A$30:$A$121&amp;'Outcome Indicators - Section C'!$C$30:$C$121,0)),""),"")</f>
        <v/>
      </c>
      <c r="Z101" s="312" t="str">
        <f t="array" ref="Z101">IFERROR(IF(INDEX('Outcome Indicators - Section C'!D$30:D$121,MATCH('Print View'!$A101&amp;'Print View'!$Z$81,'Outcome Indicators - Section C'!$A$30:$A$121&amp;'Outcome Indicators - Section C'!$C$30:$C$121,0))&lt;&gt;"",INDEX('Outcome Indicators - Section C'!D$30:D$121,MATCH('Print View'!$A101&amp;'Print View'!$Z$81,'Outcome Indicators - Section C'!$A$30:$A$121&amp;'Outcome Indicators - Section C'!$C$30:$C$121,0)),""),"")</f>
        <v/>
      </c>
      <c r="AA101" s="661" t="str">
        <f t="array" ref="AA101">IFERROR(IF(INDEX('Outcome Indicators - Section C'!F$30:F$121,MATCH('Print View'!$A101&amp;'Print View'!$Z$81,'Outcome Indicators - Section C'!$A$30:$A$121&amp;'Outcome Indicators - Section C'!$C$30:$C$121,0))&lt;&gt;"",INDEX('Outcome Indicators - Section C'!F$30:F$121,MATCH('Print View'!$A101&amp;'Print View'!$Z$81,'Outcome Indicators - Section C'!$A$30:$A$121&amp;'Outcome Indicators - Section C'!$C$30:$C$121,0)),""),"")</f>
        <v/>
      </c>
      <c r="AB101" s="663" t="str">
        <f t="array" ref="AB101">IFERROR(IF(INDEX('Outcome Indicators - Section C'!G$30:G$121,MATCH('Print View'!$A101&amp;'Print View'!$Z$81,'Outcome Indicators - Section C'!$A$30:$A$121&amp;'Outcome Indicators - Section C'!$C$30:$C$121,0))&lt;&gt;"",INDEX('Outcome Indicators - Section C'!G$30:G$121,MATCH('Print View'!$A101&amp;'Print View'!$Z$81,'Outcome Indicators - Section C'!$A$30:$A$121&amp;'Outcome Indicators - Section C'!$C$30:$C$121,0)),""),"")</f>
        <v/>
      </c>
      <c r="AC101" s="665" t="str">
        <f t="array" ref="AC101">IFERROR(IF(INDEX('Outcome Indicators - Section C'!H$30:H$121,MATCH('Print View'!$A101&amp;'Print View'!$Z$81,'Outcome Indicators - Section C'!$A$30:$A$121&amp;'Outcome Indicators - Section C'!$C$30:$C$121,0))&lt;&gt;"",INDEX('Outcome Indicators - Section C'!H$30:H$121,MATCH('Print View'!$A101&amp;'Print View'!$Z$81,'Outcome Indicators - Section C'!$A$30:$A$121&amp;'Outcome Indicators - Section C'!$C$30:$C$121,0)),""),"")</f>
        <v/>
      </c>
      <c r="AD101" s="278"/>
      <c r="AE101" s="260"/>
      <c r="AF101" s="260"/>
      <c r="AG101" s="260"/>
      <c r="AH101" s="260"/>
      <c r="AI101" s="260"/>
      <c r="AJ101" s="261"/>
    </row>
    <row r="102" spans="1:36" ht="60" customHeight="1" x14ac:dyDescent="0.35">
      <c r="A102" s="614"/>
      <c r="B102" s="692"/>
      <c r="C102" s="616"/>
      <c r="D102" s="616"/>
      <c r="E102" s="616"/>
      <c r="F102" s="616"/>
      <c r="G102" s="616"/>
      <c r="H102" s="616"/>
      <c r="I102" s="618"/>
      <c r="J102" s="313">
        <f t="array" ref="J102">IFERROR(IF(INDEX('Outcome Indicators - Section C'!E$30:E$121,MATCH('Print View'!$A101&amp;'Print View'!$J$81,'Outcome Indicators - Section C'!$A$30:$A$121&amp;'Outcome Indicators - Section C'!$C$30:$C$121,0))&lt;&gt;"",INDEX('Outcome Indicators - Section C'!E$30:E$121,MATCH('Print View'!$A101&amp;'Print View'!$J$81,'Outcome Indicators - Section C'!$A$30:$A$121&amp;'Outcome Indicators - Section C'!$C$30:$C$121,0)),""),"")</f>
        <v>43920</v>
      </c>
      <c r="K102" s="662"/>
      <c r="L102" s="664"/>
      <c r="M102" s="666"/>
      <c r="N102" s="313">
        <f t="array" ref="N102">IFERROR(IF(INDEX('Outcome Indicators - Section C'!E$30:E$121,MATCH('Print View'!$A101&amp;'Print View'!$N$81,'Outcome Indicators - Section C'!$A$30:$A$121&amp;'Outcome Indicators - Section C'!$C$30:$C$121,0))&lt;&gt;"",INDEX('Outcome Indicators - Section C'!E$30:E$121,MATCH('Print View'!$A101&amp;'Print View'!$N$81,'Outcome Indicators - Section C'!$A$30:$A$121&amp;'Outcome Indicators - Section C'!$C$30:$C$121,0)),""),"")</f>
        <v>43362</v>
      </c>
      <c r="O102" s="662"/>
      <c r="P102" s="664"/>
      <c r="Q102" s="666"/>
      <c r="R102" s="313">
        <f t="array" ref="R102">IFERROR(IF(INDEX('Outcome Indicators - Section C'!E$30:E$121,MATCH('Print View'!$A101&amp;'Print View'!$R$81,'Outcome Indicators - Section C'!$A$30:$A$121&amp;'Outcome Indicators - Section C'!$C$30:$C$121,0))&lt;&gt;"",INDEX('Outcome Indicators - Section C'!E$30:E$121,MATCH('Print View'!$A101&amp;'Print View'!$R$81,'Outcome Indicators - Section C'!$A$30:$A$121&amp;'Outcome Indicators - Section C'!$C$30:$C$121,0)),""),"")</f>
        <v>42743</v>
      </c>
      <c r="S102" s="662"/>
      <c r="T102" s="664"/>
      <c r="U102" s="666"/>
      <c r="V102" s="313" t="str">
        <f t="array" ref="V102">IFERROR(IF(INDEX('Outcome Indicators - Section C'!E$30:E$121,MATCH('Print View'!$A101&amp;'Print View'!$V$81,'Outcome Indicators - Section C'!$A$30:$A$121&amp;'Outcome Indicators - Section C'!$C$30:$C$121,0))&lt;&gt;"",INDEX('Outcome Indicators - Section C'!E$30:E$121,MATCH('Print View'!$A101&amp;'Print View'!$V$81,'Outcome Indicators - Section C'!$A$30:$A$121&amp;'Outcome Indicators - Section C'!$C$30:$C$121,0)),""),"")</f>
        <v/>
      </c>
      <c r="W102" s="662"/>
      <c r="X102" s="664"/>
      <c r="Y102" s="666"/>
      <c r="Z102" s="313" t="str">
        <f t="array" ref="Z102">IFERROR(IF(INDEX('Outcome Indicators - Section C'!E$30:E$121,MATCH('Print View'!$A101&amp;'Print View'!$Z$81,'Outcome Indicators - Section C'!$A$30:$A$121&amp;'Outcome Indicators - Section C'!$C$30:$C$121,0))&lt;&gt;"",INDEX('Outcome Indicators - Section C'!E$30:E$121,MATCH('Print View'!$A101&amp;'Print View'!$Z$81,'Outcome Indicators - Section C'!$A$30:$A$121&amp;'Outcome Indicators - Section C'!$C$30:$C$121,0)),""),"")</f>
        <v/>
      </c>
      <c r="AA102" s="662"/>
      <c r="AB102" s="664"/>
      <c r="AC102" s="666"/>
      <c r="AD102" s="279"/>
      <c r="AE102" s="262"/>
      <c r="AF102" s="262"/>
      <c r="AG102" s="262"/>
      <c r="AH102" s="262"/>
      <c r="AI102" s="262"/>
      <c r="AJ102" s="263"/>
    </row>
    <row r="103" spans="1:36" ht="60" customHeight="1" x14ac:dyDescent="0.65">
      <c r="A103" s="658">
        <v>11</v>
      </c>
      <c r="B103" s="659" t="str">
        <f>IFERROR(IF(INDEX('Outcome Indicators - Section C'!B$10:B$26,MATCH('Print View'!$A103,'Outcome Indicators - Section C'!$A$10:$A$26,0))&lt;&gt;"",INDEX('Outcome Indicators - Section C'!B$10:B$26,MATCH('Print View'!$A103,'Outcome Indicators - Section C'!$A$10:$A$26,0)),""),"")</f>
        <v/>
      </c>
      <c r="C103" s="659" t="str">
        <f>IFERROR(IF(INDEX('Outcome Indicators - Section C'!C$10:C$26,MATCH('Print View'!$A103,'Outcome Indicators - Section C'!$A$10:$A$26,0))&lt;&gt;"",INDEX('Outcome Indicators - Section C'!C$10:C$26,MATCH('Print View'!$A103,'Outcome Indicators - Section C'!$A$10:$A$26,0)),""),"")</f>
        <v/>
      </c>
      <c r="D103" s="659" t="str">
        <f>IFERROR(IF(INDEX('Outcome Indicators - Section C'!D$10:D$26,MATCH('Print View'!$A103,'Outcome Indicators - Section C'!$A$10:$A$26,0))&lt;&gt;"",INDEX('Outcome Indicators - Section C'!D$10:D$26,MATCH('Print View'!$A103,'Outcome Indicators - Section C'!$A$10:$A$26,0)),""),"")</f>
        <v/>
      </c>
      <c r="E103" s="659" t="str">
        <f>IFERROR(IF(INDEX('Outcome Indicators - Section C'!E$10:E$26,MATCH('Print View'!$A103,'Outcome Indicators - Section C'!$A$10:$A$26,0))&lt;&gt;"",INDEX('Outcome Indicators - Section C'!E$10:E$26,MATCH('Print View'!$A103,'Outcome Indicators - Section C'!$A$10:$A$26,0)),""),"")</f>
        <v/>
      </c>
      <c r="F103" s="659" t="str">
        <f>IFERROR(IF(INDEX('Outcome Indicators - Section C'!F$10:F$26,MATCH('Print View'!$A103,'Outcome Indicators - Section C'!$A$10:$A$26,0))&lt;&gt;"",INDEX('Outcome Indicators - Section C'!F$10:F$26,MATCH('Print View'!$A103,'Outcome Indicators - Section C'!$A$10:$A$26,0)),""),"")</f>
        <v/>
      </c>
      <c r="G103" s="659" t="str">
        <f>IFERROR(IF(INDEX('Outcome Indicators - Section C'!G$10:G$26,MATCH('Print View'!$A103,'Outcome Indicators - Section C'!$A$10:$A$26,0))&lt;&gt;"",INDEX('Outcome Indicators - Section C'!G$10:G$26,MATCH('Print View'!$A103,'Outcome Indicators - Section C'!$A$10:$A$26,0)),""),"")</f>
        <v/>
      </c>
      <c r="H103" s="667" t="str">
        <f>IFERROR(IF(INDEX('Outcome Indicators - Section C'!H$10:H$26,MATCH('Print View'!$A103,'Outcome Indicators - Section C'!$A$10:$A$26,0))&lt;&gt;"",INDEX('Outcome Indicators - Section C'!H$10:H$26,MATCH('Print View'!$A103,'Outcome Indicators - Section C'!$A$10:$A$26,0)),""),"")</f>
        <v/>
      </c>
      <c r="I103" s="612">
        <f>IFERROR(IF(INDEX('Outcome Indicators - Section C'!A$10:A$26,MATCH('Print View'!$A103,'Outcome Indicators - Section C'!$A$10:$A$26,0))&lt;&gt;"",INDEX('Outcome Indicators - Section C'!A$10:A$26,MATCH('Print View'!$A103,'Outcome Indicators - Section C'!$A$10:$A$26,0)),""),"")</f>
        <v>11</v>
      </c>
      <c r="J103" s="284" t="str">
        <f t="array" ref="J103">IFERROR(IF(INDEX('Outcome Indicators - Section C'!D$30:D$121,MATCH('Print View'!$A103&amp;'Print View'!$J$81,'Outcome Indicators - Section C'!$A$30:$A$121&amp;'Outcome Indicators - Section C'!$C$30:$C$121,0))&lt;&gt;"",INDEX('Outcome Indicators - Section C'!D$30:D$121,MATCH('Print View'!$A103&amp;'Print View'!$J$81,'Outcome Indicators - Section C'!$A$30:$A$121&amp;'Outcome Indicators - Section C'!$C$30:$C$121,0)),""),"")</f>
        <v/>
      </c>
      <c r="K103" s="608" t="str">
        <f t="array" ref="K103">IFERROR(IF(INDEX('Outcome Indicators - Section C'!F$30:F$121,MATCH('Print View'!$A103&amp;'Print View'!$J$81,'Outcome Indicators - Section C'!$A$30:$A$121&amp;'Outcome Indicators - Section C'!$C$30:$C$121,0))&lt;&gt;"",INDEX('Outcome Indicators - Section C'!F$30:F$121,MATCH('Print View'!$A103&amp;'Print View'!$J$81,'Outcome Indicators - Section C'!$A$30:$A$121&amp;'Outcome Indicators - Section C'!$C$30:$C$121,0)),""),"")</f>
        <v/>
      </c>
      <c r="L103" s="610" t="str">
        <f t="array" ref="L103">IFERROR(IF(INDEX('Outcome Indicators - Section C'!G$30:G$121,MATCH('Print View'!$A103&amp;'Print View'!$J$81,'Outcome Indicators - Section C'!$A$30:$A$121&amp;'Outcome Indicators - Section C'!$C$30:$C$121,0))&lt;&gt;"",INDEX('Outcome Indicators - Section C'!G$30:G$121,MATCH('Print View'!$A103&amp;'Print View'!$J$81,'Outcome Indicators - Section C'!$A$30:$A$121&amp;'Outcome Indicators - Section C'!$C$30:$C$121,0)),""),"")</f>
        <v/>
      </c>
      <c r="M103" s="612" t="str">
        <f t="array" ref="M103">IFERROR(IF(INDEX('Outcome Indicators - Section C'!H$30:H$121,MATCH('Print View'!$A103&amp;'Print View'!$J$81,'Outcome Indicators - Section C'!$A$30:$A$121&amp;'Outcome Indicators - Section C'!$C$30:$C$121,0))&lt;&gt;"",INDEX('Outcome Indicators - Section C'!H$30:H$121,MATCH('Print View'!$A103&amp;'Print View'!$J$81,'Outcome Indicators - Section C'!$A$30:$A$121&amp;'Outcome Indicators - Section C'!$C$30:$C$121,0)),""),"")</f>
        <v/>
      </c>
      <c r="N103" s="284" t="str">
        <f t="array" ref="N103">IFERROR(IF(INDEX('Outcome Indicators - Section C'!D$30:D$121,MATCH('Print View'!$A103&amp;'Print View'!$N$81,'Outcome Indicators - Section C'!$A$30:$A$121&amp;'Outcome Indicators - Section C'!$C$30:$C$121,0))&lt;&gt;"",INDEX('Outcome Indicators - Section C'!D$30:D$121,MATCH('Print View'!$A103&amp;'Print View'!$N$81,'Outcome Indicators - Section C'!$A$30:$A$121&amp;'Outcome Indicators - Section C'!$C$30:$C$121,0)),""),"")</f>
        <v/>
      </c>
      <c r="O103" s="608" t="str">
        <f t="array" ref="O103">IFERROR(IF(INDEX('Outcome Indicators - Section C'!F$30:F$121,MATCH('Print View'!$A103&amp;'Print View'!$N$81,'Outcome Indicators - Section C'!$A$30:$A$121&amp;'Outcome Indicators - Section C'!$C$30:$C$121,0))&lt;&gt;"",INDEX('Outcome Indicators - Section C'!F$30:F$121,MATCH('Print View'!$A103&amp;'Print View'!$N$81,'Outcome Indicators - Section C'!$A$30:$A$121&amp;'Outcome Indicators - Section C'!$C$30:$C$121,0)),""),"")</f>
        <v/>
      </c>
      <c r="P103" s="610" t="str">
        <f t="array" ref="P103">IFERROR(IF(INDEX('Outcome Indicators - Section C'!G$30:G$121,MATCH('Print View'!$A103&amp;'Print View'!$N$81,'Outcome Indicators - Section C'!$A$30:$A$121&amp;'Outcome Indicators - Section C'!$C$30:$C$121,0))&lt;&gt;"",INDEX('Outcome Indicators - Section C'!G$30:G$121,MATCH('Print View'!$A103&amp;'Print View'!$N$81,'Outcome Indicators - Section C'!$A$30:$A$121&amp;'Outcome Indicators - Section C'!$C$30:$C$121,0)),""),"")</f>
        <v/>
      </c>
      <c r="Q103" s="612" t="str">
        <f t="array" ref="Q103">IFERROR(IF(INDEX('Outcome Indicators - Section C'!H$30:H$121,MATCH('Print View'!$A103&amp;'Print View'!$N$81,'Outcome Indicators - Section C'!$A$30:$A$121&amp;'Outcome Indicators - Section C'!$C$30:$C$121,0))&lt;&gt;"",INDEX('Outcome Indicators - Section C'!H$30:H$121,MATCH('Print View'!$A103&amp;'Print View'!$N$81,'Outcome Indicators - Section C'!$A$30:$A$121&amp;'Outcome Indicators - Section C'!$C$30:$C$121,0)),""),"")</f>
        <v/>
      </c>
      <c r="R103" s="284" t="str">
        <f t="array" ref="R103">IFERROR(IF(INDEX('Outcome Indicators - Section C'!D$30:D$121,MATCH('Print View'!$A103&amp;'Print View'!$R$81,'Outcome Indicators - Section C'!$A$30:$A$121&amp;'Outcome Indicators - Section C'!$C$30:$C$121,0))&lt;&gt;"",INDEX('Outcome Indicators - Section C'!D$30:D$121,MATCH('Print View'!$A103&amp;'Print View'!$R$81,'Outcome Indicators - Section C'!$A$30:$A$121&amp;'Outcome Indicators - Section C'!$C$30:$C$121,0)),""),"")</f>
        <v/>
      </c>
      <c r="S103" s="608" t="str">
        <f t="array" ref="S103">IFERROR(IF(INDEX('Outcome Indicators - Section C'!F$30:F$121,MATCH('Print View'!$A103&amp;'Print View'!$R$81,'Outcome Indicators - Section C'!$A$30:$A$121&amp;'Outcome Indicators - Section C'!$C$30:$C$121,0))&lt;&gt;"",INDEX('Outcome Indicators - Section C'!F$30:F$121,MATCH('Print View'!$A103&amp;'Print View'!$R$81,'Outcome Indicators - Section C'!$A$30:$A$121&amp;'Outcome Indicators - Section C'!$C$30:$C$121,0)),""),"")</f>
        <v/>
      </c>
      <c r="T103" s="610" t="str">
        <f t="array" ref="T103">IFERROR(IF(INDEX('Outcome Indicators - Section C'!G$30:G$121,MATCH('Print View'!$A103&amp;'Print View'!$R$81,'Outcome Indicators - Section C'!$A$30:$A$121&amp;'Outcome Indicators - Section C'!$C$30:$C$121,0))&lt;&gt;"",INDEX('Outcome Indicators - Section C'!G$30:G$121,MATCH('Print View'!$A103&amp;'Print View'!$R$81,'Outcome Indicators - Section C'!$A$30:$A$121&amp;'Outcome Indicators - Section C'!$C$30:$C$121,0)),""),"")</f>
        <v/>
      </c>
      <c r="U103" s="612" t="str">
        <f t="array" ref="U103">IFERROR(IF(INDEX('Outcome Indicators - Section C'!H$30:H$121,MATCH('Print View'!$A103&amp;'Print View'!$R$81,'Outcome Indicators - Section C'!$A$30:$A$121&amp;'Outcome Indicators - Section C'!$C$30:$C$121,0))&lt;&gt;"",INDEX('Outcome Indicators - Section C'!H$30:H$121,MATCH('Print View'!$A103&amp;'Print View'!$R$81,'Outcome Indicators - Section C'!$A$30:$A$121&amp;'Outcome Indicators - Section C'!$C$30:$C$121,0)),""),"")</f>
        <v/>
      </c>
      <c r="V103" s="284" t="str">
        <f t="array" ref="V103">IFERROR(IF(INDEX('Outcome Indicators - Section C'!D$30:D$121,MATCH('Print View'!$A103&amp;'Print View'!$V$81,'Outcome Indicators - Section C'!$A$30:$A$121&amp;'Outcome Indicators - Section C'!$C$30:$C$121,0))&lt;&gt;"",INDEX('Outcome Indicators - Section C'!D$30:D$121,MATCH('Print View'!$A103&amp;'Print View'!$V$81,'Outcome Indicators - Section C'!$A$30:$A$121&amp;'Outcome Indicators - Section C'!$C$30:$C$121,0)),""),"")</f>
        <v/>
      </c>
      <c r="W103" s="608" t="str">
        <f t="array" ref="W103">IFERROR(IF(INDEX('Outcome Indicators - Section C'!F$30:F$121,MATCH('Print View'!$A103&amp;'Print View'!$V$81,'Outcome Indicators - Section C'!$A$30:$A$121&amp;'Outcome Indicators - Section C'!$C$30:$C$121,0))&lt;&gt;"",INDEX('Outcome Indicators - Section C'!F$30:F$121,MATCH('Print View'!$A103&amp;'Print View'!$V$81,'Outcome Indicators - Section C'!$A$30:$A$121&amp;'Outcome Indicators - Section C'!$C$30:$C$121,0)),""),"")</f>
        <v/>
      </c>
      <c r="X103" s="610" t="str">
        <f t="array" ref="X103">IFERROR(IF(INDEX('Outcome Indicators - Section C'!G$30:G$121,MATCH('Print View'!$A103&amp;'Print View'!$V$81,'Outcome Indicators - Section C'!$A$30:$A$121&amp;'Outcome Indicators - Section C'!$C$30:$C$121,0))&lt;&gt;"",INDEX('Outcome Indicators - Section C'!G$30:G$121,MATCH('Print View'!$A103&amp;'Print View'!$V$81,'Outcome Indicators - Section C'!$A$30:$A$121&amp;'Outcome Indicators - Section C'!$C$30:$C$121,0)),""),"")</f>
        <v/>
      </c>
      <c r="Y103" s="612" t="str">
        <f t="array" ref="Y103">IFERROR(IF(INDEX('Outcome Indicators - Section C'!H$30:H$121,MATCH('Print View'!$A103&amp;'Print View'!$V$81,'Outcome Indicators - Section C'!$A$30:$A$121&amp;'Outcome Indicators - Section C'!$C$30:$C$121,0))&lt;&gt;"",INDEX('Outcome Indicators - Section C'!H$30:H$121,MATCH('Print View'!$A103&amp;'Print View'!$V$81,'Outcome Indicators - Section C'!$A$30:$A$121&amp;'Outcome Indicators - Section C'!$C$30:$C$121,0)),""),"")</f>
        <v/>
      </c>
      <c r="Z103" s="284" t="str">
        <f t="array" ref="Z103">IFERROR(IF(INDEX('Outcome Indicators - Section C'!D$30:D$121,MATCH('Print View'!$A103&amp;'Print View'!$Z$81,'Outcome Indicators - Section C'!$A$30:$A$121&amp;'Outcome Indicators - Section C'!$C$30:$C$121,0))&lt;&gt;"",INDEX('Outcome Indicators - Section C'!D$30:D$121,MATCH('Print View'!$A103&amp;'Print View'!$Z$81,'Outcome Indicators - Section C'!$A$30:$A$121&amp;'Outcome Indicators - Section C'!$C$30:$C$121,0)),""),"")</f>
        <v/>
      </c>
      <c r="AA103" s="608" t="str">
        <f t="array" ref="AA103">IFERROR(IF(INDEX('Outcome Indicators - Section C'!F$30:F$121,MATCH('Print View'!$A103&amp;'Print View'!$Z$81,'Outcome Indicators - Section C'!$A$30:$A$121&amp;'Outcome Indicators - Section C'!$C$30:$C$121,0))&lt;&gt;"",INDEX('Outcome Indicators - Section C'!F$30:F$121,MATCH('Print View'!$A103&amp;'Print View'!$Z$81,'Outcome Indicators - Section C'!$A$30:$A$121&amp;'Outcome Indicators - Section C'!$C$30:$C$121,0)),""),"")</f>
        <v/>
      </c>
      <c r="AB103" s="610" t="str">
        <f t="array" ref="AB103">IFERROR(IF(INDEX('Outcome Indicators - Section C'!G$30:G$121,MATCH('Print View'!$A103&amp;'Print View'!$Z$81,'Outcome Indicators - Section C'!$A$30:$A$121&amp;'Outcome Indicators - Section C'!$C$30:$C$121,0))&lt;&gt;"",INDEX('Outcome Indicators - Section C'!G$30:G$121,MATCH('Print View'!$A103&amp;'Print View'!$Z$81,'Outcome Indicators - Section C'!$A$30:$A$121&amp;'Outcome Indicators - Section C'!$C$30:$C$121,0)),""),"")</f>
        <v/>
      </c>
      <c r="AC103" s="612" t="str">
        <f t="array" ref="AC103">IFERROR(IF(INDEX('Outcome Indicators - Section C'!H$30:H$121,MATCH('Print View'!$A103&amp;'Print View'!$Z$81,'Outcome Indicators - Section C'!$A$30:$A$121&amp;'Outcome Indicators - Section C'!$C$30:$C$121,0))&lt;&gt;"",INDEX('Outcome Indicators - Section C'!H$30:H$121,MATCH('Print View'!$A103&amp;'Print View'!$Z$81,'Outcome Indicators - Section C'!$A$30:$A$121&amp;'Outcome Indicators - Section C'!$C$30:$C$121,0)),""),"")</f>
        <v/>
      </c>
      <c r="AD103" s="276"/>
      <c r="AE103" s="256"/>
      <c r="AF103" s="256"/>
      <c r="AG103" s="256"/>
      <c r="AH103" s="256"/>
      <c r="AI103" s="267"/>
      <c r="AJ103" s="669"/>
    </row>
    <row r="104" spans="1:36" ht="60" customHeight="1" x14ac:dyDescent="0.35">
      <c r="A104" s="658"/>
      <c r="B104" s="660"/>
      <c r="C104" s="660"/>
      <c r="D104" s="660"/>
      <c r="E104" s="660"/>
      <c r="F104" s="660"/>
      <c r="G104" s="660"/>
      <c r="H104" s="668"/>
      <c r="I104" s="613"/>
      <c r="J104" s="285" t="str">
        <f t="array" ref="J104">IFERROR(IF(INDEX('Outcome Indicators - Section C'!E$30:E$121,MATCH('Print View'!$A103&amp;'Print View'!$J$81,'Outcome Indicators - Section C'!$A$30:$A$121&amp;'Outcome Indicators - Section C'!$C$30:$C$121,0))&lt;&gt;"",INDEX('Outcome Indicators - Section C'!E$30:E$121,MATCH('Print View'!$A103&amp;'Print View'!$J$81,'Outcome Indicators - Section C'!$A$30:$A$121&amp;'Outcome Indicators - Section C'!$C$30:$C$121,0)),""),"")</f>
        <v/>
      </c>
      <c r="K104" s="609"/>
      <c r="L104" s="611"/>
      <c r="M104" s="613"/>
      <c r="N104" s="285" t="str">
        <f t="array" ref="N104">IFERROR(IF(INDEX('Outcome Indicators - Section C'!E$30:E$121,MATCH('Print View'!$A103&amp;'Print View'!$N$81,'Outcome Indicators - Section C'!$A$30:$A$121&amp;'Outcome Indicators - Section C'!$C$30:$C$121,0))&lt;&gt;"",INDEX('Outcome Indicators - Section C'!E$30:E$121,MATCH('Print View'!$A103&amp;'Print View'!$N$81,'Outcome Indicators - Section C'!$A$30:$A$121&amp;'Outcome Indicators - Section C'!$C$30:$C$121,0)),""),"")</f>
        <v/>
      </c>
      <c r="O104" s="609"/>
      <c r="P104" s="611"/>
      <c r="Q104" s="613"/>
      <c r="R104" s="285" t="str">
        <f t="array" ref="R104">IFERROR(IF(INDEX('Outcome Indicators - Section C'!E$30:E$121,MATCH('Print View'!$A103&amp;'Print View'!$R$81,'Outcome Indicators - Section C'!$A$30:$A$121&amp;'Outcome Indicators - Section C'!$C$30:$C$121,0))&lt;&gt;"",INDEX('Outcome Indicators - Section C'!E$30:E$121,MATCH('Print View'!$A103&amp;'Print View'!$R$81,'Outcome Indicators - Section C'!$A$30:$A$121&amp;'Outcome Indicators - Section C'!$C$30:$C$121,0)),""),"")</f>
        <v/>
      </c>
      <c r="S104" s="609"/>
      <c r="T104" s="611"/>
      <c r="U104" s="613"/>
      <c r="V104" s="285" t="str">
        <f t="array" ref="V104">IFERROR(IF(INDEX('Outcome Indicators - Section C'!E$30:E$121,MATCH('Print View'!$A103&amp;'Print View'!$V$81,'Outcome Indicators - Section C'!$A$30:$A$121&amp;'Outcome Indicators - Section C'!$C$30:$C$121,0))&lt;&gt;"",INDEX('Outcome Indicators - Section C'!E$30:E$121,MATCH('Print View'!$A103&amp;'Print View'!$V$81,'Outcome Indicators - Section C'!$A$30:$A$121&amp;'Outcome Indicators - Section C'!$C$30:$C$121,0)),""),"")</f>
        <v/>
      </c>
      <c r="W104" s="609"/>
      <c r="X104" s="611"/>
      <c r="Y104" s="613"/>
      <c r="Z104" s="285" t="str">
        <f t="array" ref="Z104">IFERROR(IF(INDEX('Outcome Indicators - Section C'!E$30:E$121,MATCH('Print View'!$A103&amp;'Print View'!$Z$81,'Outcome Indicators - Section C'!$A$30:$A$121&amp;'Outcome Indicators - Section C'!$C$30:$C$121,0))&lt;&gt;"",INDEX('Outcome Indicators - Section C'!E$30:E$121,MATCH('Print View'!$A103&amp;'Print View'!$Z$81,'Outcome Indicators - Section C'!$A$30:$A$121&amp;'Outcome Indicators - Section C'!$C$30:$C$121,0)),""),"")</f>
        <v/>
      </c>
      <c r="AA104" s="609"/>
      <c r="AB104" s="611"/>
      <c r="AC104" s="613"/>
      <c r="AD104" s="277"/>
      <c r="AE104" s="258"/>
      <c r="AF104" s="258"/>
      <c r="AG104" s="258"/>
      <c r="AH104" s="258"/>
      <c r="AI104" s="267"/>
      <c r="AJ104" s="669"/>
    </row>
    <row r="105" spans="1:36" ht="60" customHeight="1" x14ac:dyDescent="0.65">
      <c r="A105" s="614">
        <v>12</v>
      </c>
      <c r="B105" s="615" t="str">
        <f>IFERROR(IF(INDEX('Outcome Indicators - Section C'!B$10:B$26,MATCH('Print View'!$A105,'Outcome Indicators - Section C'!$A$10:$A$26,0))&lt;&gt;"",INDEX('Outcome Indicators - Section C'!B$10:B$26,MATCH('Print View'!$A105,'Outcome Indicators - Section C'!$A$10:$A$26,0)),""),"")</f>
        <v/>
      </c>
      <c r="C105" s="615" t="str">
        <f>IFERROR(IF(INDEX('Outcome Indicators - Section C'!C$10:C$26,MATCH('Print View'!$A105,'Outcome Indicators - Section C'!$A$10:$A$26,0))&lt;&gt;"",INDEX('Outcome Indicators - Section C'!C$10:C$26,MATCH('Print View'!$A105,'Outcome Indicators - Section C'!$A$10:$A$26,0)),""),"")</f>
        <v/>
      </c>
      <c r="D105" s="615" t="str">
        <f>IFERROR(IF(INDEX('Outcome Indicators - Section C'!D$10:D$26,MATCH('Print View'!$A105,'Outcome Indicators - Section C'!$A$10:$A$26,0))&lt;&gt;"",INDEX('Outcome Indicators - Section C'!D$10:D$26,MATCH('Print View'!$A105,'Outcome Indicators - Section C'!$A$10:$A$26,0)),""),"")</f>
        <v/>
      </c>
      <c r="E105" s="615" t="str">
        <f>IFERROR(IF(INDEX('Outcome Indicators - Section C'!E$10:E$26,MATCH('Print View'!$A105,'Outcome Indicators - Section C'!$A$10:$A$26,0))&lt;&gt;"",INDEX('Outcome Indicators - Section C'!E$10:E$26,MATCH('Print View'!$A105,'Outcome Indicators - Section C'!$A$10:$A$26,0)),""),"")</f>
        <v/>
      </c>
      <c r="F105" s="615" t="str">
        <f>IFERROR(IF(INDEX('Outcome Indicators - Section C'!F$10:F$26,MATCH('Print View'!$A105,'Outcome Indicators - Section C'!$A$10:$A$26,0))&lt;&gt;"",INDEX('Outcome Indicators - Section C'!F$10:F$26,MATCH('Print View'!$A105,'Outcome Indicators - Section C'!$A$10:$A$26,0)),""),"")</f>
        <v/>
      </c>
      <c r="G105" s="615" t="str">
        <f>IFERROR(IF(INDEX('Outcome Indicators - Section C'!G$10:G$26,MATCH('Print View'!$A105,'Outcome Indicators - Section C'!$A$10:$A$26,0))&lt;&gt;"",INDEX('Outcome Indicators - Section C'!G$10:G$26,MATCH('Print View'!$A105,'Outcome Indicators - Section C'!$A$10:$A$26,0)),""),"")</f>
        <v/>
      </c>
      <c r="H105" s="615" t="str">
        <f>IFERROR(IF(INDEX('Outcome Indicators - Section C'!H$10:H$26,MATCH('Print View'!$A105,'Outcome Indicators - Section C'!$A$10:$A$26,0))&lt;&gt;"",INDEX('Outcome Indicators - Section C'!H$10:H$26,MATCH('Print View'!$A105,'Outcome Indicators - Section C'!$A$10:$A$26,0)),""),"")</f>
        <v/>
      </c>
      <c r="I105" s="617">
        <f>IFERROR(IF(INDEX('Outcome Indicators - Section C'!A$10:A$26,MATCH('Print View'!$A105,'Outcome Indicators - Section C'!$A$10:$A$26,0))&lt;&gt;"",INDEX('Outcome Indicators - Section C'!A$10:A$26,MATCH('Print View'!$A105,'Outcome Indicators - Section C'!$A$10:$A$26,0)),""),"")</f>
        <v>12</v>
      </c>
      <c r="J105" s="312" t="str">
        <f t="array" ref="J105">IFERROR(IF(INDEX('Outcome Indicators - Section C'!D$30:D$121,MATCH('Print View'!$A105&amp;'Print View'!$J$81,'Outcome Indicators - Section C'!$A$30:$A$121&amp;'Outcome Indicators - Section C'!$C$30:$C$121,0))&lt;&gt;"",INDEX('Outcome Indicators - Section C'!D$30:D$121,MATCH('Print View'!$A105&amp;'Print View'!$J$81,'Outcome Indicators - Section C'!$A$30:$A$121&amp;'Outcome Indicators - Section C'!$C$30:$C$121,0)),""),"")</f>
        <v/>
      </c>
      <c r="K105" s="661" t="str">
        <f t="array" ref="K105">IFERROR(IF(INDEX('Outcome Indicators - Section C'!F$30:F$121,MATCH('Print View'!$A105&amp;'Print View'!$J$81,'Outcome Indicators - Section C'!$A$30:$A$121&amp;'Outcome Indicators - Section C'!$C$30:$C$121,0))&lt;&gt;"",INDEX('Outcome Indicators - Section C'!F$30:F$121,MATCH('Print View'!$A105&amp;'Print View'!$J$81,'Outcome Indicators - Section C'!$A$30:$A$121&amp;'Outcome Indicators - Section C'!$C$30:$C$121,0)),""),"")</f>
        <v/>
      </c>
      <c r="L105" s="663" t="str">
        <f t="array" ref="L105">IFERROR(IF(INDEX('Outcome Indicators - Section C'!G$30:G$121,MATCH('Print View'!$A105&amp;'Print View'!$J$81,'Outcome Indicators - Section C'!$A$30:$A$121&amp;'Outcome Indicators - Section C'!$C$30:$C$121,0))&lt;&gt;"",INDEX('Outcome Indicators - Section C'!G$30:G$121,MATCH('Print View'!$A105&amp;'Print View'!$J$81,'Outcome Indicators - Section C'!$A$30:$A$121&amp;'Outcome Indicators - Section C'!$C$30:$C$121,0)),""),"")</f>
        <v/>
      </c>
      <c r="M105" s="665" t="str">
        <f t="array" ref="M105">IFERROR(IF(INDEX('Outcome Indicators - Section C'!H$30:H$121,MATCH('Print View'!$A105&amp;'Print View'!$J$81,'Outcome Indicators - Section C'!$A$30:$A$121&amp;'Outcome Indicators - Section C'!$C$30:$C$121,0))&lt;&gt;"",INDEX('Outcome Indicators - Section C'!H$30:H$121,MATCH('Print View'!$A105&amp;'Print View'!$J$81,'Outcome Indicators - Section C'!$A$30:$A$121&amp;'Outcome Indicators - Section C'!$C$30:$C$121,0)),""),"")</f>
        <v/>
      </c>
      <c r="N105" s="312" t="str">
        <f t="array" ref="N105">IFERROR(IF(INDEX('Outcome Indicators - Section C'!D$30:D$121,MATCH('Print View'!$A105&amp;'Print View'!$N$81,'Outcome Indicators - Section C'!$A$30:$A$121&amp;'Outcome Indicators - Section C'!$C$30:$C$121,0))&lt;&gt;"",INDEX('Outcome Indicators - Section C'!D$30:D$121,MATCH('Print View'!$A105&amp;'Print View'!$N$81,'Outcome Indicators - Section C'!$A$30:$A$121&amp;'Outcome Indicators - Section C'!$C$30:$C$121,0)),""),"")</f>
        <v/>
      </c>
      <c r="O105" s="661" t="str">
        <f t="array" ref="O105">IFERROR(IF(INDEX('Outcome Indicators - Section C'!F$30:F$121,MATCH('Print View'!$A105&amp;'Print View'!$N$81,'Outcome Indicators - Section C'!$A$30:$A$121&amp;'Outcome Indicators - Section C'!$C$30:$C$121,0))&lt;&gt;"",INDEX('Outcome Indicators - Section C'!F$30:F$121,MATCH('Print View'!$A105&amp;'Print View'!$N$81,'Outcome Indicators - Section C'!$A$30:$A$121&amp;'Outcome Indicators - Section C'!$C$30:$C$121,0)),""),"")</f>
        <v/>
      </c>
      <c r="P105" s="663" t="str">
        <f t="array" ref="P105">IFERROR(IF(INDEX('Outcome Indicators - Section C'!G$30:G$121,MATCH('Print View'!$A105&amp;'Print View'!$N$81,'Outcome Indicators - Section C'!$A$30:$A$121&amp;'Outcome Indicators - Section C'!$C$30:$C$121,0))&lt;&gt;"",INDEX('Outcome Indicators - Section C'!G$30:G$121,MATCH('Print View'!$A105&amp;'Print View'!$N$81,'Outcome Indicators - Section C'!$A$30:$A$121&amp;'Outcome Indicators - Section C'!$C$30:$C$121,0)),""),"")</f>
        <v/>
      </c>
      <c r="Q105" s="665" t="str">
        <f t="array" ref="Q105">IFERROR(IF(INDEX('Outcome Indicators - Section C'!H$30:H$121,MATCH('Print View'!$A105&amp;'Print View'!$N$81,'Outcome Indicators - Section C'!$A$30:$A$121&amp;'Outcome Indicators - Section C'!$C$30:$C$121,0))&lt;&gt;"",INDEX('Outcome Indicators - Section C'!H$30:H$121,MATCH('Print View'!$A105&amp;'Print View'!$N$81,'Outcome Indicators - Section C'!$A$30:$A$121&amp;'Outcome Indicators - Section C'!$C$30:$C$121,0)),""),"")</f>
        <v/>
      </c>
      <c r="R105" s="312" t="str">
        <f t="array" ref="R105">IFERROR(IF(INDEX('Outcome Indicators - Section C'!D$30:D$121,MATCH('Print View'!$A105&amp;'Print View'!$R$81,'Outcome Indicators - Section C'!$A$30:$A$121&amp;'Outcome Indicators - Section C'!$C$30:$C$121,0))&lt;&gt;"",INDEX('Outcome Indicators - Section C'!D$30:D$121,MATCH('Print View'!$A105&amp;'Print View'!$R$81,'Outcome Indicators - Section C'!$A$30:$A$121&amp;'Outcome Indicators - Section C'!$C$30:$C$121,0)),""),"")</f>
        <v/>
      </c>
      <c r="S105" s="661" t="str">
        <f t="array" ref="S105">IFERROR(IF(INDEX('Outcome Indicators - Section C'!F$30:F$121,MATCH('Print View'!$A105&amp;'Print View'!$R$81,'Outcome Indicators - Section C'!$A$30:$A$121&amp;'Outcome Indicators - Section C'!$C$30:$C$121,0))&lt;&gt;"",INDEX('Outcome Indicators - Section C'!F$30:F$121,MATCH('Print View'!$A105&amp;'Print View'!$R$81,'Outcome Indicators - Section C'!$A$30:$A$121&amp;'Outcome Indicators - Section C'!$C$30:$C$121,0)),""),"")</f>
        <v/>
      </c>
      <c r="T105" s="663" t="str">
        <f t="array" ref="T105">IFERROR(IF(INDEX('Outcome Indicators - Section C'!G$30:G$121,MATCH('Print View'!$A105&amp;'Print View'!$R$81,'Outcome Indicators - Section C'!$A$30:$A$121&amp;'Outcome Indicators - Section C'!$C$30:$C$121,0))&lt;&gt;"",INDEX('Outcome Indicators - Section C'!G$30:G$121,MATCH('Print View'!$A105&amp;'Print View'!$R$81,'Outcome Indicators - Section C'!$A$30:$A$121&amp;'Outcome Indicators - Section C'!$C$30:$C$121,0)),""),"")</f>
        <v/>
      </c>
      <c r="U105" s="665" t="str">
        <f t="array" ref="U105">IFERROR(IF(INDEX('Outcome Indicators - Section C'!H$30:H$121,MATCH('Print View'!$A105&amp;'Print View'!$R$81,'Outcome Indicators - Section C'!$A$30:$A$121&amp;'Outcome Indicators - Section C'!$C$30:$C$121,0))&lt;&gt;"",INDEX('Outcome Indicators - Section C'!H$30:H$121,MATCH('Print View'!$A105&amp;'Print View'!$R$81,'Outcome Indicators - Section C'!$A$30:$A$121&amp;'Outcome Indicators - Section C'!$C$30:$C$121,0)),""),"")</f>
        <v/>
      </c>
      <c r="V105" s="312" t="str">
        <f t="array" ref="V105">IFERROR(IF(INDEX('Outcome Indicators - Section C'!D$30:D$121,MATCH('Print View'!$A105&amp;'Print View'!$V$81,'Outcome Indicators - Section C'!$A$30:$A$121&amp;'Outcome Indicators - Section C'!$C$30:$C$121,0))&lt;&gt;"",INDEX('Outcome Indicators - Section C'!D$30:D$121,MATCH('Print View'!$A105&amp;'Print View'!$V$81,'Outcome Indicators - Section C'!$A$30:$A$121&amp;'Outcome Indicators - Section C'!$C$30:$C$121,0)),""),"")</f>
        <v/>
      </c>
      <c r="W105" s="661" t="str">
        <f t="array" ref="W105">IFERROR(IF(INDEX('Outcome Indicators - Section C'!F$30:F$121,MATCH('Print View'!$A105&amp;'Print View'!$V$81,'Outcome Indicators - Section C'!$A$30:$A$121&amp;'Outcome Indicators - Section C'!$C$30:$C$121,0))&lt;&gt;"",INDEX('Outcome Indicators - Section C'!F$30:F$121,MATCH('Print View'!$A105&amp;'Print View'!$V$81,'Outcome Indicators - Section C'!$A$30:$A$121&amp;'Outcome Indicators - Section C'!$C$30:$C$121,0)),""),"")</f>
        <v/>
      </c>
      <c r="X105" s="663" t="str">
        <f t="array" ref="X105">IFERROR(IF(INDEX('Outcome Indicators - Section C'!G$30:G$121,MATCH('Print View'!$A105&amp;'Print View'!$V$81,'Outcome Indicators - Section C'!$A$30:$A$121&amp;'Outcome Indicators - Section C'!$C$30:$C$121,0))&lt;&gt;"",INDEX('Outcome Indicators - Section C'!G$30:G$121,MATCH('Print View'!$A105&amp;'Print View'!$V$81,'Outcome Indicators - Section C'!$A$30:$A$121&amp;'Outcome Indicators - Section C'!$C$30:$C$121,0)),""),"")</f>
        <v/>
      </c>
      <c r="Y105" s="665" t="str">
        <f t="array" ref="Y105">IFERROR(IF(INDEX('Outcome Indicators - Section C'!H$30:H$121,MATCH('Print View'!$A105&amp;'Print View'!$V$81,'Outcome Indicators - Section C'!$A$30:$A$121&amp;'Outcome Indicators - Section C'!$C$30:$C$121,0))&lt;&gt;"",INDEX('Outcome Indicators - Section C'!H$30:H$121,MATCH('Print View'!$A105&amp;'Print View'!$V$81,'Outcome Indicators - Section C'!$A$30:$A$121&amp;'Outcome Indicators - Section C'!$C$30:$C$121,0)),""),"")</f>
        <v/>
      </c>
      <c r="Z105" s="312" t="str">
        <f t="array" ref="Z105">IFERROR(IF(INDEX('Outcome Indicators - Section C'!D$30:D$121,MATCH('Print View'!$A105&amp;'Print View'!$Z$81,'Outcome Indicators - Section C'!$A$30:$A$121&amp;'Outcome Indicators - Section C'!$C$30:$C$121,0))&lt;&gt;"",INDEX('Outcome Indicators - Section C'!D$30:D$121,MATCH('Print View'!$A105&amp;'Print View'!$Z$81,'Outcome Indicators - Section C'!$A$30:$A$121&amp;'Outcome Indicators - Section C'!$C$30:$C$121,0)),""),"")</f>
        <v/>
      </c>
      <c r="AA105" s="661" t="str">
        <f t="array" ref="AA105">IFERROR(IF(INDEX('Outcome Indicators - Section C'!F$30:F$121,MATCH('Print View'!$A105&amp;'Print View'!$Z$81,'Outcome Indicators - Section C'!$A$30:$A$121&amp;'Outcome Indicators - Section C'!$C$30:$C$121,0))&lt;&gt;"",INDEX('Outcome Indicators - Section C'!F$30:F$121,MATCH('Print View'!$A105&amp;'Print View'!$Z$81,'Outcome Indicators - Section C'!$A$30:$A$121&amp;'Outcome Indicators - Section C'!$C$30:$C$121,0)),""),"")</f>
        <v/>
      </c>
      <c r="AB105" s="663" t="str">
        <f t="array" ref="AB105">IFERROR(IF(INDEX('Outcome Indicators - Section C'!G$30:G$121,MATCH('Print View'!$A105&amp;'Print View'!$Z$81,'Outcome Indicators - Section C'!$A$30:$A$121&amp;'Outcome Indicators - Section C'!$C$30:$C$121,0))&lt;&gt;"",INDEX('Outcome Indicators - Section C'!G$30:G$121,MATCH('Print View'!$A105&amp;'Print View'!$Z$81,'Outcome Indicators - Section C'!$A$30:$A$121&amp;'Outcome Indicators - Section C'!$C$30:$C$121,0)),""),"")</f>
        <v/>
      </c>
      <c r="AC105" s="665" t="str">
        <f t="array" ref="AC105">IFERROR(IF(INDEX('Outcome Indicators - Section C'!H$30:H$121,MATCH('Print View'!$A105&amp;'Print View'!$Z$81,'Outcome Indicators - Section C'!$A$30:$A$121&amp;'Outcome Indicators - Section C'!$C$30:$C$121,0))&lt;&gt;"",INDEX('Outcome Indicators - Section C'!H$30:H$121,MATCH('Print View'!$A105&amp;'Print View'!$Z$81,'Outcome Indicators - Section C'!$A$30:$A$121&amp;'Outcome Indicators - Section C'!$C$30:$C$121,0)),""),"")</f>
        <v/>
      </c>
      <c r="AD105" s="278"/>
      <c r="AE105" s="260"/>
      <c r="AF105" s="260"/>
      <c r="AG105" s="260"/>
      <c r="AH105" s="260"/>
      <c r="AI105" s="260"/>
      <c r="AJ105" s="261"/>
    </row>
    <row r="106" spans="1:36" ht="60" customHeight="1" x14ac:dyDescent="0.35">
      <c r="A106" s="614"/>
      <c r="B106" s="616"/>
      <c r="C106" s="616"/>
      <c r="D106" s="616"/>
      <c r="E106" s="616"/>
      <c r="F106" s="616"/>
      <c r="G106" s="616"/>
      <c r="H106" s="616"/>
      <c r="I106" s="618"/>
      <c r="J106" s="313" t="str">
        <f t="array" ref="J106">IFERROR(IF(INDEX('Outcome Indicators - Section C'!E$30:E$121,MATCH('Print View'!$A105&amp;'Print View'!$J$81,'Outcome Indicators - Section C'!$A$30:$A$121&amp;'Outcome Indicators - Section C'!$C$30:$C$121,0))&lt;&gt;"",INDEX('Outcome Indicators - Section C'!E$30:E$121,MATCH('Print View'!$A105&amp;'Print View'!$J$81,'Outcome Indicators - Section C'!$A$30:$A$121&amp;'Outcome Indicators - Section C'!$C$30:$C$121,0)),""),"")</f>
        <v/>
      </c>
      <c r="K106" s="662"/>
      <c r="L106" s="664"/>
      <c r="M106" s="666"/>
      <c r="N106" s="313" t="str">
        <f t="array" ref="N106">IFERROR(IF(INDEX('Outcome Indicators - Section C'!E$30:E$121,MATCH('Print View'!$A105&amp;'Print View'!$N$81,'Outcome Indicators - Section C'!$A$30:$A$121&amp;'Outcome Indicators - Section C'!$C$30:$C$121,0))&lt;&gt;"",INDEX('Outcome Indicators - Section C'!E$30:E$121,MATCH('Print View'!$A105&amp;'Print View'!$N$81,'Outcome Indicators - Section C'!$A$30:$A$121&amp;'Outcome Indicators - Section C'!$C$30:$C$121,0)),""),"")</f>
        <v/>
      </c>
      <c r="O106" s="662"/>
      <c r="P106" s="664"/>
      <c r="Q106" s="666"/>
      <c r="R106" s="313" t="str">
        <f t="array" ref="R106">IFERROR(IF(INDEX('Outcome Indicators - Section C'!E$30:E$121,MATCH('Print View'!$A105&amp;'Print View'!$R$81,'Outcome Indicators - Section C'!$A$30:$A$121&amp;'Outcome Indicators - Section C'!$C$30:$C$121,0))&lt;&gt;"",INDEX('Outcome Indicators - Section C'!E$30:E$121,MATCH('Print View'!$A105&amp;'Print View'!$R$81,'Outcome Indicators - Section C'!$A$30:$A$121&amp;'Outcome Indicators - Section C'!$C$30:$C$121,0)),""),"")</f>
        <v/>
      </c>
      <c r="S106" s="662"/>
      <c r="T106" s="664"/>
      <c r="U106" s="666"/>
      <c r="V106" s="313" t="str">
        <f t="array" ref="V106">IFERROR(IF(INDEX('Outcome Indicators - Section C'!E$30:E$121,MATCH('Print View'!$A105&amp;'Print View'!$V$81,'Outcome Indicators - Section C'!$A$30:$A$121&amp;'Outcome Indicators - Section C'!$C$30:$C$121,0))&lt;&gt;"",INDEX('Outcome Indicators - Section C'!E$30:E$121,MATCH('Print View'!$A105&amp;'Print View'!$V$81,'Outcome Indicators - Section C'!$A$30:$A$121&amp;'Outcome Indicators - Section C'!$C$30:$C$121,0)),""),"")</f>
        <v/>
      </c>
      <c r="W106" s="662"/>
      <c r="X106" s="664"/>
      <c r="Y106" s="666"/>
      <c r="Z106" s="313" t="str">
        <f t="array" ref="Z106">IFERROR(IF(INDEX('Outcome Indicators - Section C'!E$30:E$121,MATCH('Print View'!$A105&amp;'Print View'!$Z$81,'Outcome Indicators - Section C'!$A$30:$A$121&amp;'Outcome Indicators - Section C'!$C$30:$C$121,0))&lt;&gt;"",INDEX('Outcome Indicators - Section C'!E$30:E$121,MATCH('Print View'!$A105&amp;'Print View'!$Z$81,'Outcome Indicators - Section C'!$A$30:$A$121&amp;'Outcome Indicators - Section C'!$C$30:$C$121,0)),""),"")</f>
        <v/>
      </c>
      <c r="AA106" s="662"/>
      <c r="AB106" s="664"/>
      <c r="AC106" s="666"/>
      <c r="AD106" s="279"/>
      <c r="AE106" s="262"/>
      <c r="AF106" s="262"/>
      <c r="AG106" s="262"/>
      <c r="AH106" s="262"/>
      <c r="AI106" s="262"/>
      <c r="AJ106" s="263"/>
    </row>
    <row r="107" spans="1:36" ht="60" customHeight="1" x14ac:dyDescent="0.65">
      <c r="A107" s="670">
        <v>13</v>
      </c>
      <c r="B107" s="667" t="str">
        <f>IFERROR(IF(INDEX('Outcome Indicators - Section C'!B$10:B$26,MATCH('Print View'!$A107,'Outcome Indicators - Section C'!$A$10:$A$26,0))&lt;&gt;"",INDEX('Outcome Indicators - Section C'!B$10:B$26,MATCH('Print View'!$A107,'Outcome Indicators - Section C'!$A$10:$A$26,0)),""),"")</f>
        <v/>
      </c>
      <c r="C107" s="667" t="str">
        <f>IFERROR(IF(INDEX('Outcome Indicators - Section C'!C$10:C$26,MATCH('Print View'!$A107,'Outcome Indicators - Section C'!$A$10:$A$26,0))&lt;&gt;"",INDEX('Outcome Indicators - Section C'!C$10:C$26,MATCH('Print View'!$A107,'Outcome Indicators - Section C'!$A$10:$A$26,0)),""),"")</f>
        <v/>
      </c>
      <c r="D107" s="667" t="str">
        <f>IFERROR(IF(INDEX('Outcome Indicators - Section C'!D$10:D$26,MATCH('Print View'!$A107,'Outcome Indicators - Section C'!$A$10:$A$26,0))&lt;&gt;"",INDEX('Outcome Indicators - Section C'!D$10:D$26,MATCH('Print View'!$A107,'Outcome Indicators - Section C'!$A$10:$A$26,0)),""),"")</f>
        <v/>
      </c>
      <c r="E107" s="667" t="str">
        <f>IFERROR(IF(INDEX('Outcome Indicators - Section C'!E$10:E$26,MATCH('Print View'!$A107,'Outcome Indicators - Section C'!$A$10:$A$26,0))&lt;&gt;"",INDEX('Outcome Indicators - Section C'!E$10:E$26,MATCH('Print View'!$A107,'Outcome Indicators - Section C'!$A$10:$A$26,0)),""),"")</f>
        <v/>
      </c>
      <c r="F107" s="667" t="str">
        <f>IFERROR(IF(INDEX('Outcome Indicators - Section C'!F$10:F$26,MATCH('Print View'!$A107,'Outcome Indicators - Section C'!$A$10:$A$26,0))&lt;&gt;"",INDEX('Outcome Indicators - Section C'!F$10:F$26,MATCH('Print View'!$A107,'Outcome Indicators - Section C'!$A$10:$A$26,0)),""),"")</f>
        <v/>
      </c>
      <c r="G107" s="667" t="str">
        <f>IFERROR(IF(INDEX('Outcome Indicators - Section C'!G$10:G$26,MATCH('Print View'!$A107,'Outcome Indicators - Section C'!$A$10:$A$26,0))&lt;&gt;"",INDEX('Outcome Indicators - Section C'!G$10:G$26,MATCH('Print View'!$A107,'Outcome Indicators - Section C'!$A$10:$A$26,0)),""),"")</f>
        <v/>
      </c>
      <c r="H107" s="667" t="str">
        <f>IFERROR(IF(INDEX('Outcome Indicators - Section C'!H$10:H$26,MATCH('Print View'!$A107,'Outcome Indicators - Section C'!$A$10:$A$26,0))&lt;&gt;"",INDEX('Outcome Indicators - Section C'!H$10:H$26,MATCH('Print View'!$A107,'Outcome Indicators - Section C'!$A$10:$A$26,0)),""),"")</f>
        <v/>
      </c>
      <c r="I107" s="671">
        <f>IFERROR(IF(INDEX('Outcome Indicators - Section C'!A$10:A$26,MATCH('Print View'!$A107,'Outcome Indicators - Section C'!$A$10:$A$26,0))&lt;&gt;"",INDEX('Outcome Indicators - Section C'!A$10:A$26,MATCH('Print View'!$A107,'Outcome Indicators - Section C'!$A$10:$A$26,0)),""),"")</f>
        <v>13</v>
      </c>
      <c r="J107" s="284" t="str">
        <f t="array" ref="J107">IFERROR(IF(INDEX('Outcome Indicators - Section C'!D$30:D$121,MATCH('Print View'!$A107&amp;'Print View'!$J$81,'Outcome Indicators - Section C'!$A$30:$A$121&amp;'Outcome Indicators - Section C'!$C$30:$C$121,0))&lt;&gt;"",INDEX('Outcome Indicators - Section C'!D$30:D$121,MATCH('Print View'!$A107&amp;'Print View'!$J$81,'Outcome Indicators - Section C'!$A$30:$A$121&amp;'Outcome Indicators - Section C'!$C$30:$C$121,0)),""),"")</f>
        <v/>
      </c>
      <c r="K107" s="608" t="str">
        <f t="array" ref="K107">IFERROR(IF(INDEX('Outcome Indicators - Section C'!F$30:F$121,MATCH('Print View'!$A107&amp;'Print View'!$J$81,'Outcome Indicators - Section C'!$A$30:$A$121&amp;'Outcome Indicators - Section C'!$C$30:$C$121,0))&lt;&gt;"",INDEX('Outcome Indicators - Section C'!F$30:F$121,MATCH('Print View'!$A107&amp;'Print View'!$J$81,'Outcome Indicators - Section C'!$A$30:$A$121&amp;'Outcome Indicators - Section C'!$C$30:$C$121,0)),""),"")</f>
        <v/>
      </c>
      <c r="L107" s="610" t="str">
        <f t="array" ref="L107">IFERROR(IF(INDEX('Outcome Indicators - Section C'!G$30:G$121,MATCH('Print View'!$A107&amp;'Print View'!$J$81,'Outcome Indicators - Section C'!$A$30:$A$121&amp;'Outcome Indicators - Section C'!$C$30:$C$121,0))&lt;&gt;"",INDEX('Outcome Indicators - Section C'!G$30:G$121,MATCH('Print View'!$A107&amp;'Print View'!$J$81,'Outcome Indicators - Section C'!$A$30:$A$121&amp;'Outcome Indicators - Section C'!$C$30:$C$121,0)),""),"")</f>
        <v/>
      </c>
      <c r="M107" s="612" t="str">
        <f t="array" ref="M107">IFERROR(IF(INDEX('Outcome Indicators - Section C'!H$30:H$121,MATCH('Print View'!$A107&amp;'Print View'!$J$81,'Outcome Indicators - Section C'!$A$30:$A$121&amp;'Outcome Indicators - Section C'!$C$30:$C$121,0))&lt;&gt;"",INDEX('Outcome Indicators - Section C'!H$30:H$121,MATCH('Print View'!$A107&amp;'Print View'!$J$81,'Outcome Indicators - Section C'!$A$30:$A$121&amp;'Outcome Indicators - Section C'!$C$30:$C$121,0)),""),"")</f>
        <v/>
      </c>
      <c r="N107" s="284" t="str">
        <f t="array" ref="N107">IFERROR(IF(INDEX('Outcome Indicators - Section C'!D$30:D$121,MATCH('Print View'!$A107&amp;'Print View'!$N$81,'Outcome Indicators - Section C'!$A$30:$A$121&amp;'Outcome Indicators - Section C'!$C$30:$C$121,0))&lt;&gt;"",INDEX('Outcome Indicators - Section C'!D$30:D$121,MATCH('Print View'!$A107&amp;'Print View'!$N$81,'Outcome Indicators - Section C'!$A$30:$A$121&amp;'Outcome Indicators - Section C'!$C$30:$C$121,0)),""),"")</f>
        <v/>
      </c>
      <c r="O107" s="608" t="str">
        <f t="array" ref="O107">IFERROR(IF(INDEX('Outcome Indicators - Section C'!F$30:F$121,MATCH('Print View'!$A107&amp;'Print View'!$N$81,'Outcome Indicators - Section C'!$A$30:$A$121&amp;'Outcome Indicators - Section C'!$C$30:$C$121,0))&lt;&gt;"",INDEX('Outcome Indicators - Section C'!F$30:F$121,MATCH('Print View'!$A107&amp;'Print View'!$N$81,'Outcome Indicators - Section C'!$A$30:$A$121&amp;'Outcome Indicators - Section C'!$C$30:$C$121,0)),""),"")</f>
        <v/>
      </c>
      <c r="P107" s="610" t="str">
        <f t="array" ref="P107">IFERROR(IF(INDEX('Outcome Indicators - Section C'!G$30:G$121,MATCH('Print View'!$A107&amp;'Print View'!$N$81,'Outcome Indicators - Section C'!$A$30:$A$121&amp;'Outcome Indicators - Section C'!$C$30:$C$121,0))&lt;&gt;"",INDEX('Outcome Indicators - Section C'!G$30:G$121,MATCH('Print View'!$A107&amp;'Print View'!$N$81,'Outcome Indicators - Section C'!$A$30:$A$121&amp;'Outcome Indicators - Section C'!$C$30:$C$121,0)),""),"")</f>
        <v/>
      </c>
      <c r="Q107" s="612" t="str">
        <f t="array" ref="Q107">IFERROR(IF(INDEX('Outcome Indicators - Section C'!H$30:H$121,MATCH('Print View'!$A107&amp;'Print View'!$N$81,'Outcome Indicators - Section C'!$A$30:$A$121&amp;'Outcome Indicators - Section C'!$C$30:$C$121,0))&lt;&gt;"",INDEX('Outcome Indicators - Section C'!H$30:H$121,MATCH('Print View'!$A107&amp;'Print View'!$N$81,'Outcome Indicators - Section C'!$A$30:$A$121&amp;'Outcome Indicators - Section C'!$C$30:$C$121,0)),""),"")</f>
        <v/>
      </c>
      <c r="R107" s="284" t="str">
        <f t="array" ref="R107">IFERROR(IF(INDEX('Outcome Indicators - Section C'!D$30:D$121,MATCH('Print View'!$A107&amp;'Print View'!$R$81,'Outcome Indicators - Section C'!$A$30:$A$121&amp;'Outcome Indicators - Section C'!$C$30:$C$121,0))&lt;&gt;"",INDEX('Outcome Indicators - Section C'!D$30:D$121,MATCH('Print View'!$A107&amp;'Print View'!$R$81,'Outcome Indicators - Section C'!$A$30:$A$121&amp;'Outcome Indicators - Section C'!$C$30:$C$121,0)),""),"")</f>
        <v/>
      </c>
      <c r="S107" s="608" t="str">
        <f t="array" ref="S107">IFERROR(IF(INDEX('Outcome Indicators - Section C'!F$30:F$121,MATCH('Print View'!$A107&amp;'Print View'!$R$81,'Outcome Indicators - Section C'!$A$30:$A$121&amp;'Outcome Indicators - Section C'!$C$30:$C$121,0))&lt;&gt;"",INDEX('Outcome Indicators - Section C'!F$30:F$121,MATCH('Print View'!$A107&amp;'Print View'!$R$81,'Outcome Indicators - Section C'!$A$30:$A$121&amp;'Outcome Indicators - Section C'!$C$30:$C$121,0)),""),"")</f>
        <v/>
      </c>
      <c r="T107" s="610" t="str">
        <f t="array" ref="T107">IFERROR(IF(INDEX('Outcome Indicators - Section C'!G$30:G$121,MATCH('Print View'!$A107&amp;'Print View'!$R$81,'Outcome Indicators - Section C'!$A$30:$A$121&amp;'Outcome Indicators - Section C'!$C$30:$C$121,0))&lt;&gt;"",INDEX('Outcome Indicators - Section C'!G$30:G$121,MATCH('Print View'!$A107&amp;'Print View'!$R$81,'Outcome Indicators - Section C'!$A$30:$A$121&amp;'Outcome Indicators - Section C'!$C$30:$C$121,0)),""),"")</f>
        <v/>
      </c>
      <c r="U107" s="612" t="str">
        <f t="array" ref="U107">IFERROR(IF(INDEX('Outcome Indicators - Section C'!H$30:H$121,MATCH('Print View'!$A107&amp;'Print View'!$R$81,'Outcome Indicators - Section C'!$A$30:$A$121&amp;'Outcome Indicators - Section C'!$C$30:$C$121,0))&lt;&gt;"",INDEX('Outcome Indicators - Section C'!H$30:H$121,MATCH('Print View'!$A107&amp;'Print View'!$R$81,'Outcome Indicators - Section C'!$A$30:$A$121&amp;'Outcome Indicators - Section C'!$C$30:$C$121,0)),""),"")</f>
        <v/>
      </c>
      <c r="V107" s="284" t="str">
        <f t="array" ref="V107">IFERROR(IF(INDEX('Outcome Indicators - Section C'!D$30:D$121,MATCH('Print View'!$A107&amp;'Print View'!$V$81,'Outcome Indicators - Section C'!$A$30:$A$121&amp;'Outcome Indicators - Section C'!$C$30:$C$121,0))&lt;&gt;"",INDEX('Outcome Indicators - Section C'!D$30:D$121,MATCH('Print View'!$A107&amp;'Print View'!$V$81,'Outcome Indicators - Section C'!$A$30:$A$121&amp;'Outcome Indicators - Section C'!$C$30:$C$121,0)),""),"")</f>
        <v/>
      </c>
      <c r="W107" s="608" t="str">
        <f t="array" ref="W107">IFERROR(IF(INDEX('Outcome Indicators - Section C'!F$30:F$121,MATCH('Print View'!$A107&amp;'Print View'!$V$81,'Outcome Indicators - Section C'!$A$30:$A$121&amp;'Outcome Indicators - Section C'!$C$30:$C$121,0))&lt;&gt;"",INDEX('Outcome Indicators - Section C'!F$30:F$121,MATCH('Print View'!$A107&amp;'Print View'!$V$81,'Outcome Indicators - Section C'!$A$30:$A$121&amp;'Outcome Indicators - Section C'!$C$30:$C$121,0)),""),"")</f>
        <v/>
      </c>
      <c r="X107" s="610" t="str">
        <f t="array" ref="X107">IFERROR(IF(INDEX('Outcome Indicators - Section C'!G$30:G$121,MATCH('Print View'!$A107&amp;'Print View'!$V$81,'Outcome Indicators - Section C'!$A$30:$A$121&amp;'Outcome Indicators - Section C'!$C$30:$C$121,0))&lt;&gt;"",INDEX('Outcome Indicators - Section C'!G$30:G$121,MATCH('Print View'!$A107&amp;'Print View'!$V$81,'Outcome Indicators - Section C'!$A$30:$A$121&amp;'Outcome Indicators - Section C'!$C$30:$C$121,0)),""),"")</f>
        <v/>
      </c>
      <c r="Y107" s="612" t="str">
        <f t="array" ref="Y107">IFERROR(IF(INDEX('Outcome Indicators - Section C'!H$30:H$121,MATCH('Print View'!$A107&amp;'Print View'!$V$81,'Outcome Indicators - Section C'!$A$30:$A$121&amp;'Outcome Indicators - Section C'!$C$30:$C$121,0))&lt;&gt;"",INDEX('Outcome Indicators - Section C'!H$30:H$121,MATCH('Print View'!$A107&amp;'Print View'!$V$81,'Outcome Indicators - Section C'!$A$30:$A$121&amp;'Outcome Indicators - Section C'!$C$30:$C$121,0)),""),"")</f>
        <v/>
      </c>
      <c r="Z107" s="284" t="str">
        <f t="array" ref="Z107">IFERROR(IF(INDEX('Outcome Indicators - Section C'!D$30:D$121,MATCH('Print View'!$A107&amp;'Print View'!$Z$81,'Outcome Indicators - Section C'!$A$30:$A$121&amp;'Outcome Indicators - Section C'!$C$30:$C$121,0))&lt;&gt;"",INDEX('Outcome Indicators - Section C'!D$30:D$121,MATCH('Print View'!$A107&amp;'Print View'!$Z$81,'Outcome Indicators - Section C'!$A$30:$A$121&amp;'Outcome Indicators - Section C'!$C$30:$C$121,0)),""),"")</f>
        <v/>
      </c>
      <c r="AA107" s="608" t="str">
        <f t="array" ref="AA107">IFERROR(IF(INDEX('Outcome Indicators - Section C'!F$30:F$121,MATCH('Print View'!$A107&amp;'Print View'!$Z$81,'Outcome Indicators - Section C'!$A$30:$A$121&amp;'Outcome Indicators - Section C'!$C$30:$C$121,0))&lt;&gt;"",INDEX('Outcome Indicators - Section C'!F$30:F$121,MATCH('Print View'!$A107&amp;'Print View'!$Z$81,'Outcome Indicators - Section C'!$A$30:$A$121&amp;'Outcome Indicators - Section C'!$C$30:$C$121,0)),""),"")</f>
        <v/>
      </c>
      <c r="AB107" s="610" t="str">
        <f t="array" ref="AB107">IFERROR(IF(INDEX('Outcome Indicators - Section C'!G$30:G$121,MATCH('Print View'!$A107&amp;'Print View'!$Z$81,'Outcome Indicators - Section C'!$A$30:$A$121&amp;'Outcome Indicators - Section C'!$C$30:$C$121,0))&lt;&gt;"",INDEX('Outcome Indicators - Section C'!G$30:G$121,MATCH('Print View'!$A107&amp;'Print View'!$Z$81,'Outcome Indicators - Section C'!$A$30:$A$121&amp;'Outcome Indicators - Section C'!$C$30:$C$121,0)),""),"")</f>
        <v/>
      </c>
      <c r="AC107" s="612" t="str">
        <f t="array" ref="AC107">IFERROR(IF(INDEX('Outcome Indicators - Section C'!H$30:H$121,MATCH('Print View'!$A107&amp;'Print View'!$Z$81,'Outcome Indicators - Section C'!$A$30:$A$121&amp;'Outcome Indicators - Section C'!$C$30:$C$121,0))&lt;&gt;"",INDEX('Outcome Indicators - Section C'!H$30:H$121,MATCH('Print View'!$A107&amp;'Print View'!$Z$81,'Outcome Indicators - Section C'!$A$30:$A$121&amp;'Outcome Indicators - Section C'!$C$30:$C$121,0)),""),"")</f>
        <v/>
      </c>
      <c r="AD107" s="280"/>
      <c r="AE107" s="255"/>
      <c r="AF107" s="255"/>
      <c r="AG107" s="255"/>
      <c r="AH107" s="255"/>
      <c r="AI107" s="268"/>
      <c r="AJ107" s="673"/>
    </row>
    <row r="108" spans="1:36" ht="60" customHeight="1" x14ac:dyDescent="0.35">
      <c r="A108" s="670"/>
      <c r="B108" s="668"/>
      <c r="C108" s="668"/>
      <c r="D108" s="668"/>
      <c r="E108" s="668"/>
      <c r="F108" s="668"/>
      <c r="G108" s="668"/>
      <c r="H108" s="668"/>
      <c r="I108" s="672"/>
      <c r="J108" s="285" t="str">
        <f t="array" ref="J108">IFERROR(IF(INDEX('Outcome Indicators - Section C'!E$30:E$121,MATCH('Print View'!$A107&amp;'Print View'!$J$81,'Outcome Indicators - Section C'!$A$30:$A$121&amp;'Outcome Indicators - Section C'!$C$30:$C$121,0))&lt;&gt;"",INDEX('Outcome Indicators - Section C'!E$30:E$121,MATCH('Print View'!$A107&amp;'Print View'!$J$81,'Outcome Indicators - Section C'!$A$30:$A$121&amp;'Outcome Indicators - Section C'!$C$30:$C$121,0)),""),"")</f>
        <v/>
      </c>
      <c r="K108" s="609"/>
      <c r="L108" s="611"/>
      <c r="M108" s="613"/>
      <c r="N108" s="285" t="str">
        <f t="array" ref="N108">IFERROR(IF(INDEX('Outcome Indicators - Section C'!E$30:E$121,MATCH('Print View'!$A107&amp;'Print View'!$N$81,'Outcome Indicators - Section C'!$A$30:$A$121&amp;'Outcome Indicators - Section C'!$C$30:$C$121,0))&lt;&gt;"",INDEX('Outcome Indicators - Section C'!E$30:E$121,MATCH('Print View'!$A107&amp;'Print View'!$N$81,'Outcome Indicators - Section C'!$A$30:$A$121&amp;'Outcome Indicators - Section C'!$C$30:$C$121,0)),""),"")</f>
        <v/>
      </c>
      <c r="O108" s="609"/>
      <c r="P108" s="611"/>
      <c r="Q108" s="613"/>
      <c r="R108" s="285" t="str">
        <f t="array" ref="R108">IFERROR(IF(INDEX('Outcome Indicators - Section C'!E$30:E$121,MATCH('Print View'!$A107&amp;'Print View'!$R$81,'Outcome Indicators - Section C'!$A$30:$A$121&amp;'Outcome Indicators - Section C'!$C$30:$C$121,0))&lt;&gt;"",INDEX('Outcome Indicators - Section C'!E$30:E$121,MATCH('Print View'!$A107&amp;'Print View'!$R$81,'Outcome Indicators - Section C'!$A$30:$A$121&amp;'Outcome Indicators - Section C'!$C$30:$C$121,0)),""),"")</f>
        <v/>
      </c>
      <c r="S108" s="609"/>
      <c r="T108" s="611"/>
      <c r="U108" s="613"/>
      <c r="V108" s="285" t="str">
        <f t="array" ref="V108">IFERROR(IF(INDEX('Outcome Indicators - Section C'!E$30:E$121,MATCH('Print View'!$A107&amp;'Print View'!$V$81,'Outcome Indicators - Section C'!$A$30:$A$121&amp;'Outcome Indicators - Section C'!$C$30:$C$121,0))&lt;&gt;"",INDEX('Outcome Indicators - Section C'!E$30:E$121,MATCH('Print View'!$A107&amp;'Print View'!$V$81,'Outcome Indicators - Section C'!$A$30:$A$121&amp;'Outcome Indicators - Section C'!$C$30:$C$121,0)),""),"")</f>
        <v/>
      </c>
      <c r="W108" s="609"/>
      <c r="X108" s="611"/>
      <c r="Y108" s="613"/>
      <c r="Z108" s="285" t="str">
        <f t="array" ref="Z108">IFERROR(IF(INDEX('Outcome Indicators - Section C'!E$30:E$121,MATCH('Print View'!$A107&amp;'Print View'!$Z$81,'Outcome Indicators - Section C'!$A$30:$A$121&amp;'Outcome Indicators - Section C'!$C$30:$C$121,0))&lt;&gt;"",INDEX('Outcome Indicators - Section C'!E$30:E$121,MATCH('Print View'!$A107&amp;'Print View'!$Z$81,'Outcome Indicators - Section C'!$A$30:$A$121&amp;'Outcome Indicators - Section C'!$C$30:$C$121,0)),""),"")</f>
        <v/>
      </c>
      <c r="AA108" s="609"/>
      <c r="AB108" s="611"/>
      <c r="AC108" s="613"/>
      <c r="AD108" s="277"/>
      <c r="AE108" s="258"/>
      <c r="AF108" s="258"/>
      <c r="AG108" s="258"/>
      <c r="AH108" s="258"/>
      <c r="AI108" s="268"/>
      <c r="AJ108" s="673"/>
    </row>
    <row r="109" spans="1:36" ht="60" customHeight="1" x14ac:dyDescent="0.65">
      <c r="A109" s="614">
        <v>14</v>
      </c>
      <c r="B109" s="615" t="str">
        <f>IFERROR(IF(INDEX('Outcome Indicators - Section C'!B$10:B$26,MATCH('Print View'!$A109,'Outcome Indicators - Section C'!$A$10:$A$26,0))&lt;&gt;"",INDEX('Outcome Indicators - Section C'!B$10:B$26,MATCH('Print View'!$A109,'Outcome Indicators - Section C'!$A$10:$A$26,0)),""),"")</f>
        <v/>
      </c>
      <c r="C109" s="615" t="str">
        <f>IFERROR(IF(INDEX('Outcome Indicators - Section C'!C$10:C$26,MATCH('Print View'!$A109,'Outcome Indicators - Section C'!$A$10:$A$26,0))&lt;&gt;"",INDEX('Outcome Indicators - Section C'!C$10:C$26,MATCH('Print View'!$A109,'Outcome Indicators - Section C'!$A$10:$A$26,0)),""),"")</f>
        <v/>
      </c>
      <c r="D109" s="615" t="str">
        <f>IFERROR(IF(INDEX('Outcome Indicators - Section C'!D$10:D$26,MATCH('Print View'!$A109,'Outcome Indicators - Section C'!$A$10:$A$26,0))&lt;&gt;"",INDEX('Outcome Indicators - Section C'!D$10:D$26,MATCH('Print View'!$A109,'Outcome Indicators - Section C'!$A$10:$A$26,0)),""),"")</f>
        <v/>
      </c>
      <c r="E109" s="615" t="str">
        <f>IFERROR(IF(INDEX('Outcome Indicators - Section C'!E$10:E$26,MATCH('Print View'!$A109,'Outcome Indicators - Section C'!$A$10:$A$26,0))&lt;&gt;"",INDEX('Outcome Indicators - Section C'!E$10:E$26,MATCH('Print View'!$A109,'Outcome Indicators - Section C'!$A$10:$A$26,0)),""),"")</f>
        <v/>
      </c>
      <c r="F109" s="615" t="str">
        <f>IFERROR(IF(INDEX('Outcome Indicators - Section C'!F$10:F$26,MATCH('Print View'!$A109,'Outcome Indicators - Section C'!$A$10:$A$26,0))&lt;&gt;"",INDEX('Outcome Indicators - Section C'!F$10:F$26,MATCH('Print View'!$A109,'Outcome Indicators - Section C'!$A$10:$A$26,0)),""),"")</f>
        <v/>
      </c>
      <c r="G109" s="615" t="str">
        <f>IFERROR(IF(INDEX('Outcome Indicators - Section C'!G$10:G$26,MATCH('Print View'!$A109,'Outcome Indicators - Section C'!$A$10:$A$26,0))&lt;&gt;"",INDEX('Outcome Indicators - Section C'!G$10:G$26,MATCH('Print View'!$A109,'Outcome Indicators - Section C'!$A$10:$A$26,0)),""),"")</f>
        <v/>
      </c>
      <c r="H109" s="615" t="str">
        <f>IFERROR(IF(INDEX('Outcome Indicators - Section C'!H$10:H$26,MATCH('Print View'!$A109,'Outcome Indicators - Section C'!$A$10:$A$26,0))&lt;&gt;"",INDEX('Outcome Indicators - Section C'!H$10:H$26,MATCH('Print View'!$A109,'Outcome Indicators - Section C'!$A$10:$A$26,0)),""),"")</f>
        <v/>
      </c>
      <c r="I109" s="617">
        <f>IFERROR(IF(INDEX('Outcome Indicators - Section C'!A$10:A$26,MATCH('Print View'!$A109,'Outcome Indicators - Section C'!$A$10:$A$26,0))&lt;&gt;"",INDEX('Outcome Indicators - Section C'!A$10:A$26,MATCH('Print View'!$A109,'Outcome Indicators - Section C'!$A$10:$A$26,0)),""),"")</f>
        <v>14</v>
      </c>
      <c r="J109" s="312" t="str">
        <f t="array" ref="J109">IFERROR(IF(INDEX('Outcome Indicators - Section C'!D$30:D$121,MATCH('Print View'!$A109&amp;'Print View'!$J$81,'Outcome Indicators - Section C'!$A$30:$A$121&amp;'Outcome Indicators - Section C'!$C$30:$C$121,0))&lt;&gt;"",INDEX('Outcome Indicators - Section C'!D$30:D$121,MATCH('Print View'!$A109&amp;'Print View'!$J$81,'Outcome Indicators - Section C'!$A$30:$A$121&amp;'Outcome Indicators - Section C'!$C$30:$C$121,0)),""),"")</f>
        <v/>
      </c>
      <c r="K109" s="661" t="str">
        <f t="array" ref="K109">IFERROR(IF(INDEX('Outcome Indicators - Section C'!F$30:F$121,MATCH('Print View'!$A109&amp;'Print View'!$J$81,'Outcome Indicators - Section C'!$A$30:$A$121&amp;'Outcome Indicators - Section C'!$C$30:$C$121,0))&lt;&gt;"",INDEX('Outcome Indicators - Section C'!F$30:F$121,MATCH('Print View'!$A109&amp;'Print View'!$J$81,'Outcome Indicators - Section C'!$A$30:$A$121&amp;'Outcome Indicators - Section C'!$C$30:$C$121,0)),""),"")</f>
        <v/>
      </c>
      <c r="L109" s="663" t="str">
        <f t="array" ref="L109">IFERROR(IF(INDEX('Outcome Indicators - Section C'!G$30:G$121,MATCH('Print View'!$A109&amp;'Print View'!$J$81,'Outcome Indicators - Section C'!$A$30:$A$121&amp;'Outcome Indicators - Section C'!$C$30:$C$121,0))&lt;&gt;"",INDEX('Outcome Indicators - Section C'!G$30:G$121,MATCH('Print View'!$A109&amp;'Print View'!$J$81,'Outcome Indicators - Section C'!$A$30:$A$121&amp;'Outcome Indicators - Section C'!$C$30:$C$121,0)),""),"")</f>
        <v/>
      </c>
      <c r="M109" s="665" t="str">
        <f t="array" ref="M109">IFERROR(IF(INDEX('Outcome Indicators - Section C'!H$30:H$121,MATCH('Print View'!$A109&amp;'Print View'!$J$81,'Outcome Indicators - Section C'!$A$30:$A$121&amp;'Outcome Indicators - Section C'!$C$30:$C$121,0))&lt;&gt;"",INDEX('Outcome Indicators - Section C'!H$30:H$121,MATCH('Print View'!$A109&amp;'Print View'!$J$81,'Outcome Indicators - Section C'!$A$30:$A$121&amp;'Outcome Indicators - Section C'!$C$30:$C$121,0)),""),"")</f>
        <v/>
      </c>
      <c r="N109" s="312" t="str">
        <f t="array" ref="N109">IFERROR(IF(INDEX('Outcome Indicators - Section C'!D$30:D$121,MATCH('Print View'!$A109&amp;'Print View'!$N$81,'Outcome Indicators - Section C'!$A$30:$A$121&amp;'Outcome Indicators - Section C'!$C$30:$C$121,0))&lt;&gt;"",INDEX('Outcome Indicators - Section C'!D$30:D$121,MATCH('Print View'!$A109&amp;'Print View'!$N$81,'Outcome Indicators - Section C'!$A$30:$A$121&amp;'Outcome Indicators - Section C'!$C$30:$C$121,0)),""),"")</f>
        <v/>
      </c>
      <c r="O109" s="661" t="str">
        <f t="array" ref="O109">IFERROR(IF(INDEX('Outcome Indicators - Section C'!F$30:F$121,MATCH('Print View'!$A109&amp;'Print View'!$N$81,'Outcome Indicators - Section C'!$A$30:$A$121&amp;'Outcome Indicators - Section C'!$C$30:$C$121,0))&lt;&gt;"",INDEX('Outcome Indicators - Section C'!F$30:F$121,MATCH('Print View'!$A109&amp;'Print View'!$N$81,'Outcome Indicators - Section C'!$A$30:$A$121&amp;'Outcome Indicators - Section C'!$C$30:$C$121,0)),""),"")</f>
        <v/>
      </c>
      <c r="P109" s="663" t="str">
        <f t="array" ref="P109">IFERROR(IF(INDEX('Outcome Indicators - Section C'!G$30:G$121,MATCH('Print View'!$A109&amp;'Print View'!$N$81,'Outcome Indicators - Section C'!$A$30:$A$121&amp;'Outcome Indicators - Section C'!$C$30:$C$121,0))&lt;&gt;"",INDEX('Outcome Indicators - Section C'!G$30:G$121,MATCH('Print View'!$A109&amp;'Print View'!$N$81,'Outcome Indicators - Section C'!$A$30:$A$121&amp;'Outcome Indicators - Section C'!$C$30:$C$121,0)),""),"")</f>
        <v/>
      </c>
      <c r="Q109" s="665" t="str">
        <f t="array" ref="Q109">IFERROR(IF(INDEX('Outcome Indicators - Section C'!H$30:H$121,MATCH('Print View'!$A109&amp;'Print View'!$N$81,'Outcome Indicators - Section C'!$A$30:$A$121&amp;'Outcome Indicators - Section C'!$C$30:$C$121,0))&lt;&gt;"",INDEX('Outcome Indicators - Section C'!H$30:H$121,MATCH('Print View'!$A109&amp;'Print View'!$N$81,'Outcome Indicators - Section C'!$A$30:$A$121&amp;'Outcome Indicators - Section C'!$C$30:$C$121,0)),""),"")</f>
        <v/>
      </c>
      <c r="R109" s="312" t="str">
        <f t="array" ref="R109">IFERROR(IF(INDEX('Outcome Indicators - Section C'!D$30:D$121,MATCH('Print View'!$A109&amp;'Print View'!$R$81,'Outcome Indicators - Section C'!$A$30:$A$121&amp;'Outcome Indicators - Section C'!$C$30:$C$121,0))&lt;&gt;"",INDEX('Outcome Indicators - Section C'!D$30:D$121,MATCH('Print View'!$A109&amp;'Print View'!$R$81,'Outcome Indicators - Section C'!$A$30:$A$121&amp;'Outcome Indicators - Section C'!$C$30:$C$121,0)),""),"")</f>
        <v/>
      </c>
      <c r="S109" s="661" t="str">
        <f t="array" ref="S109">IFERROR(IF(INDEX('Outcome Indicators - Section C'!F$30:F$121,MATCH('Print View'!$A109&amp;'Print View'!$R$81,'Outcome Indicators - Section C'!$A$30:$A$121&amp;'Outcome Indicators - Section C'!$C$30:$C$121,0))&lt;&gt;"",INDEX('Outcome Indicators - Section C'!F$30:F$121,MATCH('Print View'!$A109&amp;'Print View'!$R$81,'Outcome Indicators - Section C'!$A$30:$A$121&amp;'Outcome Indicators - Section C'!$C$30:$C$121,0)),""),"")</f>
        <v/>
      </c>
      <c r="T109" s="663" t="str">
        <f t="array" ref="T109">IFERROR(IF(INDEX('Outcome Indicators - Section C'!G$30:G$121,MATCH('Print View'!$A109&amp;'Print View'!$R$81,'Outcome Indicators - Section C'!$A$30:$A$121&amp;'Outcome Indicators - Section C'!$C$30:$C$121,0))&lt;&gt;"",INDEX('Outcome Indicators - Section C'!G$30:G$121,MATCH('Print View'!$A109&amp;'Print View'!$R$81,'Outcome Indicators - Section C'!$A$30:$A$121&amp;'Outcome Indicators - Section C'!$C$30:$C$121,0)),""),"")</f>
        <v/>
      </c>
      <c r="U109" s="665" t="str">
        <f t="array" ref="U109">IFERROR(IF(INDEX('Outcome Indicators - Section C'!H$30:H$121,MATCH('Print View'!$A109&amp;'Print View'!$R$81,'Outcome Indicators - Section C'!$A$30:$A$121&amp;'Outcome Indicators - Section C'!$C$30:$C$121,0))&lt;&gt;"",INDEX('Outcome Indicators - Section C'!H$30:H$121,MATCH('Print View'!$A109&amp;'Print View'!$R$81,'Outcome Indicators - Section C'!$A$30:$A$121&amp;'Outcome Indicators - Section C'!$C$30:$C$121,0)),""),"")</f>
        <v/>
      </c>
      <c r="V109" s="312" t="str">
        <f t="array" ref="V109">IFERROR(IF(INDEX('Outcome Indicators - Section C'!D$30:D$121,MATCH('Print View'!$A109&amp;'Print View'!$V$81,'Outcome Indicators - Section C'!$A$30:$A$121&amp;'Outcome Indicators - Section C'!$C$30:$C$121,0))&lt;&gt;"",INDEX('Outcome Indicators - Section C'!D$30:D$121,MATCH('Print View'!$A109&amp;'Print View'!$V$81,'Outcome Indicators - Section C'!$A$30:$A$121&amp;'Outcome Indicators - Section C'!$C$30:$C$121,0)),""),"")</f>
        <v/>
      </c>
      <c r="W109" s="661" t="str">
        <f t="array" ref="W109">IFERROR(IF(INDEX('Outcome Indicators - Section C'!F$30:F$121,MATCH('Print View'!$A109&amp;'Print View'!$V$81,'Outcome Indicators - Section C'!$A$30:$A$121&amp;'Outcome Indicators - Section C'!$C$30:$C$121,0))&lt;&gt;"",INDEX('Outcome Indicators - Section C'!F$30:F$121,MATCH('Print View'!$A109&amp;'Print View'!$V$81,'Outcome Indicators - Section C'!$A$30:$A$121&amp;'Outcome Indicators - Section C'!$C$30:$C$121,0)),""),"")</f>
        <v/>
      </c>
      <c r="X109" s="663" t="str">
        <f t="array" ref="X109">IFERROR(IF(INDEX('Outcome Indicators - Section C'!G$30:G$121,MATCH('Print View'!$A109&amp;'Print View'!$V$81,'Outcome Indicators - Section C'!$A$30:$A$121&amp;'Outcome Indicators - Section C'!$C$30:$C$121,0))&lt;&gt;"",INDEX('Outcome Indicators - Section C'!G$30:G$121,MATCH('Print View'!$A109&amp;'Print View'!$V$81,'Outcome Indicators - Section C'!$A$30:$A$121&amp;'Outcome Indicators - Section C'!$C$30:$C$121,0)),""),"")</f>
        <v/>
      </c>
      <c r="Y109" s="665" t="str">
        <f t="array" ref="Y109">IFERROR(IF(INDEX('Outcome Indicators - Section C'!H$30:H$121,MATCH('Print View'!$A109&amp;'Print View'!$V$81,'Outcome Indicators - Section C'!$A$30:$A$121&amp;'Outcome Indicators - Section C'!$C$30:$C$121,0))&lt;&gt;"",INDEX('Outcome Indicators - Section C'!H$30:H$121,MATCH('Print View'!$A109&amp;'Print View'!$V$81,'Outcome Indicators - Section C'!$A$30:$A$121&amp;'Outcome Indicators - Section C'!$C$30:$C$121,0)),""),"")</f>
        <v/>
      </c>
      <c r="Z109" s="312" t="str">
        <f t="array" ref="Z109">IFERROR(IF(INDEX('Outcome Indicators - Section C'!D$30:D$121,MATCH('Print View'!$A109&amp;'Print View'!$Z$81,'Outcome Indicators - Section C'!$A$30:$A$121&amp;'Outcome Indicators - Section C'!$C$30:$C$121,0))&lt;&gt;"",INDEX('Outcome Indicators - Section C'!D$30:D$121,MATCH('Print View'!$A109&amp;'Print View'!$Z$81,'Outcome Indicators - Section C'!$A$30:$A$121&amp;'Outcome Indicators - Section C'!$C$30:$C$121,0)),""),"")</f>
        <v/>
      </c>
      <c r="AA109" s="661" t="str">
        <f t="array" ref="AA109">IFERROR(IF(INDEX('Outcome Indicators - Section C'!F$30:F$121,MATCH('Print View'!$A109&amp;'Print View'!$Z$81,'Outcome Indicators - Section C'!$A$30:$A$121&amp;'Outcome Indicators - Section C'!$C$30:$C$121,0))&lt;&gt;"",INDEX('Outcome Indicators - Section C'!F$30:F$121,MATCH('Print View'!$A109&amp;'Print View'!$Z$81,'Outcome Indicators - Section C'!$A$30:$A$121&amp;'Outcome Indicators - Section C'!$C$30:$C$121,0)),""),"")</f>
        <v/>
      </c>
      <c r="AB109" s="663" t="str">
        <f t="array" ref="AB109">IFERROR(IF(INDEX('Outcome Indicators - Section C'!G$30:G$121,MATCH('Print View'!$A109&amp;'Print View'!$Z$81,'Outcome Indicators - Section C'!$A$30:$A$121&amp;'Outcome Indicators - Section C'!$C$30:$C$121,0))&lt;&gt;"",INDEX('Outcome Indicators - Section C'!G$30:G$121,MATCH('Print View'!$A109&amp;'Print View'!$Z$81,'Outcome Indicators - Section C'!$A$30:$A$121&amp;'Outcome Indicators - Section C'!$C$30:$C$121,0)),""),"")</f>
        <v/>
      </c>
      <c r="AC109" s="665" t="str">
        <f t="array" ref="AC109">IFERROR(IF(INDEX('Outcome Indicators - Section C'!H$30:H$121,MATCH('Print View'!$A109&amp;'Print View'!$Z$81,'Outcome Indicators - Section C'!$A$30:$A$121&amp;'Outcome Indicators - Section C'!$C$30:$C$121,0))&lt;&gt;"",INDEX('Outcome Indicators - Section C'!H$30:H$121,MATCH('Print View'!$A109&amp;'Print View'!$Z$81,'Outcome Indicators - Section C'!$A$30:$A$121&amp;'Outcome Indicators - Section C'!$C$30:$C$121,0)),""),"")</f>
        <v/>
      </c>
      <c r="AD109" s="278"/>
      <c r="AE109" s="260"/>
      <c r="AF109" s="260"/>
      <c r="AG109" s="260"/>
      <c r="AH109" s="260"/>
      <c r="AI109" s="260"/>
      <c r="AJ109" s="261"/>
    </row>
    <row r="110" spans="1:36" ht="60" customHeight="1" x14ac:dyDescent="0.35">
      <c r="A110" s="614"/>
      <c r="B110" s="616"/>
      <c r="C110" s="616"/>
      <c r="D110" s="616"/>
      <c r="E110" s="616"/>
      <c r="F110" s="616"/>
      <c r="G110" s="616"/>
      <c r="H110" s="616"/>
      <c r="I110" s="618"/>
      <c r="J110" s="313" t="str">
        <f t="array" ref="J110">IFERROR(IF(INDEX('Outcome Indicators - Section C'!E$30:E$121,MATCH('Print View'!$A109&amp;'Print View'!$J$81,'Outcome Indicators - Section C'!$A$30:$A$121&amp;'Outcome Indicators - Section C'!$C$30:$C$121,0))&lt;&gt;"",INDEX('Outcome Indicators - Section C'!E$30:E$121,MATCH('Print View'!$A109&amp;'Print View'!$J$81,'Outcome Indicators - Section C'!$A$30:$A$121&amp;'Outcome Indicators - Section C'!$C$30:$C$121,0)),""),"")</f>
        <v/>
      </c>
      <c r="K110" s="662"/>
      <c r="L110" s="664"/>
      <c r="M110" s="666"/>
      <c r="N110" s="313" t="str">
        <f t="array" ref="N110">IFERROR(IF(INDEX('Outcome Indicators - Section C'!E$30:E$121,MATCH('Print View'!$A109&amp;'Print View'!$N$81,'Outcome Indicators - Section C'!$A$30:$A$121&amp;'Outcome Indicators - Section C'!$C$30:$C$121,0))&lt;&gt;"",INDEX('Outcome Indicators - Section C'!E$30:E$121,MATCH('Print View'!$A109&amp;'Print View'!$N$81,'Outcome Indicators - Section C'!$A$30:$A$121&amp;'Outcome Indicators - Section C'!$C$30:$C$121,0)),""),"")</f>
        <v/>
      </c>
      <c r="O110" s="662"/>
      <c r="P110" s="664"/>
      <c r="Q110" s="666"/>
      <c r="R110" s="313" t="str">
        <f t="array" ref="R110">IFERROR(IF(INDEX('Outcome Indicators - Section C'!E$30:E$121,MATCH('Print View'!$A109&amp;'Print View'!$R$81,'Outcome Indicators - Section C'!$A$30:$A$121&amp;'Outcome Indicators - Section C'!$C$30:$C$121,0))&lt;&gt;"",INDEX('Outcome Indicators - Section C'!E$30:E$121,MATCH('Print View'!$A109&amp;'Print View'!$R$81,'Outcome Indicators - Section C'!$A$30:$A$121&amp;'Outcome Indicators - Section C'!$C$30:$C$121,0)),""),"")</f>
        <v/>
      </c>
      <c r="S110" s="662"/>
      <c r="T110" s="664"/>
      <c r="U110" s="666"/>
      <c r="V110" s="313" t="str">
        <f t="array" ref="V110">IFERROR(IF(INDEX('Outcome Indicators - Section C'!E$30:E$121,MATCH('Print View'!$A109&amp;'Print View'!$V$81,'Outcome Indicators - Section C'!$A$30:$A$121&amp;'Outcome Indicators - Section C'!$C$30:$C$121,0))&lt;&gt;"",INDEX('Outcome Indicators - Section C'!E$30:E$121,MATCH('Print View'!$A109&amp;'Print View'!$V$81,'Outcome Indicators - Section C'!$A$30:$A$121&amp;'Outcome Indicators - Section C'!$C$30:$C$121,0)),""),"")</f>
        <v/>
      </c>
      <c r="W110" s="662"/>
      <c r="X110" s="664"/>
      <c r="Y110" s="666"/>
      <c r="Z110" s="313" t="str">
        <f t="array" ref="Z110">IFERROR(IF(INDEX('Outcome Indicators - Section C'!E$30:E$121,MATCH('Print View'!$A109&amp;'Print View'!$Z$81,'Outcome Indicators - Section C'!$A$30:$A$121&amp;'Outcome Indicators - Section C'!$C$30:$C$121,0))&lt;&gt;"",INDEX('Outcome Indicators - Section C'!E$30:E$121,MATCH('Print View'!$A109&amp;'Print View'!$Z$81,'Outcome Indicators - Section C'!$A$30:$A$121&amp;'Outcome Indicators - Section C'!$C$30:$C$121,0)),""),"")</f>
        <v/>
      </c>
      <c r="AA110" s="662"/>
      <c r="AB110" s="664"/>
      <c r="AC110" s="666"/>
      <c r="AD110" s="279"/>
      <c r="AE110" s="262"/>
      <c r="AF110" s="262"/>
      <c r="AG110" s="262"/>
      <c r="AH110" s="262"/>
      <c r="AI110" s="262"/>
      <c r="AJ110" s="263"/>
    </row>
    <row r="111" spans="1:36" ht="60" customHeight="1" x14ac:dyDescent="0.65">
      <c r="A111" s="670">
        <v>15</v>
      </c>
      <c r="B111" s="667" t="str">
        <f>IFERROR(IF(INDEX('Outcome Indicators - Section C'!B$10:B$26,MATCH('Print View'!$A111,'Outcome Indicators - Section C'!$A$10:$A$26,0))&lt;&gt;"",INDEX('Outcome Indicators - Section C'!B$10:B$26,MATCH('Print View'!$A111,'Outcome Indicators - Section C'!$A$10:$A$26,0)),""),"")</f>
        <v/>
      </c>
      <c r="C111" s="667" t="str">
        <f>IFERROR(IF(INDEX('Outcome Indicators - Section C'!C$10:C$26,MATCH('Print View'!$A111,'Outcome Indicators - Section C'!$A$10:$A$26,0))&lt;&gt;"",INDEX('Outcome Indicators - Section C'!C$10:C$26,MATCH('Print View'!$A111,'Outcome Indicators - Section C'!$A$10:$A$26,0)),""),"")</f>
        <v/>
      </c>
      <c r="D111" s="667" t="str">
        <f>IFERROR(IF(INDEX('Outcome Indicators - Section C'!D$10:D$26,MATCH('Print View'!$A111,'Outcome Indicators - Section C'!$A$10:$A$26,0))&lt;&gt;"",INDEX('Outcome Indicators - Section C'!D$10:D$26,MATCH('Print View'!$A111,'Outcome Indicators - Section C'!$A$10:$A$26,0)),""),"")</f>
        <v/>
      </c>
      <c r="E111" s="667" t="str">
        <f>IFERROR(IF(INDEX('Outcome Indicators - Section C'!E$10:E$26,MATCH('Print View'!$A111,'Outcome Indicators - Section C'!$A$10:$A$26,0))&lt;&gt;"",INDEX('Outcome Indicators - Section C'!E$10:E$26,MATCH('Print View'!$A111,'Outcome Indicators - Section C'!$A$10:$A$26,0)),""),"")</f>
        <v/>
      </c>
      <c r="F111" s="667" t="str">
        <f>IFERROR(IF(INDEX('Outcome Indicators - Section C'!F$10:F$26,MATCH('Print View'!$A111,'Outcome Indicators - Section C'!$A$10:$A$26,0))&lt;&gt;"",INDEX('Outcome Indicators - Section C'!F$10:F$26,MATCH('Print View'!$A111,'Outcome Indicators - Section C'!$A$10:$A$26,0)),""),"")</f>
        <v/>
      </c>
      <c r="G111" s="667" t="str">
        <f>IFERROR(IF(INDEX('Outcome Indicators - Section C'!G$10:G$26,MATCH('Print View'!$A111,'Outcome Indicators - Section C'!$A$10:$A$26,0))&lt;&gt;"",INDEX('Outcome Indicators - Section C'!G$10:G$26,MATCH('Print View'!$A111,'Outcome Indicators - Section C'!$A$10:$A$26,0)),""),"")</f>
        <v/>
      </c>
      <c r="H111" s="667" t="str">
        <f>IFERROR(IF(INDEX('Outcome Indicators - Section C'!H$10:H$26,MATCH('Print View'!$A111,'Outcome Indicators - Section C'!$A$10:$A$26,0))&lt;&gt;"",INDEX('Outcome Indicators - Section C'!H$10:H$26,MATCH('Print View'!$A111,'Outcome Indicators - Section C'!$A$10:$A$26,0)),""),"")</f>
        <v/>
      </c>
      <c r="I111" s="671">
        <f>IFERROR(IF(INDEX('Outcome Indicators - Section C'!A$10:A$26,MATCH('Print View'!$A111,'Outcome Indicators - Section C'!$A$10:$A$26,0))&lt;&gt;"",INDEX('Outcome Indicators - Section C'!A$10:A$26,MATCH('Print View'!$A111,'Outcome Indicators - Section C'!$A$10:$A$26,0)),""),"")</f>
        <v>15</v>
      </c>
      <c r="J111" s="284" t="str">
        <f t="array" ref="J111">IFERROR(IF(INDEX('Outcome Indicators - Section C'!D$30:D$121,MATCH('Print View'!$A111&amp;'Print View'!$J$81,'Outcome Indicators - Section C'!$A$30:$A$121&amp;'Outcome Indicators - Section C'!$C$30:$C$121,0))&lt;&gt;"",INDEX('Outcome Indicators - Section C'!D$30:D$121,MATCH('Print View'!$A111&amp;'Print View'!$J$81,'Outcome Indicators - Section C'!$A$30:$A$121&amp;'Outcome Indicators - Section C'!$C$30:$C$121,0)),""),"")</f>
        <v/>
      </c>
      <c r="K111" s="608" t="str">
        <f t="array" ref="K111">IFERROR(IF(INDEX('Outcome Indicators - Section C'!F$30:F$121,MATCH('Print View'!$A111&amp;'Print View'!$J$81,'Outcome Indicators - Section C'!$A$30:$A$121&amp;'Outcome Indicators - Section C'!$C$30:$C$121,0))&lt;&gt;"",INDEX('Outcome Indicators - Section C'!F$30:F$121,MATCH('Print View'!$A111&amp;'Print View'!$J$81,'Outcome Indicators - Section C'!$A$30:$A$121&amp;'Outcome Indicators - Section C'!$C$30:$C$121,0)),""),"")</f>
        <v/>
      </c>
      <c r="L111" s="610" t="str">
        <f t="array" ref="L111">IFERROR(IF(INDEX('Outcome Indicators - Section C'!G$30:G$121,MATCH('Print View'!$A111&amp;'Print View'!$J$81,'Outcome Indicators - Section C'!$A$30:$A$121&amp;'Outcome Indicators - Section C'!$C$30:$C$121,0))&lt;&gt;"",INDEX('Outcome Indicators - Section C'!G$30:G$121,MATCH('Print View'!$A111&amp;'Print View'!$J$81,'Outcome Indicators - Section C'!$A$30:$A$121&amp;'Outcome Indicators - Section C'!$C$30:$C$121,0)),""),"")</f>
        <v/>
      </c>
      <c r="M111" s="612" t="str">
        <f t="array" ref="M111">IFERROR(IF(INDEX('Outcome Indicators - Section C'!H$30:H$121,MATCH('Print View'!$A111&amp;'Print View'!$J$81,'Outcome Indicators - Section C'!$A$30:$A$121&amp;'Outcome Indicators - Section C'!$C$30:$C$121,0))&lt;&gt;"",INDEX('Outcome Indicators - Section C'!H$30:H$121,MATCH('Print View'!$A111&amp;'Print View'!$J$81,'Outcome Indicators - Section C'!$A$30:$A$121&amp;'Outcome Indicators - Section C'!$C$30:$C$121,0)),""),"")</f>
        <v/>
      </c>
      <c r="N111" s="284" t="str">
        <f t="array" ref="N111">IFERROR(IF(INDEX('Outcome Indicators - Section C'!D$30:D$121,MATCH('Print View'!$A111&amp;'Print View'!$N$81,'Outcome Indicators - Section C'!$A$30:$A$121&amp;'Outcome Indicators - Section C'!$C$30:$C$121,0))&lt;&gt;"",INDEX('Outcome Indicators - Section C'!D$30:D$121,MATCH('Print View'!$A111&amp;'Print View'!$N$81,'Outcome Indicators - Section C'!$A$30:$A$121&amp;'Outcome Indicators - Section C'!$C$30:$C$121,0)),""),"")</f>
        <v/>
      </c>
      <c r="O111" s="608" t="str">
        <f t="array" ref="O111">IFERROR(IF(INDEX('Outcome Indicators - Section C'!F$30:F$121,MATCH('Print View'!$A111&amp;'Print View'!$N$81,'Outcome Indicators - Section C'!$A$30:$A$121&amp;'Outcome Indicators - Section C'!$C$30:$C$121,0))&lt;&gt;"",INDEX('Outcome Indicators - Section C'!F$30:F$121,MATCH('Print View'!$A111&amp;'Print View'!$N$81,'Outcome Indicators - Section C'!$A$30:$A$121&amp;'Outcome Indicators - Section C'!$C$30:$C$121,0)),""),"")</f>
        <v/>
      </c>
      <c r="P111" s="610" t="str">
        <f t="array" ref="P111">IFERROR(IF(INDEX('Outcome Indicators - Section C'!G$30:G$121,MATCH('Print View'!$A111&amp;'Print View'!$N$81,'Outcome Indicators - Section C'!$A$30:$A$121&amp;'Outcome Indicators - Section C'!$C$30:$C$121,0))&lt;&gt;"",INDEX('Outcome Indicators - Section C'!G$30:G$121,MATCH('Print View'!$A111&amp;'Print View'!$N$81,'Outcome Indicators - Section C'!$A$30:$A$121&amp;'Outcome Indicators - Section C'!$C$30:$C$121,0)),""),"")</f>
        <v/>
      </c>
      <c r="Q111" s="612" t="str">
        <f t="array" ref="Q111">IFERROR(IF(INDEX('Outcome Indicators - Section C'!H$30:H$121,MATCH('Print View'!$A111&amp;'Print View'!$N$81,'Outcome Indicators - Section C'!$A$30:$A$121&amp;'Outcome Indicators - Section C'!$C$30:$C$121,0))&lt;&gt;"",INDEX('Outcome Indicators - Section C'!H$30:H$121,MATCH('Print View'!$A111&amp;'Print View'!$N$81,'Outcome Indicators - Section C'!$A$30:$A$121&amp;'Outcome Indicators - Section C'!$C$30:$C$121,0)),""),"")</f>
        <v/>
      </c>
      <c r="R111" s="284" t="str">
        <f t="array" ref="R111">IFERROR(IF(INDEX('Outcome Indicators - Section C'!D$30:D$121,MATCH('Print View'!$A111&amp;'Print View'!$R$81,'Outcome Indicators - Section C'!$A$30:$A$121&amp;'Outcome Indicators - Section C'!$C$30:$C$121,0))&lt;&gt;"",INDEX('Outcome Indicators - Section C'!D$30:D$121,MATCH('Print View'!$A111&amp;'Print View'!$R$81,'Outcome Indicators - Section C'!$A$30:$A$121&amp;'Outcome Indicators - Section C'!$C$30:$C$121,0)),""),"")</f>
        <v/>
      </c>
      <c r="S111" s="608" t="str">
        <f t="array" ref="S111">IFERROR(IF(INDEX('Outcome Indicators - Section C'!F$30:F$121,MATCH('Print View'!$A111&amp;'Print View'!$R$81,'Outcome Indicators - Section C'!$A$30:$A$121&amp;'Outcome Indicators - Section C'!$C$30:$C$121,0))&lt;&gt;"",INDEX('Outcome Indicators - Section C'!F$30:F$121,MATCH('Print View'!$A111&amp;'Print View'!$R$81,'Outcome Indicators - Section C'!$A$30:$A$121&amp;'Outcome Indicators - Section C'!$C$30:$C$121,0)),""),"")</f>
        <v/>
      </c>
      <c r="T111" s="610" t="str">
        <f t="array" ref="T111">IFERROR(IF(INDEX('Outcome Indicators - Section C'!G$30:G$121,MATCH('Print View'!$A111&amp;'Print View'!$R$81,'Outcome Indicators - Section C'!$A$30:$A$121&amp;'Outcome Indicators - Section C'!$C$30:$C$121,0))&lt;&gt;"",INDEX('Outcome Indicators - Section C'!G$30:G$121,MATCH('Print View'!$A111&amp;'Print View'!$R$81,'Outcome Indicators - Section C'!$A$30:$A$121&amp;'Outcome Indicators - Section C'!$C$30:$C$121,0)),""),"")</f>
        <v/>
      </c>
      <c r="U111" s="612" t="str">
        <f t="array" ref="U111">IFERROR(IF(INDEX('Outcome Indicators - Section C'!H$30:H$121,MATCH('Print View'!$A111&amp;'Print View'!$R$81,'Outcome Indicators - Section C'!$A$30:$A$121&amp;'Outcome Indicators - Section C'!$C$30:$C$121,0))&lt;&gt;"",INDEX('Outcome Indicators - Section C'!H$30:H$121,MATCH('Print View'!$A111&amp;'Print View'!$R$81,'Outcome Indicators - Section C'!$A$30:$A$121&amp;'Outcome Indicators - Section C'!$C$30:$C$121,0)),""),"")</f>
        <v/>
      </c>
      <c r="V111" s="284" t="str">
        <f t="array" ref="V111">IFERROR(IF(INDEX('Outcome Indicators - Section C'!D$30:D$121,MATCH('Print View'!$A111&amp;'Print View'!$V$81,'Outcome Indicators - Section C'!$A$30:$A$121&amp;'Outcome Indicators - Section C'!$C$30:$C$121,0))&lt;&gt;"",INDEX('Outcome Indicators - Section C'!D$30:D$121,MATCH('Print View'!$A111&amp;'Print View'!$V$81,'Outcome Indicators - Section C'!$A$30:$A$121&amp;'Outcome Indicators - Section C'!$C$30:$C$121,0)),""),"")</f>
        <v/>
      </c>
      <c r="W111" s="608" t="str">
        <f t="array" ref="W111">IFERROR(IF(INDEX('Outcome Indicators - Section C'!F$30:F$121,MATCH('Print View'!$A111&amp;'Print View'!$V$81,'Outcome Indicators - Section C'!$A$30:$A$121&amp;'Outcome Indicators - Section C'!$C$30:$C$121,0))&lt;&gt;"",INDEX('Outcome Indicators - Section C'!F$30:F$121,MATCH('Print View'!$A111&amp;'Print View'!$V$81,'Outcome Indicators - Section C'!$A$30:$A$121&amp;'Outcome Indicators - Section C'!$C$30:$C$121,0)),""),"")</f>
        <v/>
      </c>
      <c r="X111" s="610" t="str">
        <f t="array" ref="X111">IFERROR(IF(INDEX('Outcome Indicators - Section C'!G$30:G$121,MATCH('Print View'!$A111&amp;'Print View'!$V$81,'Outcome Indicators - Section C'!$A$30:$A$121&amp;'Outcome Indicators - Section C'!$C$30:$C$121,0))&lt;&gt;"",INDEX('Outcome Indicators - Section C'!G$30:G$121,MATCH('Print View'!$A111&amp;'Print View'!$V$81,'Outcome Indicators - Section C'!$A$30:$A$121&amp;'Outcome Indicators - Section C'!$C$30:$C$121,0)),""),"")</f>
        <v/>
      </c>
      <c r="Y111" s="612" t="str">
        <f t="array" ref="Y111">IFERROR(IF(INDEX('Outcome Indicators - Section C'!H$30:H$121,MATCH('Print View'!$A111&amp;'Print View'!$V$81,'Outcome Indicators - Section C'!$A$30:$A$121&amp;'Outcome Indicators - Section C'!$C$30:$C$121,0))&lt;&gt;"",INDEX('Outcome Indicators - Section C'!H$30:H$121,MATCH('Print View'!$A111&amp;'Print View'!$V$81,'Outcome Indicators - Section C'!$A$30:$A$121&amp;'Outcome Indicators - Section C'!$C$30:$C$121,0)),""),"")</f>
        <v/>
      </c>
      <c r="Z111" s="284" t="str">
        <f t="array" ref="Z111">IFERROR(IF(INDEX('Outcome Indicators - Section C'!D$30:D$121,MATCH('Print View'!$A111&amp;'Print View'!$Z$81,'Outcome Indicators - Section C'!$A$30:$A$121&amp;'Outcome Indicators - Section C'!$C$30:$C$121,0))&lt;&gt;"",INDEX('Outcome Indicators - Section C'!D$30:D$121,MATCH('Print View'!$A111&amp;'Print View'!$Z$81,'Outcome Indicators - Section C'!$A$30:$A$121&amp;'Outcome Indicators - Section C'!$C$30:$C$121,0)),""),"")</f>
        <v/>
      </c>
      <c r="AA111" s="608" t="str">
        <f t="array" ref="AA111">IFERROR(IF(INDEX('Outcome Indicators - Section C'!F$30:F$121,MATCH('Print View'!$A111&amp;'Print View'!$Z$81,'Outcome Indicators - Section C'!$A$30:$A$121&amp;'Outcome Indicators - Section C'!$C$30:$C$121,0))&lt;&gt;"",INDEX('Outcome Indicators - Section C'!F$30:F$121,MATCH('Print View'!$A111&amp;'Print View'!$Z$81,'Outcome Indicators - Section C'!$A$30:$A$121&amp;'Outcome Indicators - Section C'!$C$30:$C$121,0)),""),"")</f>
        <v/>
      </c>
      <c r="AB111" s="610" t="str">
        <f t="array" ref="AB111">IFERROR(IF(INDEX('Outcome Indicators - Section C'!G$30:G$121,MATCH('Print View'!$A111&amp;'Print View'!$Z$81,'Outcome Indicators - Section C'!$A$30:$A$121&amp;'Outcome Indicators - Section C'!$C$30:$C$121,0))&lt;&gt;"",INDEX('Outcome Indicators - Section C'!G$30:G$121,MATCH('Print View'!$A111&amp;'Print View'!$Z$81,'Outcome Indicators - Section C'!$A$30:$A$121&amp;'Outcome Indicators - Section C'!$C$30:$C$121,0)),""),"")</f>
        <v/>
      </c>
      <c r="AC111" s="612" t="str">
        <f t="array" ref="AC111">IFERROR(IF(INDEX('Outcome Indicators - Section C'!H$30:H$121,MATCH('Print View'!$A111&amp;'Print View'!$Z$81,'Outcome Indicators - Section C'!$A$30:$A$121&amp;'Outcome Indicators - Section C'!$C$30:$C$121,0))&lt;&gt;"",INDEX('Outcome Indicators - Section C'!H$30:H$121,MATCH('Print View'!$A111&amp;'Print View'!$Z$81,'Outcome Indicators - Section C'!$A$30:$A$121&amp;'Outcome Indicators - Section C'!$C$30:$C$121,0)),""),"")</f>
        <v/>
      </c>
      <c r="AD111" s="280"/>
      <c r="AE111" s="255"/>
      <c r="AF111" s="255"/>
      <c r="AG111" s="255"/>
      <c r="AH111" s="255"/>
      <c r="AI111" s="268"/>
      <c r="AJ111" s="673"/>
    </row>
    <row r="112" spans="1:36" ht="60" customHeight="1" thickBot="1" x14ac:dyDescent="0.4">
      <c r="A112" s="674"/>
      <c r="B112" s="675"/>
      <c r="C112" s="675"/>
      <c r="D112" s="675"/>
      <c r="E112" s="675"/>
      <c r="F112" s="675"/>
      <c r="G112" s="675"/>
      <c r="H112" s="675"/>
      <c r="I112" s="676"/>
      <c r="J112" s="285" t="str">
        <f t="array" ref="J112">IFERROR(IF(INDEX('Outcome Indicators - Section C'!E$30:E$121,MATCH('Print View'!$A111&amp;'Print View'!$J$81,'Outcome Indicators - Section C'!$A$30:$A$121&amp;'Outcome Indicators - Section C'!$C$30:$C$121,0))&lt;&gt;"",INDEX('Outcome Indicators - Section C'!E$30:E$121,MATCH('Print View'!$A111&amp;'Print View'!$J$81,'Outcome Indicators - Section C'!$A$30:$A$121&amp;'Outcome Indicators - Section C'!$C$30:$C$121,0)),""),"")</f>
        <v/>
      </c>
      <c r="K112" s="609"/>
      <c r="L112" s="611"/>
      <c r="M112" s="613"/>
      <c r="N112" s="285" t="str">
        <f t="array" ref="N112">IFERROR(IF(INDEX('Outcome Indicators - Section C'!E$30:E$121,MATCH('Print View'!$A111&amp;'Print View'!$N$81,'Outcome Indicators - Section C'!$A$30:$A$121&amp;'Outcome Indicators - Section C'!$C$30:$C$121,0))&lt;&gt;"",INDEX('Outcome Indicators - Section C'!E$30:E$121,MATCH('Print View'!$A111&amp;'Print View'!$N$81,'Outcome Indicators - Section C'!$A$30:$A$121&amp;'Outcome Indicators - Section C'!$C$30:$C$121,0)),""),"")</f>
        <v/>
      </c>
      <c r="O112" s="609"/>
      <c r="P112" s="611"/>
      <c r="Q112" s="613"/>
      <c r="R112" s="285" t="str">
        <f t="array" ref="R112">IFERROR(IF(INDEX('Outcome Indicators - Section C'!E$30:E$121,MATCH('Print View'!$A111&amp;'Print View'!$R$81,'Outcome Indicators - Section C'!$A$30:$A$121&amp;'Outcome Indicators - Section C'!$C$30:$C$121,0))&lt;&gt;"",INDEX('Outcome Indicators - Section C'!E$30:E$121,MATCH('Print View'!$A111&amp;'Print View'!$R$81,'Outcome Indicators - Section C'!$A$30:$A$121&amp;'Outcome Indicators - Section C'!$C$30:$C$121,0)),""),"")</f>
        <v/>
      </c>
      <c r="S112" s="609"/>
      <c r="T112" s="611"/>
      <c r="U112" s="613"/>
      <c r="V112" s="285" t="str">
        <f t="array" ref="V112">IFERROR(IF(INDEX('Outcome Indicators - Section C'!E$30:E$121,MATCH('Print View'!$A111&amp;'Print View'!$V$81,'Outcome Indicators - Section C'!$A$30:$A$121&amp;'Outcome Indicators - Section C'!$C$30:$C$121,0))&lt;&gt;"",INDEX('Outcome Indicators - Section C'!E$30:E$121,MATCH('Print View'!$A111&amp;'Print View'!$V$81,'Outcome Indicators - Section C'!$A$30:$A$121&amp;'Outcome Indicators - Section C'!$C$30:$C$121,0)),""),"")</f>
        <v/>
      </c>
      <c r="W112" s="609"/>
      <c r="X112" s="611"/>
      <c r="Y112" s="613"/>
      <c r="Z112" s="285" t="str">
        <f t="array" ref="Z112">IFERROR(IF(INDEX('Outcome Indicators - Section C'!E$30:E$121,MATCH('Print View'!$A111&amp;'Print View'!$Z$81,'Outcome Indicators - Section C'!$A$30:$A$121&amp;'Outcome Indicators - Section C'!$C$30:$C$121,0))&lt;&gt;"",INDEX('Outcome Indicators - Section C'!E$30:E$121,MATCH('Print View'!$A111&amp;'Print View'!$Z$81,'Outcome Indicators - Section C'!$A$30:$A$121&amp;'Outcome Indicators - Section C'!$C$30:$C$121,0)),""),"")</f>
        <v/>
      </c>
      <c r="AA112" s="609"/>
      <c r="AB112" s="611"/>
      <c r="AC112" s="613"/>
      <c r="AD112" s="281"/>
      <c r="AE112" s="264"/>
      <c r="AF112" s="264"/>
      <c r="AG112" s="264"/>
      <c r="AH112" s="264"/>
      <c r="AI112" s="269"/>
      <c r="AJ112" s="677"/>
    </row>
    <row r="113" spans="1:36" ht="23.5" x14ac:dyDescent="0.35">
      <c r="A113" s="306"/>
      <c r="B113" s="307"/>
      <c r="C113" s="307"/>
      <c r="D113" s="307"/>
      <c r="E113" s="307"/>
      <c r="F113" s="307"/>
      <c r="G113" s="307"/>
      <c r="H113" s="307"/>
      <c r="I113" s="307"/>
      <c r="J113" s="308"/>
      <c r="K113" s="308"/>
      <c r="L113" s="308"/>
      <c r="M113" s="308"/>
      <c r="N113" s="308"/>
      <c r="O113" s="308"/>
      <c r="P113" s="308"/>
      <c r="Q113" s="308"/>
      <c r="R113" s="308"/>
      <c r="S113" s="309"/>
      <c r="T113" s="308"/>
      <c r="U113" s="308"/>
      <c r="V113" s="308"/>
      <c r="W113" s="308"/>
      <c r="X113" s="308"/>
      <c r="Y113" s="309"/>
      <c r="Z113" s="308"/>
      <c r="AA113" s="308"/>
      <c r="AB113" s="308"/>
      <c r="AC113" s="308"/>
      <c r="AD113" s="308"/>
      <c r="AE113" s="308"/>
      <c r="AF113" s="308"/>
      <c r="AG113" s="308"/>
      <c r="AH113" s="307"/>
      <c r="AI113" s="310"/>
      <c r="AJ113" s="311"/>
    </row>
    <row r="114" spans="1:36" ht="23.5" x14ac:dyDescent="0.35">
      <c r="A114" s="306"/>
      <c r="B114" s="307"/>
      <c r="C114" s="307"/>
      <c r="D114" s="307"/>
      <c r="E114" s="307"/>
      <c r="F114" s="307"/>
      <c r="G114" s="307"/>
      <c r="H114" s="307"/>
      <c r="I114" s="307"/>
      <c r="J114" s="308"/>
      <c r="K114" s="308"/>
      <c r="L114" s="308"/>
      <c r="M114" s="308"/>
      <c r="N114" s="308"/>
      <c r="O114" s="308"/>
      <c r="P114" s="308"/>
      <c r="Q114" s="308"/>
      <c r="R114" s="308"/>
      <c r="S114" s="309"/>
      <c r="T114" s="308"/>
      <c r="U114" s="308"/>
      <c r="V114" s="308"/>
      <c r="W114" s="308"/>
      <c r="X114" s="308"/>
      <c r="Y114" s="309"/>
      <c r="Z114" s="308"/>
      <c r="AA114" s="308"/>
      <c r="AB114" s="308"/>
      <c r="AC114" s="308"/>
      <c r="AD114" s="308"/>
      <c r="AE114" s="308"/>
      <c r="AF114" s="308"/>
      <c r="AG114" s="308"/>
      <c r="AH114" s="307"/>
      <c r="AI114" s="310"/>
      <c r="AJ114" s="311"/>
    </row>
    <row r="115" spans="1:36" x14ac:dyDescent="0.35">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row>
    <row r="116" spans="1:36" ht="16" thickBot="1" x14ac:dyDescent="0.4">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row>
    <row r="117" spans="1:36" ht="47.25" customHeight="1" thickBot="1" x14ac:dyDescent="0.4">
      <c r="A117" s="598" t="str">
        <f>'Coverage Indicators - Section D'!A8:W8</f>
        <v>Coverage Indicators</v>
      </c>
      <c r="B117" s="599"/>
      <c r="C117" s="599"/>
      <c r="D117" s="599"/>
      <c r="E117" s="599"/>
      <c r="F117" s="599"/>
      <c r="G117" s="599"/>
      <c r="H117" s="599"/>
      <c r="I117" s="600"/>
      <c r="J117" s="225"/>
      <c r="K117" s="225"/>
      <c r="L117" s="225"/>
      <c r="M117" s="225"/>
      <c r="N117" s="228"/>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row>
    <row r="118" spans="1:36" ht="16" thickBot="1" x14ac:dyDescent="0.4">
      <c r="A118" s="225"/>
      <c r="B118" s="225"/>
      <c r="C118" s="225"/>
      <c r="D118" s="225"/>
      <c r="E118" s="225"/>
      <c r="F118" s="225"/>
      <c r="G118" s="225"/>
      <c r="H118" s="225"/>
      <c r="I118" s="225"/>
      <c r="J118" s="225"/>
      <c r="K118" s="225"/>
      <c r="L118" s="225"/>
      <c r="M118" s="225"/>
      <c r="N118" s="228"/>
      <c r="O118" s="225"/>
      <c r="P118" s="225">
        <v>2</v>
      </c>
      <c r="Q118" s="225" t="str">
        <f>IFERROR(IF(INDEX('Overview - Section A'!I$36:I$37,MATCH('Print View'!$P118,'Overview - Section A'!$B$36:$B$37,0))&lt;&gt;0,(INDEX('Overview - Section A'!I$36:I$37,MATCH('Print View'!$P118,'Overview - Section A'!$B$36:$B$37,0))),""),"")</f>
        <v/>
      </c>
      <c r="R118" s="225"/>
      <c r="S118" s="225"/>
      <c r="T118" s="225">
        <v>3</v>
      </c>
      <c r="U118" s="225" t="str">
        <f>IFERROR(IF(INDEX('Overview - Section A'!I$36:I$37,MATCH('Print View'!$T118,'Overview - Section A'!$B$36:$B$37,0))&lt;&gt;0,(INDEX('Overview - Section A'!I$36:I$37,MATCH('Print View'!$T118,'Overview - Section A'!$B$36:$B$37,0))),""),"")</f>
        <v/>
      </c>
      <c r="V118" s="225"/>
      <c r="W118" s="225"/>
      <c r="X118" s="225">
        <v>4</v>
      </c>
      <c r="Y118" s="225" t="str">
        <f>IFERROR(IF(INDEX('Overview - Section A'!I$36:I$37,MATCH('Print View'!$X118,'Overview - Section A'!$B$36:$B$37,0))&lt;&gt;0,(INDEX('Overview - Section A'!I$36:I$37,MATCH('Print View'!$X118,'Overview - Section A'!$B$36:$B$37,0))),""),"")</f>
        <v/>
      </c>
      <c r="Z118" s="225"/>
      <c r="AA118" s="225"/>
      <c r="AB118" s="225">
        <v>5</v>
      </c>
      <c r="AC118" s="225" t="str">
        <f>IFERROR(IF(INDEX('Overview - Section A'!I$36:I$37,MATCH('Print View'!$AB118,'Overview - Section A'!$B$36:$B$37,0))&lt;&gt;0,(INDEX('Overview - Section A'!I$36:I$37,MATCH('Print View'!$AB118,'Overview - Section A'!$B$36:$B$37,0))),""),"")</f>
        <v/>
      </c>
      <c r="AD118" s="225"/>
      <c r="AE118" s="225"/>
      <c r="AF118" s="225">
        <v>6</v>
      </c>
      <c r="AG118" s="225" t="str">
        <f>IFERROR(IF(INDEX('Overview - Section A'!I$36:I$37,MATCH('Print View'!$AF118,'Overview - Section A'!$B$36:$B$37,0))&lt;&gt;0,(INDEX('Overview - Section A'!I$36:I$37,MATCH('Print View'!$AF118,'Overview - Section A'!$B$36:$B$37,0))),""),"")</f>
        <v/>
      </c>
      <c r="AH118" s="225"/>
      <c r="AI118" s="225"/>
    </row>
    <row r="119" spans="1:36" ht="26.25" customHeight="1" thickBot="1" x14ac:dyDescent="0.4">
      <c r="A119" s="265"/>
      <c r="B119" s="266"/>
      <c r="C119" s="266"/>
      <c r="D119" s="266"/>
      <c r="E119" s="266"/>
      <c r="F119" s="266"/>
      <c r="G119" s="266"/>
      <c r="H119" s="266"/>
      <c r="I119" s="266"/>
      <c r="J119" s="580">
        <f>IFERROR(YEAR('Overview - Section A'!$E$7),"")</f>
        <v>2018</v>
      </c>
      <c r="K119" s="581"/>
      <c r="L119" s="581"/>
      <c r="M119" s="582"/>
      <c r="N119" s="583">
        <f>IFERROR(YEAR('Overview - Section A'!$E$7)+1,"")</f>
        <v>2019</v>
      </c>
      <c r="O119" s="581"/>
      <c r="P119" s="581"/>
      <c r="Q119" s="582"/>
      <c r="R119" s="580">
        <f>IFERROR(YEAR('Overview - Section A'!$E$7)+2,"")</f>
        <v>2020</v>
      </c>
      <c r="S119" s="581"/>
      <c r="T119" s="581"/>
      <c r="U119" s="582"/>
      <c r="V119" s="580">
        <f>IFERROR(YEAR('Overview - Section A'!$E$7)+3,"")</f>
        <v>2021</v>
      </c>
      <c r="W119" s="581"/>
      <c r="X119" s="581"/>
      <c r="Y119" s="582"/>
      <c r="Z119" s="580">
        <f>IFERROR(YEAR('Overview - Section A'!$E$7)+4,"")</f>
        <v>2022</v>
      </c>
      <c r="AA119" s="581"/>
      <c r="AB119" s="581"/>
      <c r="AC119" s="582"/>
      <c r="AD119" s="584"/>
      <c r="AE119" s="581"/>
      <c r="AF119" s="581"/>
      <c r="AG119" s="581"/>
      <c r="AH119" s="581"/>
      <c r="AI119" s="298"/>
      <c r="AJ119" s="299"/>
    </row>
    <row r="120" spans="1:36" ht="288.75" customHeight="1" x14ac:dyDescent="0.35">
      <c r="A120" s="270" t="s">
        <v>187</v>
      </c>
      <c r="B120" s="271" t="s">
        <v>77</v>
      </c>
      <c r="C120" s="272" t="s">
        <v>308</v>
      </c>
      <c r="D120" s="283" t="s">
        <v>32</v>
      </c>
      <c r="E120" s="272" t="s">
        <v>33</v>
      </c>
      <c r="F120" s="272" t="s">
        <v>18</v>
      </c>
      <c r="G120" s="272" t="s">
        <v>19</v>
      </c>
      <c r="H120" s="272" t="s">
        <v>261</v>
      </c>
      <c r="I120" s="273" t="s">
        <v>11</v>
      </c>
      <c r="J120" s="270" t="s">
        <v>294</v>
      </c>
      <c r="K120" s="272" t="s">
        <v>8</v>
      </c>
      <c r="L120" s="272" t="s">
        <v>27</v>
      </c>
      <c r="M120" s="273" t="s">
        <v>144</v>
      </c>
      <c r="N120" s="270" t="s">
        <v>286</v>
      </c>
      <c r="O120" s="272" t="s">
        <v>8</v>
      </c>
      <c r="P120" s="272" t="s">
        <v>27</v>
      </c>
      <c r="Q120" s="273" t="s">
        <v>144</v>
      </c>
      <c r="R120" s="270" t="s">
        <v>286</v>
      </c>
      <c r="S120" s="272" t="s">
        <v>8</v>
      </c>
      <c r="T120" s="272" t="s">
        <v>27</v>
      </c>
      <c r="U120" s="273" t="s">
        <v>144</v>
      </c>
      <c r="V120" s="270" t="s">
        <v>286</v>
      </c>
      <c r="W120" s="272" t="s">
        <v>8</v>
      </c>
      <c r="X120" s="272" t="s">
        <v>27</v>
      </c>
      <c r="Y120" s="273" t="s">
        <v>144</v>
      </c>
      <c r="Z120" s="270" t="s">
        <v>286</v>
      </c>
      <c r="AA120" s="272" t="s">
        <v>8</v>
      </c>
      <c r="AB120" s="272" t="s">
        <v>27</v>
      </c>
      <c r="AC120" s="273" t="s">
        <v>144</v>
      </c>
      <c r="AD120" s="275" t="s">
        <v>288</v>
      </c>
      <c r="AE120" s="272" t="s">
        <v>289</v>
      </c>
      <c r="AF120" s="272" t="s">
        <v>290</v>
      </c>
      <c r="AG120" s="272" t="s">
        <v>291</v>
      </c>
      <c r="AH120" s="272" t="s">
        <v>292</v>
      </c>
      <c r="AI120" s="272" t="s">
        <v>293</v>
      </c>
      <c r="AJ120" s="273" t="s">
        <v>9</v>
      </c>
    </row>
    <row r="121" spans="1:36" s="229" customFormat="1" ht="28.5" x14ac:dyDescent="0.65">
      <c r="A121" s="658">
        <v>1</v>
      </c>
      <c r="B121" s="689" t="str">
        <f>IFERROR(IF(INDEX('Outcome Indicators - Section C'!B$10:B$26,MATCH('Print View'!$A121,'Outcome Indicators - Section C'!$A$10:$A$26,0))&lt;&gt;"",INDEX('Outcome Indicators - Section C'!B$10:B$26,MATCH('Print View'!$A121,'Outcome Indicators - Section C'!$A$10:$A$26,0)),""),"")</f>
        <v>HIV O-1(M): Percentage of adults and children with HIV, known to be on treatment 12 months after initiation of antiretroviral therapy</v>
      </c>
      <c r="C121" s="659" t="str">
        <f>IFERROR(IF(INDEX('Outcome Indicators - Section C'!C$10:C$26,MATCH('Print View'!$A121,'Outcome Indicators - Section C'!$A$10:$A$26,0))&lt;&gt;"",INDEX('Outcome Indicators - Section C'!C$10:C$26,MATCH('Print View'!$A121,'Outcome Indicators - Section C'!$A$10:$A$26,0)),""),"")</f>
        <v/>
      </c>
      <c r="D121" s="659" t="str">
        <f>IFERROR(IF(INDEX('Outcome Indicators - Section C'!D$10:D$26,MATCH('Print View'!$A121,'Outcome Indicators - Section C'!$A$10:$A$26,0))&lt;&gt;"",INDEX('Outcome Indicators - Section C'!D$10:D$26,MATCH('Print View'!$A121,'Outcome Indicators - Section C'!$A$10:$A$26,0)),""),"")</f>
        <v>78.4%</v>
      </c>
      <c r="E121" s="659" t="str">
        <f>IFERROR(IF(INDEX('Outcome Indicators - Section C'!E$10:E$26,MATCH('Print View'!$A121,'Outcome Indicators - Section C'!$A$10:$A$26,0))&lt;&gt;"",INDEX('Outcome Indicators - Section C'!E$10:E$26,MATCH('Print View'!$A121,'Outcome Indicators - Section C'!$A$10:$A$26,0)),""),"")</f>
        <v>2015</v>
      </c>
      <c r="F121" s="659" t="str">
        <f>IFERROR(IF(INDEX('Outcome Indicators - Section C'!F$10:F$26,MATCH('Print View'!$A121,'Outcome Indicators - Section C'!$A$10:$A$26,0))&lt;&gt;"",INDEX('Outcome Indicators - Section C'!F$10:F$26,MATCH('Print View'!$A121,'Outcome Indicators - Section C'!$A$10:$A$26,0)),""),"")</f>
        <v>Study</v>
      </c>
      <c r="G121" s="659" t="str">
        <f>IFERROR(IF(INDEX('Outcome Indicators - Section C'!G$10:G$26,MATCH('Print View'!$A121,'Outcome Indicators - Section C'!$A$10:$A$26,0))&lt;&gt;"",INDEX('Outcome Indicators - Section C'!G$10:G$26,MATCH('Print View'!$A121,'Outcome Indicators - Section C'!$A$10:$A$26,0)),""),"")</f>
        <v>Duration of treatment,Age,Gender</v>
      </c>
      <c r="H121" s="659" t="str">
        <f>IFERROR(IF(INDEX('Outcome Indicators - Section C'!H$10:H$26,MATCH('Print View'!$A121,'Outcome Indicators - Section C'!$A$10:$A$26,0))&lt;&gt;"",INDEX('Outcome Indicators - Section C'!H$10:H$26,MATCH('Print View'!$A121,'Outcome Indicators - Section C'!$A$10:$A$26,0)),""),"")</f>
        <v/>
      </c>
      <c r="I121" s="612">
        <f>IFERROR(IF(INDEX('Outcome Indicators - Section C'!A$10:A$26,MATCH('Print View'!$A121,'Outcome Indicators - Section C'!$A$10:$A$26,0))&lt;&gt;"",INDEX('Outcome Indicators - Section C'!A$10:A$26,MATCH('Print View'!$A121,'Outcome Indicators - Section C'!$A$10:$A$26,0)),""),"")</f>
        <v>1</v>
      </c>
      <c r="J121" s="284" t="str">
        <f t="array" ref="J121">IFERROR(IF(INDEX('Outcome Indicators - Section C'!D$30:D$121,MATCH('Print View'!$A121&amp;'Print View'!$J$81,'Outcome Indicators - Section C'!$A$30:$A$121&amp;'Outcome Indicators - Section C'!$C$30:$C$121,0))&lt;&gt;"",INDEX('Outcome Indicators - Section C'!D$30:D$121,MATCH('Print View'!$A121&amp;'Print View'!$J$81,'Outcome Indicators - Section C'!$A$30:$A$121&amp;'Outcome Indicators - Section C'!$C$30:$C$121,0)),""),"")</f>
        <v/>
      </c>
      <c r="K121" s="608">
        <f t="array" ref="K121">IFERROR(IF(INDEX('Outcome Indicators - Section C'!F$30:F$121,MATCH('Print View'!$A121&amp;'Print View'!$J$81,'Outcome Indicators - Section C'!$A$30:$A$121&amp;'Outcome Indicators - Section C'!$C$30:$C$121,0))&lt;&gt;"",INDEX('Outcome Indicators - Section C'!F$30:F$121,MATCH('Print View'!$A121&amp;'Print View'!$J$81,'Outcome Indicators - Section C'!$A$30:$A$121&amp;'Outcome Indicators - Section C'!$C$30:$C$121,0)),""),"")</f>
        <v>85</v>
      </c>
      <c r="L121" s="610">
        <f t="array" ref="L121">IFERROR(IF(INDEX('Outcome Indicators - Section C'!G$30:G$121,MATCH('Print View'!$A121&amp;'Print View'!$J$81,'Outcome Indicators - Section C'!$A$30:$A$121&amp;'Outcome Indicators - Section C'!$C$30:$C$121,0))&lt;&gt;"",INDEX('Outcome Indicators - Section C'!G$30:G$121,MATCH('Print View'!$A121&amp;'Print View'!$J$81,'Outcome Indicators - Section C'!$A$30:$A$121&amp;'Outcome Indicators - Section C'!$C$30:$C$121,0)),""),"")</f>
        <v>43677</v>
      </c>
      <c r="M121" s="612" t="str">
        <f t="array" ref="M121">IFERROR(IF(INDEX('Outcome Indicators - Section C'!H$30:H$121,MATCH('Print View'!$A121&amp;'Print View'!$J$81,'Outcome Indicators - Section C'!$A$30:$A$121&amp;'Outcome Indicators - Section C'!$C$30:$C$121,0))&lt;&gt;"",INDEX('Outcome Indicators - Section C'!H$30:H$121,MATCH('Print View'!$A121&amp;'Print View'!$J$81,'Outcome Indicators - Section C'!$A$30:$A$121&amp;'Outcome Indicators - Section C'!$C$30:$C$121,0)),""),"")</f>
        <v/>
      </c>
      <c r="N121" s="284" t="str">
        <f t="array" ref="N121">IFERROR(IF(INDEX('Outcome Indicators - Section C'!D$30:D$121,MATCH('Print View'!$A121&amp;'Print View'!$N$81,'Outcome Indicators - Section C'!$A$30:$A$121&amp;'Outcome Indicators - Section C'!$C$30:$C$121,0))&lt;&gt;"",INDEX('Outcome Indicators - Section C'!D$30:D$121,MATCH('Print View'!$A121&amp;'Print View'!$N$81,'Outcome Indicators - Section C'!$A$30:$A$121&amp;'Outcome Indicators - Section C'!$C$30:$C$121,0)),""),"")</f>
        <v/>
      </c>
      <c r="O121" s="608">
        <f t="array" ref="O121">IFERROR(IF(INDEX('Outcome Indicators - Section C'!F$30:F$121,MATCH('Print View'!$A121&amp;'Print View'!$N$81,'Outcome Indicators - Section C'!$A$30:$A$121&amp;'Outcome Indicators - Section C'!$C$30:$C$121,0))&lt;&gt;"",INDEX('Outcome Indicators - Section C'!F$30:F$121,MATCH('Print View'!$A121&amp;'Print View'!$N$81,'Outcome Indicators - Section C'!$A$30:$A$121&amp;'Outcome Indicators - Section C'!$C$30:$C$121,0)),""),"")</f>
        <v>90</v>
      </c>
      <c r="P121" s="610">
        <f t="array" ref="P121">IFERROR(IF(INDEX('Outcome Indicators - Section C'!G$30:G$121,MATCH('Print View'!$A121&amp;'Print View'!$N$81,'Outcome Indicators - Section C'!$A$30:$A$121&amp;'Outcome Indicators - Section C'!$C$30:$C$121,0))&lt;&gt;"",INDEX('Outcome Indicators - Section C'!G$30:G$121,MATCH('Print View'!$A121&amp;'Print View'!$N$81,'Outcome Indicators - Section C'!$A$30:$A$121&amp;'Outcome Indicators - Section C'!$C$30:$C$121,0)),""),"")</f>
        <v>44043</v>
      </c>
      <c r="Q121" s="612" t="str">
        <f t="array" ref="Q121">IFERROR(IF(INDEX('Outcome Indicators - Section C'!H$30:H$121,MATCH('Print View'!$A121&amp;'Print View'!$N$81,'Outcome Indicators - Section C'!$A$30:$A$121&amp;'Outcome Indicators - Section C'!$C$30:$C$121,0))&lt;&gt;"",INDEX('Outcome Indicators - Section C'!H$30:H$121,MATCH('Print View'!$A121&amp;'Print View'!$N$81,'Outcome Indicators - Section C'!$A$30:$A$121&amp;'Outcome Indicators - Section C'!$C$30:$C$121,0)),""),"")</f>
        <v/>
      </c>
      <c r="R121" s="284" t="str">
        <f t="array" ref="R121">IFERROR(IF(INDEX('Outcome Indicators - Section C'!D$30:D$121,MATCH('Print View'!$A121&amp;'Print View'!$R$81,'Outcome Indicators - Section C'!$A$30:$A$121&amp;'Outcome Indicators - Section C'!$C$30:$C$121,0))&lt;&gt;"",INDEX('Outcome Indicators - Section C'!D$30:D$121,MATCH('Print View'!$A121&amp;'Print View'!$R$81,'Outcome Indicators - Section C'!$A$30:$A$121&amp;'Outcome Indicators - Section C'!$C$30:$C$121,0)),""),"")</f>
        <v/>
      </c>
      <c r="S121" s="608">
        <f t="array" ref="S121">IFERROR(IF(INDEX('Outcome Indicators - Section C'!F$30:F$121,MATCH('Print View'!$A121&amp;'Print View'!$R$81,'Outcome Indicators - Section C'!$A$30:$A$121&amp;'Outcome Indicators - Section C'!$C$30:$C$121,0))&lt;&gt;"",INDEX('Outcome Indicators - Section C'!F$30:F$121,MATCH('Print View'!$A121&amp;'Print View'!$R$81,'Outcome Indicators - Section C'!$A$30:$A$121&amp;'Outcome Indicators - Section C'!$C$30:$C$121,0)),""),"")</f>
        <v>90</v>
      </c>
      <c r="T121" s="610">
        <f t="array" ref="T121">IFERROR(IF(INDEX('Outcome Indicators - Section C'!G$30:G$121,MATCH('Print View'!$A121&amp;'Print View'!$R$81,'Outcome Indicators - Section C'!$A$30:$A$121&amp;'Outcome Indicators - Section C'!$C$30:$C$121,0))&lt;&gt;"",INDEX('Outcome Indicators - Section C'!G$30:G$121,MATCH('Print View'!$A121&amp;'Print View'!$R$81,'Outcome Indicators - Section C'!$A$30:$A$121&amp;'Outcome Indicators - Section C'!$C$30:$C$121,0)),""),"")</f>
        <v>44408</v>
      </c>
      <c r="U121" s="612" t="str">
        <f t="array" ref="U121">IFERROR(IF(INDEX('Outcome Indicators - Section C'!H$30:H$121,MATCH('Print View'!$A121&amp;'Print View'!$R$81,'Outcome Indicators - Section C'!$A$30:$A$121&amp;'Outcome Indicators - Section C'!$C$30:$C$121,0))&lt;&gt;"",INDEX('Outcome Indicators - Section C'!H$30:H$121,MATCH('Print View'!$A121&amp;'Print View'!$R$81,'Outcome Indicators - Section C'!$A$30:$A$121&amp;'Outcome Indicators - Section C'!$C$30:$C$121,0)),""),"")</f>
        <v/>
      </c>
      <c r="V121" s="284" t="str">
        <f t="array" ref="V121">IFERROR(IF(INDEX('Outcome Indicators - Section C'!D$30:D$121,MATCH('Print View'!$A121&amp;'Print View'!$V$81,'Outcome Indicators - Section C'!$A$30:$A$121&amp;'Outcome Indicators - Section C'!$C$30:$C$121,0))&lt;&gt;"",INDEX('Outcome Indicators - Section C'!D$30:D$121,MATCH('Print View'!$A121&amp;'Print View'!$V$81,'Outcome Indicators - Section C'!$A$30:$A$121&amp;'Outcome Indicators - Section C'!$C$30:$C$121,0)),""),"")</f>
        <v/>
      </c>
      <c r="W121" s="608" t="str">
        <f t="array" ref="W121">IFERROR(IF(INDEX('Outcome Indicators - Section C'!F$30:F$121,MATCH('Print View'!$A121&amp;'Print View'!$V$81,'Outcome Indicators - Section C'!$A$30:$A$121&amp;'Outcome Indicators - Section C'!$C$30:$C$121,0))&lt;&gt;"",INDEX('Outcome Indicators - Section C'!F$30:F$121,MATCH('Print View'!$A121&amp;'Print View'!$V$81,'Outcome Indicators - Section C'!$A$30:$A$121&amp;'Outcome Indicators - Section C'!$C$30:$C$121,0)),""),"")</f>
        <v/>
      </c>
      <c r="X121" s="610" t="str">
        <f t="array" ref="X121">IFERROR(IF(INDEX('Outcome Indicators - Section C'!G$30:G$121,MATCH('Print View'!$A121&amp;'Print View'!$V$81,'Outcome Indicators - Section C'!$A$30:$A$121&amp;'Outcome Indicators - Section C'!$C$30:$C$121,0))&lt;&gt;"",INDEX('Outcome Indicators - Section C'!G$30:G$121,MATCH('Print View'!$A121&amp;'Print View'!$V$81,'Outcome Indicators - Section C'!$A$30:$A$121&amp;'Outcome Indicators - Section C'!$C$30:$C$121,0)),""),"")</f>
        <v/>
      </c>
      <c r="Y121" s="612" t="str">
        <f t="array" ref="Y121">IFERROR(IF(INDEX('Outcome Indicators - Section C'!H$30:H$121,MATCH('Print View'!$A121&amp;'Print View'!$V$81,'Outcome Indicators - Section C'!$A$30:$A$121&amp;'Outcome Indicators - Section C'!$C$30:$C$121,0))&lt;&gt;"",INDEX('Outcome Indicators - Section C'!H$30:H$121,MATCH('Print View'!$A121&amp;'Print View'!$V$81,'Outcome Indicators - Section C'!$A$30:$A$121&amp;'Outcome Indicators - Section C'!$C$30:$C$121,0)),""),"")</f>
        <v/>
      </c>
      <c r="Z121" s="284" t="str">
        <f t="array" ref="Z121">IFERROR(IF(INDEX('Outcome Indicators - Section C'!D$30:D$121,MATCH('Print View'!$A121&amp;'Print View'!$Z$81,'Outcome Indicators - Section C'!$A$30:$A$121&amp;'Outcome Indicators - Section C'!$C$30:$C$121,0))&lt;&gt;"",INDEX('Outcome Indicators - Section C'!D$30:D$121,MATCH('Print View'!$A121&amp;'Print View'!$Z$81,'Outcome Indicators - Section C'!$A$30:$A$121&amp;'Outcome Indicators - Section C'!$C$30:$C$121,0)),""),"")</f>
        <v/>
      </c>
      <c r="AA121" s="608" t="str">
        <f t="array" ref="AA121">IFERROR(IF(INDEX('Outcome Indicators - Section C'!F$30:F$121,MATCH('Print View'!$A121&amp;'Print View'!$Z$81,'Outcome Indicators - Section C'!$A$30:$A$121&amp;'Outcome Indicators - Section C'!$C$30:$C$121,0))&lt;&gt;"",INDEX('Outcome Indicators - Section C'!F$30:F$121,MATCH('Print View'!$A121&amp;'Print View'!$Z$81,'Outcome Indicators - Section C'!$A$30:$A$121&amp;'Outcome Indicators - Section C'!$C$30:$C$121,0)),""),"")</f>
        <v/>
      </c>
      <c r="AB121" s="610" t="str">
        <f t="array" ref="AB121">IFERROR(IF(INDEX('Outcome Indicators - Section C'!G$30:G$121,MATCH('Print View'!$A121&amp;'Print View'!$Z$81,'Outcome Indicators - Section C'!$A$30:$A$121&amp;'Outcome Indicators - Section C'!$C$30:$C$121,0))&lt;&gt;"",INDEX('Outcome Indicators - Section C'!G$30:G$121,MATCH('Print View'!$A121&amp;'Print View'!$Z$81,'Outcome Indicators - Section C'!$A$30:$A$121&amp;'Outcome Indicators - Section C'!$C$30:$C$121,0)),""),"")</f>
        <v/>
      </c>
      <c r="AC121" s="612" t="str">
        <f t="array" ref="AC121">IFERROR(IF(INDEX('Outcome Indicators - Section C'!H$30:H$121,MATCH('Print View'!$A121&amp;'Print View'!$Z$81,'Outcome Indicators - Section C'!$A$30:$A$121&amp;'Outcome Indicators - Section C'!$C$30:$C$121,0))&lt;&gt;"",INDEX('Outcome Indicators - Section C'!H$30:H$121,MATCH('Print View'!$A121&amp;'Print View'!$Z$81,'Outcome Indicators - Section C'!$A$30:$A$121&amp;'Outcome Indicators - Section C'!$C$30:$C$121,0)),""),"")</f>
        <v/>
      </c>
      <c r="AD121" s="276"/>
      <c r="AE121" s="256"/>
      <c r="AF121" s="256"/>
      <c r="AG121" s="256"/>
      <c r="AH121" s="256"/>
      <c r="AI121" s="256"/>
      <c r="AJ121" s="257" t="s">
        <v>287</v>
      </c>
    </row>
    <row r="122" spans="1:36" s="229" customFormat="1" x14ac:dyDescent="0.35">
      <c r="A122" s="658"/>
      <c r="B122" s="690"/>
      <c r="C122" s="660"/>
      <c r="D122" s="660"/>
      <c r="E122" s="660"/>
      <c r="F122" s="660"/>
      <c r="G122" s="660"/>
      <c r="H122" s="660"/>
      <c r="I122" s="613"/>
      <c r="J122" s="285" t="str">
        <f t="array" ref="J122">IFERROR(IF(INDEX('Outcome Indicators - Section C'!E$30:E$121,MATCH('Print View'!$A121&amp;'Print View'!$J$81,'Outcome Indicators - Section C'!$A$30:$A$121&amp;'Outcome Indicators - Section C'!$C$30:$C$121,0))&lt;&gt;"",INDEX('Outcome Indicators - Section C'!E$30:E$121,MATCH('Print View'!$A121&amp;'Print View'!$J$81,'Outcome Indicators - Section C'!$A$30:$A$121&amp;'Outcome Indicators - Section C'!$C$30:$C$121,0)),""),"")</f>
        <v/>
      </c>
      <c r="K122" s="609"/>
      <c r="L122" s="611"/>
      <c r="M122" s="613"/>
      <c r="N122" s="285" t="str">
        <f t="array" ref="N122">IFERROR(IF(INDEX('Outcome Indicators - Section C'!E$30:E$121,MATCH('Print View'!$A121&amp;'Print View'!$N$81,'Outcome Indicators - Section C'!$A$30:$A$121&amp;'Outcome Indicators - Section C'!$C$30:$C$121,0))&lt;&gt;"",INDEX('Outcome Indicators - Section C'!E$30:E$121,MATCH('Print View'!$A121&amp;'Print View'!$N$81,'Outcome Indicators - Section C'!$A$30:$A$121&amp;'Outcome Indicators - Section C'!$C$30:$C$121,0)),""),"")</f>
        <v/>
      </c>
      <c r="O122" s="609"/>
      <c r="P122" s="611"/>
      <c r="Q122" s="613"/>
      <c r="R122" s="285" t="str">
        <f t="array" ref="R122">IFERROR(IF(INDEX('Outcome Indicators - Section C'!E$30:E$121,MATCH('Print View'!$A121&amp;'Print View'!$R$81,'Outcome Indicators - Section C'!$A$30:$A$121&amp;'Outcome Indicators - Section C'!$C$30:$C$121,0))&lt;&gt;"",INDEX('Outcome Indicators - Section C'!E$30:E$121,MATCH('Print View'!$A121&amp;'Print View'!$R$81,'Outcome Indicators - Section C'!$A$30:$A$121&amp;'Outcome Indicators - Section C'!$C$30:$C$121,0)),""),"")</f>
        <v/>
      </c>
      <c r="S122" s="609"/>
      <c r="T122" s="611"/>
      <c r="U122" s="613"/>
      <c r="V122" s="285" t="str">
        <f t="array" ref="V122">IFERROR(IF(INDEX('Outcome Indicators - Section C'!E$30:E$121,MATCH('Print View'!$A121&amp;'Print View'!$V$81,'Outcome Indicators - Section C'!$A$30:$A$121&amp;'Outcome Indicators - Section C'!$C$30:$C$121,0))&lt;&gt;"",INDEX('Outcome Indicators - Section C'!E$30:E$121,MATCH('Print View'!$A121&amp;'Print View'!$V$81,'Outcome Indicators - Section C'!$A$30:$A$121&amp;'Outcome Indicators - Section C'!$C$30:$C$121,0)),""),"")</f>
        <v/>
      </c>
      <c r="W122" s="609"/>
      <c r="X122" s="611"/>
      <c r="Y122" s="613"/>
      <c r="Z122" s="285" t="str">
        <f t="array" ref="Z122">IFERROR(IF(INDEX('Outcome Indicators - Section C'!E$30:E$121,MATCH('Print View'!$A121&amp;'Print View'!$Z$81,'Outcome Indicators - Section C'!$A$30:$A$121&amp;'Outcome Indicators - Section C'!$C$30:$C$121,0))&lt;&gt;"",INDEX('Outcome Indicators - Section C'!E$30:E$121,MATCH('Print View'!$A121&amp;'Print View'!$Z$81,'Outcome Indicators - Section C'!$A$30:$A$121&amp;'Outcome Indicators - Section C'!$C$30:$C$121,0)),""),"")</f>
        <v/>
      </c>
      <c r="AA122" s="609"/>
      <c r="AB122" s="611"/>
      <c r="AC122" s="613"/>
      <c r="AD122" s="277"/>
      <c r="AE122" s="258"/>
      <c r="AF122" s="258"/>
      <c r="AG122" s="258"/>
      <c r="AH122" s="258"/>
      <c r="AI122" s="258"/>
      <c r="AJ122" s="259"/>
    </row>
    <row r="123" spans="1:36" s="229" customFormat="1" ht="28.5" x14ac:dyDescent="0.65">
      <c r="A123" s="614">
        <v>2</v>
      </c>
      <c r="B123" s="691" t="str">
        <f>IFERROR(IF(INDEX('Outcome Indicators - Section C'!B$10:B$26,MATCH('Print View'!$A123,'Outcome Indicators - Section C'!$A$10:$A$26,0))&lt;&gt;"",INDEX('Outcome Indicators - Section C'!B$10:B$26,MATCH('Print View'!$A123,'Outcome Indicators - Section C'!$A$10:$A$26,0)),""),"")</f>
        <v/>
      </c>
      <c r="C123" s="615" t="str">
        <f>IFERROR(IF(INDEX('Outcome Indicators - Section C'!C$10:C$26,MATCH('Print View'!$A123,'Outcome Indicators - Section C'!$A$10:$A$26,0))&lt;&gt;"",INDEX('Outcome Indicators - Section C'!C$10:C$26,MATCH('Print View'!$A123,'Outcome Indicators - Section C'!$A$10:$A$26,0)),""),"")</f>
        <v/>
      </c>
      <c r="D123" s="615" t="str">
        <f>IFERROR(IF(INDEX('Outcome Indicators - Section C'!D$10:D$26,MATCH('Print View'!$A123,'Outcome Indicators - Section C'!$A$10:$A$26,0))&lt;&gt;"",INDEX('Outcome Indicators - Section C'!D$10:D$26,MATCH('Print View'!$A123,'Outcome Indicators - Section C'!$A$10:$A$26,0)),""),"")</f>
        <v/>
      </c>
      <c r="E123" s="615" t="str">
        <f>IFERROR(IF(INDEX('Outcome Indicators - Section C'!E$10:E$26,MATCH('Print View'!$A123,'Outcome Indicators - Section C'!$A$10:$A$26,0))&lt;&gt;"",INDEX('Outcome Indicators - Section C'!E$10:E$26,MATCH('Print View'!$A123,'Outcome Indicators - Section C'!$A$10:$A$26,0)),""),"")</f>
        <v/>
      </c>
      <c r="F123" s="615" t="str">
        <f>IFERROR(IF(INDEX('Outcome Indicators - Section C'!F$10:F$26,MATCH('Print View'!$A123,'Outcome Indicators - Section C'!$A$10:$A$26,0))&lt;&gt;"",INDEX('Outcome Indicators - Section C'!F$10:F$26,MATCH('Print View'!$A123,'Outcome Indicators - Section C'!$A$10:$A$26,0)),""),"")</f>
        <v/>
      </c>
      <c r="G123" s="615" t="str">
        <f>IFERROR(IF(INDEX('Outcome Indicators - Section C'!G$10:G$26,MATCH('Print View'!$A123,'Outcome Indicators - Section C'!$A$10:$A$26,0))&lt;&gt;"",INDEX('Outcome Indicators - Section C'!G$10:G$26,MATCH('Print View'!$A123,'Outcome Indicators - Section C'!$A$10:$A$26,0)),""),"")</f>
        <v/>
      </c>
      <c r="H123" s="615" t="str">
        <f>IFERROR(IF(INDEX('Outcome Indicators - Section C'!H$10:H$26,MATCH('Print View'!$A123,'Outcome Indicators - Section C'!$A$10:$A$26,0))&lt;&gt;"",INDEX('Outcome Indicators - Section C'!H$10:H$26,MATCH('Print View'!$A123,'Outcome Indicators - Section C'!$A$10:$A$26,0)),""),"")</f>
        <v/>
      </c>
      <c r="I123" s="617">
        <f>IFERROR(IF(INDEX('Outcome Indicators - Section C'!A$10:A$26,MATCH('Print View'!$A123,'Outcome Indicators - Section C'!$A$10:$A$26,0))&lt;&gt;"",INDEX('Outcome Indicators - Section C'!A$10:A$26,MATCH('Print View'!$A123,'Outcome Indicators - Section C'!$A$10:$A$26,0)),""),"")</f>
        <v>2</v>
      </c>
      <c r="J123" s="312" t="str">
        <f t="array" ref="J123">IFERROR(IF(INDEX('Outcome Indicators - Section C'!D$30:D$121,MATCH('Print View'!$A123&amp;'Print View'!$J$81,'Outcome Indicators - Section C'!$A$30:$A$121&amp;'Outcome Indicators - Section C'!$C$30:$C$121,0))&lt;&gt;"",INDEX('Outcome Indicators - Section C'!D$30:D$121,MATCH('Print View'!$A123&amp;'Print View'!$J$81,'Outcome Indicators - Section C'!$A$30:$A$121&amp;'Outcome Indicators - Section C'!$C$30:$C$121,0)),""),"")</f>
        <v/>
      </c>
      <c r="K123" s="661" t="str">
        <f t="array" ref="K123">IFERROR(IF(INDEX('Outcome Indicators - Section C'!F$30:F$121,MATCH('Print View'!$A123&amp;'Print View'!$J$81,'Outcome Indicators - Section C'!$A$30:$A$121&amp;'Outcome Indicators - Section C'!$C$30:$C$121,0))&lt;&gt;"",INDEX('Outcome Indicators - Section C'!F$30:F$121,MATCH('Print View'!$A123&amp;'Print View'!$J$81,'Outcome Indicators - Section C'!$A$30:$A$121&amp;'Outcome Indicators - Section C'!$C$30:$C$121,0)),""),"")</f>
        <v/>
      </c>
      <c r="L123" s="663" t="str">
        <f t="array" ref="L123">IFERROR(IF(INDEX('Outcome Indicators - Section C'!G$30:G$121,MATCH('Print View'!$A123&amp;'Print View'!$J$81,'Outcome Indicators - Section C'!$A$30:$A$121&amp;'Outcome Indicators - Section C'!$C$30:$C$121,0))&lt;&gt;"",INDEX('Outcome Indicators - Section C'!G$30:G$121,MATCH('Print View'!$A123&amp;'Print View'!$J$81,'Outcome Indicators - Section C'!$A$30:$A$121&amp;'Outcome Indicators - Section C'!$C$30:$C$121,0)),""),"")</f>
        <v/>
      </c>
      <c r="M123" s="665" t="str">
        <f t="array" ref="M123">IFERROR(IF(INDEX('Outcome Indicators - Section C'!H$30:H$121,MATCH('Print View'!$A123&amp;'Print View'!$J$81,'Outcome Indicators - Section C'!$A$30:$A$121&amp;'Outcome Indicators - Section C'!$C$30:$C$121,0))&lt;&gt;"",INDEX('Outcome Indicators - Section C'!H$30:H$121,MATCH('Print View'!$A123&amp;'Print View'!$J$81,'Outcome Indicators - Section C'!$A$30:$A$121&amp;'Outcome Indicators - Section C'!$C$30:$C$121,0)),""),"")</f>
        <v/>
      </c>
      <c r="N123" s="312" t="str">
        <f t="array" ref="N123">IFERROR(IF(INDEX('Outcome Indicators - Section C'!D$30:D$121,MATCH('Print View'!$A123&amp;'Print View'!$N$81,'Outcome Indicators - Section C'!$A$30:$A$121&amp;'Outcome Indicators - Section C'!$C$30:$C$121,0))&lt;&gt;"",INDEX('Outcome Indicators - Section C'!D$30:D$121,MATCH('Print View'!$A123&amp;'Print View'!$N$81,'Outcome Indicators - Section C'!$A$30:$A$121&amp;'Outcome Indicators - Section C'!$C$30:$C$121,0)),""),"")</f>
        <v/>
      </c>
      <c r="O123" s="661" t="str">
        <f t="array" ref="O123">IFERROR(IF(INDEX('Outcome Indicators - Section C'!F$30:F$121,MATCH('Print View'!$A123&amp;'Print View'!$N$81,'Outcome Indicators - Section C'!$A$30:$A$121&amp;'Outcome Indicators - Section C'!$C$30:$C$121,0))&lt;&gt;"",INDEX('Outcome Indicators - Section C'!F$30:F$121,MATCH('Print View'!$A123&amp;'Print View'!$N$81,'Outcome Indicators - Section C'!$A$30:$A$121&amp;'Outcome Indicators - Section C'!$C$30:$C$121,0)),""),"")</f>
        <v/>
      </c>
      <c r="P123" s="663" t="str">
        <f t="array" ref="P123">IFERROR(IF(INDEX('Outcome Indicators - Section C'!G$30:G$121,MATCH('Print View'!$A123&amp;'Print View'!$N$81,'Outcome Indicators - Section C'!$A$30:$A$121&amp;'Outcome Indicators - Section C'!$C$30:$C$121,0))&lt;&gt;"",INDEX('Outcome Indicators - Section C'!G$30:G$121,MATCH('Print View'!$A123&amp;'Print View'!$N$81,'Outcome Indicators - Section C'!$A$30:$A$121&amp;'Outcome Indicators - Section C'!$C$30:$C$121,0)),""),"")</f>
        <v/>
      </c>
      <c r="Q123" s="665" t="str">
        <f t="array" ref="Q123">IFERROR(IF(INDEX('Outcome Indicators - Section C'!H$30:H$121,MATCH('Print View'!$A123&amp;'Print View'!$N$81,'Outcome Indicators - Section C'!$A$30:$A$121&amp;'Outcome Indicators - Section C'!$C$30:$C$121,0))&lt;&gt;"",INDEX('Outcome Indicators - Section C'!H$30:H$121,MATCH('Print View'!$A123&amp;'Print View'!$N$81,'Outcome Indicators - Section C'!$A$30:$A$121&amp;'Outcome Indicators - Section C'!$C$30:$C$121,0)),""),"")</f>
        <v/>
      </c>
      <c r="R123" s="312" t="str">
        <f t="array" ref="R123">IFERROR(IF(INDEX('Outcome Indicators - Section C'!D$30:D$121,MATCH('Print View'!$A123&amp;'Print View'!$R$81,'Outcome Indicators - Section C'!$A$30:$A$121&amp;'Outcome Indicators - Section C'!$C$30:$C$121,0))&lt;&gt;"",INDEX('Outcome Indicators - Section C'!D$30:D$121,MATCH('Print View'!$A123&amp;'Print View'!$R$81,'Outcome Indicators - Section C'!$A$30:$A$121&amp;'Outcome Indicators - Section C'!$C$30:$C$121,0)),""),"")</f>
        <v/>
      </c>
      <c r="S123" s="661" t="str">
        <f t="array" ref="S123">IFERROR(IF(INDEX('Outcome Indicators - Section C'!F$30:F$121,MATCH('Print View'!$A123&amp;'Print View'!$R$81,'Outcome Indicators - Section C'!$A$30:$A$121&amp;'Outcome Indicators - Section C'!$C$30:$C$121,0))&lt;&gt;"",INDEX('Outcome Indicators - Section C'!F$30:F$121,MATCH('Print View'!$A123&amp;'Print View'!$R$81,'Outcome Indicators - Section C'!$A$30:$A$121&amp;'Outcome Indicators - Section C'!$C$30:$C$121,0)),""),"")</f>
        <v/>
      </c>
      <c r="T123" s="663" t="str">
        <f t="array" ref="T123">IFERROR(IF(INDEX('Outcome Indicators - Section C'!G$30:G$121,MATCH('Print View'!$A123&amp;'Print View'!$R$81,'Outcome Indicators - Section C'!$A$30:$A$121&amp;'Outcome Indicators - Section C'!$C$30:$C$121,0))&lt;&gt;"",INDEX('Outcome Indicators - Section C'!G$30:G$121,MATCH('Print View'!$A123&amp;'Print View'!$R$81,'Outcome Indicators - Section C'!$A$30:$A$121&amp;'Outcome Indicators - Section C'!$C$30:$C$121,0)),""),"")</f>
        <v/>
      </c>
      <c r="U123" s="665" t="str">
        <f t="array" ref="U123">IFERROR(IF(INDEX('Outcome Indicators - Section C'!H$30:H$121,MATCH('Print View'!$A123&amp;'Print View'!$R$81,'Outcome Indicators - Section C'!$A$30:$A$121&amp;'Outcome Indicators - Section C'!$C$30:$C$121,0))&lt;&gt;"",INDEX('Outcome Indicators - Section C'!H$30:H$121,MATCH('Print View'!$A123&amp;'Print View'!$R$81,'Outcome Indicators - Section C'!$A$30:$A$121&amp;'Outcome Indicators - Section C'!$C$30:$C$121,0)),""),"")</f>
        <v/>
      </c>
      <c r="V123" s="312" t="str">
        <f t="array" ref="V123">IFERROR(IF(INDEX('Outcome Indicators - Section C'!D$30:D$121,MATCH('Print View'!$A123&amp;'Print View'!$V$81,'Outcome Indicators - Section C'!$A$30:$A$121&amp;'Outcome Indicators - Section C'!$C$30:$C$121,0))&lt;&gt;"",INDEX('Outcome Indicators - Section C'!D$30:D$121,MATCH('Print View'!$A123&amp;'Print View'!$V$81,'Outcome Indicators - Section C'!$A$30:$A$121&amp;'Outcome Indicators - Section C'!$C$30:$C$121,0)),""),"")</f>
        <v/>
      </c>
      <c r="W123" s="661" t="str">
        <f t="array" ref="W123">IFERROR(IF(INDEX('Outcome Indicators - Section C'!F$30:F$121,MATCH('Print View'!$A123&amp;'Print View'!$V$81,'Outcome Indicators - Section C'!$A$30:$A$121&amp;'Outcome Indicators - Section C'!$C$30:$C$121,0))&lt;&gt;"",INDEX('Outcome Indicators - Section C'!F$30:F$121,MATCH('Print View'!$A123&amp;'Print View'!$V$81,'Outcome Indicators - Section C'!$A$30:$A$121&amp;'Outcome Indicators - Section C'!$C$30:$C$121,0)),""),"")</f>
        <v/>
      </c>
      <c r="X123" s="663" t="str">
        <f t="array" ref="X123">IFERROR(IF(INDEX('Outcome Indicators - Section C'!G$30:G$121,MATCH('Print View'!$A123&amp;'Print View'!$V$81,'Outcome Indicators - Section C'!$A$30:$A$121&amp;'Outcome Indicators - Section C'!$C$30:$C$121,0))&lt;&gt;"",INDEX('Outcome Indicators - Section C'!G$30:G$121,MATCH('Print View'!$A123&amp;'Print View'!$V$81,'Outcome Indicators - Section C'!$A$30:$A$121&amp;'Outcome Indicators - Section C'!$C$30:$C$121,0)),""),"")</f>
        <v/>
      </c>
      <c r="Y123" s="665" t="str">
        <f t="array" ref="Y123">IFERROR(IF(INDEX('Outcome Indicators - Section C'!H$30:H$121,MATCH('Print View'!$A123&amp;'Print View'!$V$81,'Outcome Indicators - Section C'!$A$30:$A$121&amp;'Outcome Indicators - Section C'!$C$30:$C$121,0))&lt;&gt;"",INDEX('Outcome Indicators - Section C'!H$30:H$121,MATCH('Print View'!$A123&amp;'Print View'!$V$81,'Outcome Indicators - Section C'!$A$30:$A$121&amp;'Outcome Indicators - Section C'!$C$30:$C$121,0)),""),"")</f>
        <v/>
      </c>
      <c r="Z123" s="312" t="str">
        <f t="array" ref="Z123">IFERROR(IF(INDEX('Outcome Indicators - Section C'!D$30:D$121,MATCH('Print View'!$A123&amp;'Print View'!$Z$81,'Outcome Indicators - Section C'!$A$30:$A$121&amp;'Outcome Indicators - Section C'!$C$30:$C$121,0))&lt;&gt;"",INDEX('Outcome Indicators - Section C'!D$30:D$121,MATCH('Print View'!$A123&amp;'Print View'!$Z$81,'Outcome Indicators - Section C'!$A$30:$A$121&amp;'Outcome Indicators - Section C'!$C$30:$C$121,0)),""),"")</f>
        <v/>
      </c>
      <c r="AA123" s="661" t="str">
        <f t="array" ref="AA123">IFERROR(IF(INDEX('Outcome Indicators - Section C'!F$30:F$121,MATCH('Print View'!$A123&amp;'Print View'!$Z$81,'Outcome Indicators - Section C'!$A$30:$A$121&amp;'Outcome Indicators - Section C'!$C$30:$C$121,0))&lt;&gt;"",INDEX('Outcome Indicators - Section C'!F$30:F$121,MATCH('Print View'!$A123&amp;'Print View'!$Z$81,'Outcome Indicators - Section C'!$A$30:$A$121&amp;'Outcome Indicators - Section C'!$C$30:$C$121,0)),""),"")</f>
        <v/>
      </c>
      <c r="AB123" s="663" t="str">
        <f t="array" ref="AB123">IFERROR(IF(INDEX('Outcome Indicators - Section C'!G$30:G$121,MATCH('Print View'!$A123&amp;'Print View'!$Z$81,'Outcome Indicators - Section C'!$A$30:$A$121&amp;'Outcome Indicators - Section C'!$C$30:$C$121,0))&lt;&gt;"",INDEX('Outcome Indicators - Section C'!G$30:G$121,MATCH('Print View'!$A123&amp;'Print View'!$Z$81,'Outcome Indicators - Section C'!$A$30:$A$121&amp;'Outcome Indicators - Section C'!$C$30:$C$121,0)),""),"")</f>
        <v/>
      </c>
      <c r="AC123" s="665" t="str">
        <f t="array" ref="AC123">IFERROR(IF(INDEX('Outcome Indicators - Section C'!H$30:H$121,MATCH('Print View'!$A123&amp;'Print View'!$Z$81,'Outcome Indicators - Section C'!$A$30:$A$121&amp;'Outcome Indicators - Section C'!$C$30:$C$121,0))&lt;&gt;"",INDEX('Outcome Indicators - Section C'!H$30:H$121,MATCH('Print View'!$A123&amp;'Print View'!$Z$81,'Outcome Indicators - Section C'!$A$30:$A$121&amp;'Outcome Indicators - Section C'!$C$30:$C$121,0)),""),"")</f>
        <v/>
      </c>
      <c r="AD123" s="278"/>
      <c r="AE123" s="260"/>
      <c r="AF123" s="260"/>
      <c r="AG123" s="260"/>
      <c r="AH123" s="260"/>
      <c r="AI123" s="260"/>
      <c r="AJ123" s="261"/>
    </row>
    <row r="124" spans="1:36" s="229" customFormat="1" x14ac:dyDescent="0.35">
      <c r="A124" s="614"/>
      <c r="B124" s="692"/>
      <c r="C124" s="616"/>
      <c r="D124" s="616"/>
      <c r="E124" s="616"/>
      <c r="F124" s="616"/>
      <c r="G124" s="616"/>
      <c r="H124" s="616"/>
      <c r="I124" s="618"/>
      <c r="J124" s="313" t="str">
        <f t="array" ref="J124">IFERROR(IF(INDEX('Outcome Indicators - Section C'!E$30:E$121,MATCH('Print View'!$A123&amp;'Print View'!$J$81,'Outcome Indicators - Section C'!$A$30:$A$121&amp;'Outcome Indicators - Section C'!$C$30:$C$121,0))&lt;&gt;"",INDEX('Outcome Indicators - Section C'!E$30:E$121,MATCH('Print View'!$A123&amp;'Print View'!$J$81,'Outcome Indicators - Section C'!$A$30:$A$121&amp;'Outcome Indicators - Section C'!$C$30:$C$121,0)),""),"")</f>
        <v/>
      </c>
      <c r="K124" s="662"/>
      <c r="L124" s="664"/>
      <c r="M124" s="666"/>
      <c r="N124" s="313" t="str">
        <f t="array" ref="N124">IFERROR(IF(INDEX('Outcome Indicators - Section C'!E$30:E$121,MATCH('Print View'!$A123&amp;'Print View'!$N$81,'Outcome Indicators - Section C'!$A$30:$A$121&amp;'Outcome Indicators - Section C'!$C$30:$C$121,0))&lt;&gt;"",INDEX('Outcome Indicators - Section C'!E$30:E$121,MATCH('Print View'!$A123&amp;'Print View'!$N$81,'Outcome Indicators - Section C'!$A$30:$A$121&amp;'Outcome Indicators - Section C'!$C$30:$C$121,0)),""),"")</f>
        <v/>
      </c>
      <c r="O124" s="662"/>
      <c r="P124" s="664"/>
      <c r="Q124" s="666"/>
      <c r="R124" s="313" t="str">
        <f t="array" ref="R124">IFERROR(IF(INDEX('Outcome Indicators - Section C'!E$30:E$121,MATCH('Print View'!$A123&amp;'Print View'!$R$81,'Outcome Indicators - Section C'!$A$30:$A$121&amp;'Outcome Indicators - Section C'!$C$30:$C$121,0))&lt;&gt;"",INDEX('Outcome Indicators - Section C'!E$30:E$121,MATCH('Print View'!$A123&amp;'Print View'!$R$81,'Outcome Indicators - Section C'!$A$30:$A$121&amp;'Outcome Indicators - Section C'!$C$30:$C$121,0)),""),"")</f>
        <v/>
      </c>
      <c r="S124" s="662"/>
      <c r="T124" s="664"/>
      <c r="U124" s="666"/>
      <c r="V124" s="313" t="str">
        <f t="array" ref="V124">IFERROR(IF(INDEX('Outcome Indicators - Section C'!E$30:E$121,MATCH('Print View'!$A123&amp;'Print View'!$V$81,'Outcome Indicators - Section C'!$A$30:$A$121&amp;'Outcome Indicators - Section C'!$C$30:$C$121,0))&lt;&gt;"",INDEX('Outcome Indicators - Section C'!E$30:E$121,MATCH('Print View'!$A123&amp;'Print View'!$V$81,'Outcome Indicators - Section C'!$A$30:$A$121&amp;'Outcome Indicators - Section C'!$C$30:$C$121,0)),""),"")</f>
        <v/>
      </c>
      <c r="W124" s="662"/>
      <c r="X124" s="664"/>
      <c r="Y124" s="666"/>
      <c r="Z124" s="313" t="str">
        <f t="array" ref="Z124">IFERROR(IF(INDEX('Outcome Indicators - Section C'!E$30:E$121,MATCH('Print View'!$A123&amp;'Print View'!$Z$81,'Outcome Indicators - Section C'!$A$30:$A$121&amp;'Outcome Indicators - Section C'!$C$30:$C$121,0))&lt;&gt;"",INDEX('Outcome Indicators - Section C'!E$30:E$121,MATCH('Print View'!$A123&amp;'Print View'!$Z$81,'Outcome Indicators - Section C'!$A$30:$A$121&amp;'Outcome Indicators - Section C'!$C$30:$C$121,0)),""),"")</f>
        <v/>
      </c>
      <c r="AA124" s="662"/>
      <c r="AB124" s="664"/>
      <c r="AC124" s="666"/>
      <c r="AD124" s="279"/>
      <c r="AE124" s="262"/>
      <c r="AF124" s="262"/>
      <c r="AG124" s="262"/>
      <c r="AH124" s="262"/>
      <c r="AI124" s="262"/>
      <c r="AJ124" s="263" t="s">
        <v>287</v>
      </c>
    </row>
    <row r="125" spans="1:36" s="229" customFormat="1" ht="28.5" x14ac:dyDescent="0.65">
      <c r="A125" s="658">
        <v>3</v>
      </c>
      <c r="B125" s="689" t="str">
        <f>IFERROR(IF(INDEX('Outcome Indicators - Section C'!B$10:B$26,MATCH('Print View'!$A125,'Outcome Indicators - Section C'!$A$10:$A$26,0))&lt;&gt;"",INDEX('Outcome Indicators - Section C'!B$10:B$26,MATCH('Print View'!$A125,'Outcome Indicators - Section C'!$A$10:$A$26,0)),""),"")</f>
        <v>HIV O-4a(M): Percentage of men reporting the use of a condom the last time they had anal sex with a male partner</v>
      </c>
      <c r="C125" s="659" t="str">
        <f>IFERROR(IF(INDEX('Outcome Indicators - Section C'!C$10:C$26,MATCH('Print View'!$A125,'Outcome Indicators - Section C'!$A$10:$A$26,0))&lt;&gt;"",INDEX('Outcome Indicators - Section C'!C$10:C$26,MATCH('Print View'!$A125,'Outcome Indicators - Section C'!$A$10:$A$26,0)),""),"")</f>
        <v/>
      </c>
      <c r="D125" s="659" t="str">
        <f>IFERROR(IF(INDEX('Outcome Indicators - Section C'!D$10:D$26,MATCH('Print View'!$A125,'Outcome Indicators - Section C'!$A$10:$A$26,0))&lt;&gt;"",INDEX('Outcome Indicators - Section C'!D$10:D$26,MATCH('Print View'!$A125,'Outcome Indicators - Section C'!$A$10:$A$26,0)),""),"")</f>
        <v>60%</v>
      </c>
      <c r="E125" s="659" t="str">
        <f>IFERROR(IF(INDEX('Outcome Indicators - Section C'!E$10:E$26,MATCH('Print View'!$A125,'Outcome Indicators - Section C'!$A$10:$A$26,0))&lt;&gt;"",INDEX('Outcome Indicators - Section C'!E$10:E$26,MATCH('Print View'!$A125,'Outcome Indicators - Section C'!$A$10:$A$26,0)),""),"")</f>
        <v>2011</v>
      </c>
      <c r="F125" s="659" t="str">
        <f>IFERROR(IF(INDEX('Outcome Indicators - Section C'!F$10:F$26,MATCH('Print View'!$A125,'Outcome Indicators - Section C'!$A$10:$A$26,0))&lt;&gt;"",INDEX('Outcome Indicators - Section C'!F$10:F$26,MATCH('Print View'!$A125,'Outcome Indicators - Section C'!$A$10:$A$26,0)),""),"")</f>
        <v>IBBSS</v>
      </c>
      <c r="G125" s="659" t="str">
        <f>IFERROR(IF(INDEX('Outcome Indicators - Section C'!G$10:G$26,MATCH('Print View'!$A125,'Outcome Indicators - Section C'!$A$10:$A$26,0))&lt;&gt;"",INDEX('Outcome Indicators - Section C'!G$10:G$26,MATCH('Print View'!$A125,'Outcome Indicators - Section C'!$A$10:$A$26,0)),""),"")</f>
        <v>Age</v>
      </c>
      <c r="H125" s="667" t="str">
        <f>IFERROR(IF(INDEX('Outcome Indicators - Section C'!H$10:H$26,MATCH('Print View'!$A125,'Outcome Indicators - Section C'!$A$10:$A$26,0))&lt;&gt;"",INDEX('Outcome Indicators - Section C'!H$10:H$26,MATCH('Print View'!$A125,'Outcome Indicators - Section C'!$A$10:$A$26,0)),""),"")</f>
        <v/>
      </c>
      <c r="I125" s="612">
        <f>IFERROR(IF(INDEX('Outcome Indicators - Section C'!A$10:A$26,MATCH('Print View'!$A125,'Outcome Indicators - Section C'!$A$10:$A$26,0))&lt;&gt;"",INDEX('Outcome Indicators - Section C'!A$10:A$26,MATCH('Print View'!$A125,'Outcome Indicators - Section C'!$A$10:$A$26,0)),""),"")</f>
        <v>3</v>
      </c>
      <c r="J125" s="284" t="str">
        <f t="array" ref="J125">IFERROR(IF(INDEX('Outcome Indicators - Section C'!D$30:D$121,MATCH('Print View'!$A125&amp;'Print View'!$J$81,'Outcome Indicators - Section C'!$A$30:$A$121&amp;'Outcome Indicators - Section C'!$C$30:$C$121,0))&lt;&gt;"",INDEX('Outcome Indicators - Section C'!D$30:D$121,MATCH('Print View'!$A125&amp;'Print View'!$J$81,'Outcome Indicators - Section C'!$A$30:$A$121&amp;'Outcome Indicators - Section C'!$C$30:$C$121,0)),""),"")</f>
        <v/>
      </c>
      <c r="K125" s="608">
        <f t="array" ref="K125">IFERROR(IF(INDEX('Outcome Indicators - Section C'!F$30:F$121,MATCH('Print View'!$A125&amp;'Print View'!$J$81,'Outcome Indicators - Section C'!$A$30:$A$121&amp;'Outcome Indicators - Section C'!$C$30:$C$121,0))&lt;&gt;"",INDEX('Outcome Indicators - Section C'!F$30:F$121,MATCH('Print View'!$A125&amp;'Print View'!$J$81,'Outcome Indicators - Section C'!$A$30:$A$121&amp;'Outcome Indicators - Section C'!$C$30:$C$121,0)),""),"")</f>
        <v>99</v>
      </c>
      <c r="L125" s="610">
        <f t="array" ref="L125">IFERROR(IF(INDEX('Outcome Indicators - Section C'!G$30:G$121,MATCH('Print View'!$A125&amp;'Print View'!$J$81,'Outcome Indicators - Section C'!$A$30:$A$121&amp;'Outcome Indicators - Section C'!$C$30:$C$121,0))&lt;&gt;"",INDEX('Outcome Indicators - Section C'!G$30:G$121,MATCH('Print View'!$A125&amp;'Print View'!$J$81,'Outcome Indicators - Section C'!$A$30:$A$121&amp;'Outcome Indicators - Section C'!$C$30:$C$121,0)),""),"")</f>
        <v>43525</v>
      </c>
      <c r="M125" s="612" t="str">
        <f t="array" ref="M125">IFERROR(IF(INDEX('Outcome Indicators - Section C'!H$30:H$121,MATCH('Print View'!$A125&amp;'Print View'!$J$81,'Outcome Indicators - Section C'!$A$30:$A$121&amp;'Outcome Indicators - Section C'!$C$30:$C$121,0))&lt;&gt;"",INDEX('Outcome Indicators - Section C'!H$30:H$121,MATCH('Print View'!$A125&amp;'Print View'!$J$81,'Outcome Indicators - Section C'!$A$30:$A$121&amp;'Outcome Indicators - Section C'!$C$30:$C$121,0)),""),"")</f>
        <v/>
      </c>
      <c r="N125" s="284" t="str">
        <f t="array" ref="N125">IFERROR(IF(INDEX('Outcome Indicators - Section C'!D$30:D$121,MATCH('Print View'!$A125&amp;'Print View'!$N$81,'Outcome Indicators - Section C'!$A$30:$A$121&amp;'Outcome Indicators - Section C'!$C$30:$C$121,0))&lt;&gt;"",INDEX('Outcome Indicators - Section C'!D$30:D$121,MATCH('Print View'!$A125&amp;'Print View'!$N$81,'Outcome Indicators - Section C'!$A$30:$A$121&amp;'Outcome Indicators - Section C'!$C$30:$C$121,0)),""),"")</f>
        <v/>
      </c>
      <c r="O125" s="608" t="str">
        <f t="array" ref="O125">IFERROR(IF(INDEX('Outcome Indicators - Section C'!F$30:F$121,MATCH('Print View'!$A125&amp;'Print View'!$N$81,'Outcome Indicators - Section C'!$A$30:$A$121&amp;'Outcome Indicators - Section C'!$C$30:$C$121,0))&lt;&gt;"",INDEX('Outcome Indicators - Section C'!F$30:F$121,MATCH('Print View'!$A125&amp;'Print View'!$N$81,'Outcome Indicators - Section C'!$A$30:$A$121&amp;'Outcome Indicators - Section C'!$C$30:$C$121,0)),""),"")</f>
        <v/>
      </c>
      <c r="P125" s="610" t="str">
        <f t="array" ref="P125">IFERROR(IF(INDEX('Outcome Indicators - Section C'!G$30:G$121,MATCH('Print View'!$A125&amp;'Print View'!$N$81,'Outcome Indicators - Section C'!$A$30:$A$121&amp;'Outcome Indicators - Section C'!$C$30:$C$121,0))&lt;&gt;"",INDEX('Outcome Indicators - Section C'!G$30:G$121,MATCH('Print View'!$A125&amp;'Print View'!$N$81,'Outcome Indicators - Section C'!$A$30:$A$121&amp;'Outcome Indicators - Section C'!$C$30:$C$121,0)),""),"")</f>
        <v/>
      </c>
      <c r="Q125" s="612" t="str">
        <f t="array" ref="Q125">IFERROR(IF(INDEX('Outcome Indicators - Section C'!H$30:H$121,MATCH('Print View'!$A125&amp;'Print View'!$N$81,'Outcome Indicators - Section C'!$A$30:$A$121&amp;'Outcome Indicators - Section C'!$C$30:$C$121,0))&lt;&gt;"",INDEX('Outcome Indicators - Section C'!H$30:H$121,MATCH('Print View'!$A125&amp;'Print View'!$N$81,'Outcome Indicators - Section C'!$A$30:$A$121&amp;'Outcome Indicators - Section C'!$C$30:$C$121,0)),""),"")</f>
        <v/>
      </c>
      <c r="R125" s="284" t="str">
        <f t="array" ref="R125">IFERROR(IF(INDEX('Outcome Indicators - Section C'!D$30:D$121,MATCH('Print View'!$A125&amp;'Print View'!$R$81,'Outcome Indicators - Section C'!$A$30:$A$121&amp;'Outcome Indicators - Section C'!$C$30:$C$121,0))&lt;&gt;"",INDEX('Outcome Indicators - Section C'!D$30:D$121,MATCH('Print View'!$A125&amp;'Print View'!$R$81,'Outcome Indicators - Section C'!$A$30:$A$121&amp;'Outcome Indicators - Section C'!$C$30:$C$121,0)),""),"")</f>
        <v/>
      </c>
      <c r="S125" s="608" t="str">
        <f t="array" ref="S125">IFERROR(IF(INDEX('Outcome Indicators - Section C'!F$30:F$121,MATCH('Print View'!$A125&amp;'Print View'!$R$81,'Outcome Indicators - Section C'!$A$30:$A$121&amp;'Outcome Indicators - Section C'!$C$30:$C$121,0))&lt;&gt;"",INDEX('Outcome Indicators - Section C'!F$30:F$121,MATCH('Print View'!$A125&amp;'Print View'!$R$81,'Outcome Indicators - Section C'!$A$30:$A$121&amp;'Outcome Indicators - Section C'!$C$30:$C$121,0)),""),"")</f>
        <v/>
      </c>
      <c r="T125" s="610" t="str">
        <f t="array" ref="T125">IFERROR(IF(INDEX('Outcome Indicators - Section C'!G$30:G$121,MATCH('Print View'!$A125&amp;'Print View'!$R$81,'Outcome Indicators - Section C'!$A$30:$A$121&amp;'Outcome Indicators - Section C'!$C$30:$C$121,0))&lt;&gt;"",INDEX('Outcome Indicators - Section C'!G$30:G$121,MATCH('Print View'!$A125&amp;'Print View'!$R$81,'Outcome Indicators - Section C'!$A$30:$A$121&amp;'Outcome Indicators - Section C'!$C$30:$C$121,0)),""),"")</f>
        <v/>
      </c>
      <c r="U125" s="612" t="str">
        <f t="array" ref="U125">IFERROR(IF(INDEX('Outcome Indicators - Section C'!H$30:H$121,MATCH('Print View'!$A125&amp;'Print View'!$R$81,'Outcome Indicators - Section C'!$A$30:$A$121&amp;'Outcome Indicators - Section C'!$C$30:$C$121,0))&lt;&gt;"",INDEX('Outcome Indicators - Section C'!H$30:H$121,MATCH('Print View'!$A125&amp;'Print View'!$R$81,'Outcome Indicators - Section C'!$A$30:$A$121&amp;'Outcome Indicators - Section C'!$C$30:$C$121,0)),""),"")</f>
        <v/>
      </c>
      <c r="V125" s="284" t="str">
        <f t="array" ref="V125">IFERROR(IF(INDEX('Outcome Indicators - Section C'!D$30:D$121,MATCH('Print View'!$A125&amp;'Print View'!$V$81,'Outcome Indicators - Section C'!$A$30:$A$121&amp;'Outcome Indicators - Section C'!$C$30:$C$121,0))&lt;&gt;"",INDEX('Outcome Indicators - Section C'!D$30:D$121,MATCH('Print View'!$A125&amp;'Print View'!$V$81,'Outcome Indicators - Section C'!$A$30:$A$121&amp;'Outcome Indicators - Section C'!$C$30:$C$121,0)),""),"")</f>
        <v/>
      </c>
      <c r="W125" s="608" t="str">
        <f t="array" ref="W125">IFERROR(IF(INDEX('Outcome Indicators - Section C'!F$30:F$121,MATCH('Print View'!$A125&amp;'Print View'!$V$81,'Outcome Indicators - Section C'!$A$30:$A$121&amp;'Outcome Indicators - Section C'!$C$30:$C$121,0))&lt;&gt;"",INDEX('Outcome Indicators - Section C'!F$30:F$121,MATCH('Print View'!$A125&amp;'Print View'!$V$81,'Outcome Indicators - Section C'!$A$30:$A$121&amp;'Outcome Indicators - Section C'!$C$30:$C$121,0)),""),"")</f>
        <v/>
      </c>
      <c r="X125" s="610" t="str">
        <f t="array" ref="X125">IFERROR(IF(INDEX('Outcome Indicators - Section C'!G$30:G$121,MATCH('Print View'!$A125&amp;'Print View'!$V$81,'Outcome Indicators - Section C'!$A$30:$A$121&amp;'Outcome Indicators - Section C'!$C$30:$C$121,0))&lt;&gt;"",INDEX('Outcome Indicators - Section C'!G$30:G$121,MATCH('Print View'!$A125&amp;'Print View'!$V$81,'Outcome Indicators - Section C'!$A$30:$A$121&amp;'Outcome Indicators - Section C'!$C$30:$C$121,0)),""),"")</f>
        <v/>
      </c>
      <c r="Y125" s="612" t="str">
        <f t="array" ref="Y125">IFERROR(IF(INDEX('Outcome Indicators - Section C'!H$30:H$121,MATCH('Print View'!$A125&amp;'Print View'!$V$81,'Outcome Indicators - Section C'!$A$30:$A$121&amp;'Outcome Indicators - Section C'!$C$30:$C$121,0))&lt;&gt;"",INDEX('Outcome Indicators - Section C'!H$30:H$121,MATCH('Print View'!$A125&amp;'Print View'!$V$81,'Outcome Indicators - Section C'!$A$30:$A$121&amp;'Outcome Indicators - Section C'!$C$30:$C$121,0)),""),"")</f>
        <v/>
      </c>
      <c r="Z125" s="284" t="str">
        <f t="array" ref="Z125">IFERROR(IF(INDEX('Outcome Indicators - Section C'!D$30:D$121,MATCH('Print View'!$A125&amp;'Print View'!$Z$81,'Outcome Indicators - Section C'!$A$30:$A$121&amp;'Outcome Indicators - Section C'!$C$30:$C$121,0))&lt;&gt;"",INDEX('Outcome Indicators - Section C'!D$30:D$121,MATCH('Print View'!$A125&amp;'Print View'!$Z$81,'Outcome Indicators - Section C'!$A$30:$A$121&amp;'Outcome Indicators - Section C'!$C$30:$C$121,0)),""),"")</f>
        <v/>
      </c>
      <c r="AA125" s="608" t="str">
        <f t="array" ref="AA125">IFERROR(IF(INDEX('Outcome Indicators - Section C'!F$30:F$121,MATCH('Print View'!$A125&amp;'Print View'!$Z$81,'Outcome Indicators - Section C'!$A$30:$A$121&amp;'Outcome Indicators - Section C'!$C$30:$C$121,0))&lt;&gt;"",INDEX('Outcome Indicators - Section C'!F$30:F$121,MATCH('Print View'!$A125&amp;'Print View'!$Z$81,'Outcome Indicators - Section C'!$A$30:$A$121&amp;'Outcome Indicators - Section C'!$C$30:$C$121,0)),""),"")</f>
        <v/>
      </c>
      <c r="AB125" s="610" t="str">
        <f t="array" ref="AB125">IFERROR(IF(INDEX('Outcome Indicators - Section C'!G$30:G$121,MATCH('Print View'!$A125&amp;'Print View'!$Z$81,'Outcome Indicators - Section C'!$A$30:$A$121&amp;'Outcome Indicators - Section C'!$C$30:$C$121,0))&lt;&gt;"",INDEX('Outcome Indicators - Section C'!G$30:G$121,MATCH('Print View'!$A125&amp;'Print View'!$Z$81,'Outcome Indicators - Section C'!$A$30:$A$121&amp;'Outcome Indicators - Section C'!$C$30:$C$121,0)),""),"")</f>
        <v/>
      </c>
      <c r="AC125" s="612" t="str">
        <f t="array" ref="AC125">IFERROR(IF(INDEX('Outcome Indicators - Section C'!H$30:H$121,MATCH('Print View'!$A125&amp;'Print View'!$Z$81,'Outcome Indicators - Section C'!$A$30:$A$121&amp;'Outcome Indicators - Section C'!$C$30:$C$121,0))&lt;&gt;"",INDEX('Outcome Indicators - Section C'!H$30:H$121,MATCH('Print View'!$A125&amp;'Print View'!$Z$81,'Outcome Indicators - Section C'!$A$30:$A$121&amp;'Outcome Indicators - Section C'!$C$30:$C$121,0)),""),"")</f>
        <v/>
      </c>
      <c r="AD125" s="276"/>
      <c r="AE125" s="256"/>
      <c r="AF125" s="256"/>
      <c r="AG125" s="256"/>
      <c r="AH125" s="256"/>
      <c r="AI125" s="267"/>
      <c r="AJ125" s="669" t="s">
        <v>287</v>
      </c>
    </row>
    <row r="126" spans="1:36" s="229" customFormat="1" ht="32" customHeight="1" x14ac:dyDescent="0.35">
      <c r="A126" s="658"/>
      <c r="B126" s="690"/>
      <c r="C126" s="660"/>
      <c r="D126" s="660"/>
      <c r="E126" s="660"/>
      <c r="F126" s="660"/>
      <c r="G126" s="660"/>
      <c r="H126" s="668"/>
      <c r="I126" s="613"/>
      <c r="J126" s="285" t="str">
        <f t="array" ref="J126">IFERROR(IF(INDEX('Outcome Indicators - Section C'!E$30:E$121,MATCH('Print View'!$A125&amp;'Print View'!$J$81,'Outcome Indicators - Section C'!$A$30:$A$121&amp;'Outcome Indicators - Section C'!$C$30:$C$121,0))&lt;&gt;"",INDEX('Outcome Indicators - Section C'!E$30:E$121,MATCH('Print View'!$A125&amp;'Print View'!$J$81,'Outcome Indicators - Section C'!$A$30:$A$121&amp;'Outcome Indicators - Section C'!$C$30:$C$121,0)),""),"")</f>
        <v/>
      </c>
      <c r="K126" s="609"/>
      <c r="L126" s="611"/>
      <c r="M126" s="613"/>
      <c r="N126" s="285" t="str">
        <f t="array" ref="N126">IFERROR(IF(INDEX('Outcome Indicators - Section C'!E$30:E$121,MATCH('Print View'!$A125&amp;'Print View'!$N$81,'Outcome Indicators - Section C'!$A$30:$A$121&amp;'Outcome Indicators - Section C'!$C$30:$C$121,0))&lt;&gt;"",INDEX('Outcome Indicators - Section C'!E$30:E$121,MATCH('Print View'!$A125&amp;'Print View'!$N$81,'Outcome Indicators - Section C'!$A$30:$A$121&amp;'Outcome Indicators - Section C'!$C$30:$C$121,0)),""),"")</f>
        <v/>
      </c>
      <c r="O126" s="609"/>
      <c r="P126" s="611"/>
      <c r="Q126" s="613"/>
      <c r="R126" s="285" t="str">
        <f t="array" ref="R126">IFERROR(IF(INDEX('Outcome Indicators - Section C'!E$30:E$121,MATCH('Print View'!$A125&amp;'Print View'!$R$81,'Outcome Indicators - Section C'!$A$30:$A$121&amp;'Outcome Indicators - Section C'!$C$30:$C$121,0))&lt;&gt;"",INDEX('Outcome Indicators - Section C'!E$30:E$121,MATCH('Print View'!$A125&amp;'Print View'!$R$81,'Outcome Indicators - Section C'!$A$30:$A$121&amp;'Outcome Indicators - Section C'!$C$30:$C$121,0)),""),"")</f>
        <v/>
      </c>
      <c r="S126" s="609"/>
      <c r="T126" s="611"/>
      <c r="U126" s="613"/>
      <c r="V126" s="285" t="str">
        <f t="array" ref="V126">IFERROR(IF(INDEX('Outcome Indicators - Section C'!E$30:E$121,MATCH('Print View'!$A125&amp;'Print View'!$V$81,'Outcome Indicators - Section C'!$A$30:$A$121&amp;'Outcome Indicators - Section C'!$C$30:$C$121,0))&lt;&gt;"",INDEX('Outcome Indicators - Section C'!E$30:E$121,MATCH('Print View'!$A125&amp;'Print View'!$V$81,'Outcome Indicators - Section C'!$A$30:$A$121&amp;'Outcome Indicators - Section C'!$C$30:$C$121,0)),""),"")</f>
        <v/>
      </c>
      <c r="W126" s="609"/>
      <c r="X126" s="611"/>
      <c r="Y126" s="613"/>
      <c r="Z126" s="285" t="str">
        <f t="array" ref="Z126">IFERROR(IF(INDEX('Outcome Indicators - Section C'!E$30:E$121,MATCH('Print View'!$A125&amp;'Print View'!$Z$81,'Outcome Indicators - Section C'!$A$30:$A$121&amp;'Outcome Indicators - Section C'!$C$30:$C$121,0))&lt;&gt;"",INDEX('Outcome Indicators - Section C'!E$30:E$121,MATCH('Print View'!$A125&amp;'Print View'!$Z$81,'Outcome Indicators - Section C'!$A$30:$A$121&amp;'Outcome Indicators - Section C'!$C$30:$C$121,0)),""),"")</f>
        <v/>
      </c>
      <c r="AA126" s="609"/>
      <c r="AB126" s="611"/>
      <c r="AC126" s="613"/>
      <c r="AD126" s="277"/>
      <c r="AE126" s="258"/>
      <c r="AF126" s="258"/>
      <c r="AG126" s="258"/>
      <c r="AH126" s="258"/>
      <c r="AI126" s="267"/>
      <c r="AJ126" s="669" t="s">
        <v>287</v>
      </c>
    </row>
    <row r="127" spans="1:36" s="229" customFormat="1" ht="28.5" x14ac:dyDescent="0.65">
      <c r="A127" s="614">
        <v>4</v>
      </c>
      <c r="B127" s="691" t="str">
        <f>IFERROR(IF(INDEX('Outcome Indicators - Section C'!B$10:B$26,MATCH('Print View'!$A127,'Outcome Indicators - Section C'!$A$10:$A$26,0))&lt;&gt;"",INDEX('Outcome Indicators - Section C'!B$10:B$26,MATCH('Print View'!$A127,'Outcome Indicators - Section C'!$A$10:$A$26,0)),""),"")</f>
        <v>HIV O-5(M): Percentage of sex workers reporting the use of a condom with their most recent client</v>
      </c>
      <c r="C127" s="615" t="str">
        <f>IFERROR(IF(INDEX('Outcome Indicators - Section C'!C$10:C$26,MATCH('Print View'!$A127,'Outcome Indicators - Section C'!$A$10:$A$26,0))&lt;&gt;"",INDEX('Outcome Indicators - Section C'!C$10:C$26,MATCH('Print View'!$A127,'Outcome Indicators - Section C'!$A$10:$A$26,0)),""),"")</f>
        <v/>
      </c>
      <c r="D127" s="615" t="str">
        <f>IFERROR(IF(INDEX('Outcome Indicators - Section C'!D$10:D$26,MATCH('Print View'!$A127,'Outcome Indicators - Section C'!$A$10:$A$26,0))&lt;&gt;"",INDEX('Outcome Indicators - Section C'!D$10:D$26,MATCH('Print View'!$A127,'Outcome Indicators - Section C'!$A$10:$A$26,0)),""),"")</f>
        <v>90%</v>
      </c>
      <c r="E127" s="615" t="str">
        <f>IFERROR(IF(INDEX('Outcome Indicators - Section C'!E$10:E$26,MATCH('Print View'!$A127,'Outcome Indicators - Section C'!$A$10:$A$26,0))&lt;&gt;"",INDEX('Outcome Indicators - Section C'!E$10:E$26,MATCH('Print View'!$A127,'Outcome Indicators - Section C'!$A$10:$A$26,0)),""),"")</f>
        <v>2015</v>
      </c>
      <c r="F127" s="615" t="str">
        <f>IFERROR(IF(INDEX('Outcome Indicators - Section C'!F$10:F$26,MATCH('Print View'!$A127,'Outcome Indicators - Section C'!$A$10:$A$26,0))&lt;&gt;"",INDEX('Outcome Indicators - Section C'!F$10:F$26,MATCH('Print View'!$A127,'Outcome Indicators - Section C'!$A$10:$A$26,0)),""),"")</f>
        <v>IBBSS</v>
      </c>
      <c r="G127" s="615" t="str">
        <f>IFERROR(IF(INDEX('Outcome Indicators - Section C'!G$10:G$26,MATCH('Print View'!$A127,'Outcome Indicators - Section C'!$A$10:$A$26,0))&lt;&gt;"",INDEX('Outcome Indicators - Section C'!G$10:G$26,MATCH('Print View'!$A127,'Outcome Indicators - Section C'!$A$10:$A$26,0)),""),"")</f>
        <v>Age,Gender</v>
      </c>
      <c r="H127" s="615" t="str">
        <f>IFERROR(IF(INDEX('Outcome Indicators - Section C'!H$10:H$26,MATCH('Print View'!$A127,'Outcome Indicators - Section C'!$A$10:$A$26,0))&lt;&gt;"",INDEX('Outcome Indicators - Section C'!H$10:H$26,MATCH('Print View'!$A127,'Outcome Indicators - Section C'!$A$10:$A$26,0)),""),"")</f>
        <v/>
      </c>
      <c r="I127" s="617">
        <f>IFERROR(IF(INDEX('Outcome Indicators - Section C'!A$10:A$26,MATCH('Print View'!$A127,'Outcome Indicators - Section C'!$A$10:$A$26,0))&lt;&gt;"",INDEX('Outcome Indicators - Section C'!A$10:A$26,MATCH('Print View'!$A127,'Outcome Indicators - Section C'!$A$10:$A$26,0)),""),"")</f>
        <v>4</v>
      </c>
      <c r="J127" s="312" t="str">
        <f t="array" ref="J127">IFERROR(IF(INDEX('Outcome Indicators - Section C'!D$30:D$121,MATCH('Print View'!$A127&amp;'Print View'!$J$81,'Outcome Indicators - Section C'!$A$30:$A$121&amp;'Outcome Indicators - Section C'!$C$30:$C$121,0))&lt;&gt;"",INDEX('Outcome Indicators - Section C'!D$30:D$121,MATCH('Print View'!$A127&amp;'Print View'!$J$81,'Outcome Indicators - Section C'!$A$30:$A$121&amp;'Outcome Indicators - Section C'!$C$30:$C$121,0)),""),"")</f>
        <v/>
      </c>
      <c r="K127" s="661">
        <f t="array" ref="K127">IFERROR(IF(INDEX('Outcome Indicators - Section C'!F$30:F$121,MATCH('Print View'!$A127&amp;'Print View'!$J$81,'Outcome Indicators - Section C'!$A$30:$A$121&amp;'Outcome Indicators - Section C'!$C$30:$C$121,0))&lt;&gt;"",INDEX('Outcome Indicators - Section C'!F$30:F$121,MATCH('Print View'!$A127&amp;'Print View'!$J$81,'Outcome Indicators - Section C'!$A$30:$A$121&amp;'Outcome Indicators - Section C'!$C$30:$C$121,0)),""),"")</f>
        <v>99</v>
      </c>
      <c r="L127" s="663">
        <f t="array" ref="L127">IFERROR(IF(INDEX('Outcome Indicators - Section C'!G$30:G$121,MATCH('Print View'!$A127&amp;'Print View'!$J$81,'Outcome Indicators - Section C'!$A$30:$A$121&amp;'Outcome Indicators - Section C'!$C$30:$C$121,0))&lt;&gt;"",INDEX('Outcome Indicators - Section C'!G$30:G$121,MATCH('Print View'!$A127&amp;'Print View'!$J$81,'Outcome Indicators - Section C'!$A$30:$A$121&amp;'Outcome Indicators - Section C'!$C$30:$C$121,0)),""),"")</f>
        <v>43525</v>
      </c>
      <c r="M127" s="665" t="str">
        <f t="array" ref="M127">IFERROR(IF(INDEX('Outcome Indicators - Section C'!H$30:H$121,MATCH('Print View'!$A127&amp;'Print View'!$J$81,'Outcome Indicators - Section C'!$A$30:$A$121&amp;'Outcome Indicators - Section C'!$C$30:$C$121,0))&lt;&gt;"",INDEX('Outcome Indicators - Section C'!H$30:H$121,MATCH('Print View'!$A127&amp;'Print View'!$J$81,'Outcome Indicators - Section C'!$A$30:$A$121&amp;'Outcome Indicators - Section C'!$C$30:$C$121,0)),""),"")</f>
        <v/>
      </c>
      <c r="N127" s="312" t="str">
        <f t="array" ref="N127">IFERROR(IF(INDEX('Outcome Indicators - Section C'!D$30:D$121,MATCH('Print View'!$A127&amp;'Print View'!$N$81,'Outcome Indicators - Section C'!$A$30:$A$121&amp;'Outcome Indicators - Section C'!$C$30:$C$121,0))&lt;&gt;"",INDEX('Outcome Indicators - Section C'!D$30:D$121,MATCH('Print View'!$A127&amp;'Print View'!$N$81,'Outcome Indicators - Section C'!$A$30:$A$121&amp;'Outcome Indicators - Section C'!$C$30:$C$121,0)),""),"")</f>
        <v/>
      </c>
      <c r="O127" s="661" t="str">
        <f t="array" ref="O127">IFERROR(IF(INDEX('Outcome Indicators - Section C'!F$30:F$121,MATCH('Print View'!$A127&amp;'Print View'!$N$81,'Outcome Indicators - Section C'!$A$30:$A$121&amp;'Outcome Indicators - Section C'!$C$30:$C$121,0))&lt;&gt;"",INDEX('Outcome Indicators - Section C'!F$30:F$121,MATCH('Print View'!$A127&amp;'Print View'!$N$81,'Outcome Indicators - Section C'!$A$30:$A$121&amp;'Outcome Indicators - Section C'!$C$30:$C$121,0)),""),"")</f>
        <v/>
      </c>
      <c r="P127" s="663" t="str">
        <f t="array" ref="P127">IFERROR(IF(INDEX('Outcome Indicators - Section C'!G$30:G$121,MATCH('Print View'!$A127&amp;'Print View'!$N$81,'Outcome Indicators - Section C'!$A$30:$A$121&amp;'Outcome Indicators - Section C'!$C$30:$C$121,0))&lt;&gt;"",INDEX('Outcome Indicators - Section C'!G$30:G$121,MATCH('Print View'!$A127&amp;'Print View'!$N$81,'Outcome Indicators - Section C'!$A$30:$A$121&amp;'Outcome Indicators - Section C'!$C$30:$C$121,0)),""),"")</f>
        <v/>
      </c>
      <c r="Q127" s="665" t="str">
        <f t="array" ref="Q127">IFERROR(IF(INDEX('Outcome Indicators - Section C'!H$30:H$121,MATCH('Print View'!$A127&amp;'Print View'!$N$81,'Outcome Indicators - Section C'!$A$30:$A$121&amp;'Outcome Indicators - Section C'!$C$30:$C$121,0))&lt;&gt;"",INDEX('Outcome Indicators - Section C'!H$30:H$121,MATCH('Print View'!$A127&amp;'Print View'!$N$81,'Outcome Indicators - Section C'!$A$30:$A$121&amp;'Outcome Indicators - Section C'!$C$30:$C$121,0)),""),"")</f>
        <v/>
      </c>
      <c r="R127" s="312" t="str">
        <f t="array" ref="R127">IFERROR(IF(INDEX('Outcome Indicators - Section C'!D$30:D$121,MATCH('Print View'!$A127&amp;'Print View'!$R$81,'Outcome Indicators - Section C'!$A$30:$A$121&amp;'Outcome Indicators - Section C'!$C$30:$C$121,0))&lt;&gt;"",INDEX('Outcome Indicators - Section C'!D$30:D$121,MATCH('Print View'!$A127&amp;'Print View'!$R$81,'Outcome Indicators - Section C'!$A$30:$A$121&amp;'Outcome Indicators - Section C'!$C$30:$C$121,0)),""),"")</f>
        <v/>
      </c>
      <c r="S127" s="661" t="str">
        <f t="array" ref="S127">IFERROR(IF(INDEX('Outcome Indicators - Section C'!F$30:F$121,MATCH('Print View'!$A127&amp;'Print View'!$R$81,'Outcome Indicators - Section C'!$A$30:$A$121&amp;'Outcome Indicators - Section C'!$C$30:$C$121,0))&lt;&gt;"",INDEX('Outcome Indicators - Section C'!F$30:F$121,MATCH('Print View'!$A127&amp;'Print View'!$R$81,'Outcome Indicators - Section C'!$A$30:$A$121&amp;'Outcome Indicators - Section C'!$C$30:$C$121,0)),""),"")</f>
        <v/>
      </c>
      <c r="T127" s="663" t="str">
        <f t="array" ref="T127">IFERROR(IF(INDEX('Outcome Indicators - Section C'!G$30:G$121,MATCH('Print View'!$A127&amp;'Print View'!$R$81,'Outcome Indicators - Section C'!$A$30:$A$121&amp;'Outcome Indicators - Section C'!$C$30:$C$121,0))&lt;&gt;"",INDEX('Outcome Indicators - Section C'!G$30:G$121,MATCH('Print View'!$A127&amp;'Print View'!$R$81,'Outcome Indicators - Section C'!$A$30:$A$121&amp;'Outcome Indicators - Section C'!$C$30:$C$121,0)),""),"")</f>
        <v/>
      </c>
      <c r="U127" s="665" t="str">
        <f t="array" ref="U127">IFERROR(IF(INDEX('Outcome Indicators - Section C'!H$30:H$121,MATCH('Print View'!$A127&amp;'Print View'!$R$81,'Outcome Indicators - Section C'!$A$30:$A$121&amp;'Outcome Indicators - Section C'!$C$30:$C$121,0))&lt;&gt;"",INDEX('Outcome Indicators - Section C'!H$30:H$121,MATCH('Print View'!$A127&amp;'Print View'!$R$81,'Outcome Indicators - Section C'!$A$30:$A$121&amp;'Outcome Indicators - Section C'!$C$30:$C$121,0)),""),"")</f>
        <v/>
      </c>
      <c r="V127" s="312" t="str">
        <f t="array" ref="V127">IFERROR(IF(INDEX('Outcome Indicators - Section C'!D$30:D$121,MATCH('Print View'!$A127&amp;'Print View'!$V$81,'Outcome Indicators - Section C'!$A$30:$A$121&amp;'Outcome Indicators - Section C'!$C$30:$C$121,0))&lt;&gt;"",INDEX('Outcome Indicators - Section C'!D$30:D$121,MATCH('Print View'!$A127&amp;'Print View'!$V$81,'Outcome Indicators - Section C'!$A$30:$A$121&amp;'Outcome Indicators - Section C'!$C$30:$C$121,0)),""),"")</f>
        <v/>
      </c>
      <c r="W127" s="661" t="str">
        <f t="array" ref="W127">IFERROR(IF(INDEX('Outcome Indicators - Section C'!F$30:F$121,MATCH('Print View'!$A127&amp;'Print View'!$V$81,'Outcome Indicators - Section C'!$A$30:$A$121&amp;'Outcome Indicators - Section C'!$C$30:$C$121,0))&lt;&gt;"",INDEX('Outcome Indicators - Section C'!F$30:F$121,MATCH('Print View'!$A127&amp;'Print View'!$V$81,'Outcome Indicators - Section C'!$A$30:$A$121&amp;'Outcome Indicators - Section C'!$C$30:$C$121,0)),""),"")</f>
        <v/>
      </c>
      <c r="X127" s="663" t="str">
        <f t="array" ref="X127">IFERROR(IF(INDEX('Outcome Indicators - Section C'!G$30:G$121,MATCH('Print View'!$A127&amp;'Print View'!$V$81,'Outcome Indicators - Section C'!$A$30:$A$121&amp;'Outcome Indicators - Section C'!$C$30:$C$121,0))&lt;&gt;"",INDEX('Outcome Indicators - Section C'!G$30:G$121,MATCH('Print View'!$A127&amp;'Print View'!$V$81,'Outcome Indicators - Section C'!$A$30:$A$121&amp;'Outcome Indicators - Section C'!$C$30:$C$121,0)),""),"")</f>
        <v/>
      </c>
      <c r="Y127" s="665" t="str">
        <f t="array" ref="Y127">IFERROR(IF(INDEX('Outcome Indicators - Section C'!H$30:H$121,MATCH('Print View'!$A127&amp;'Print View'!$V$81,'Outcome Indicators - Section C'!$A$30:$A$121&amp;'Outcome Indicators - Section C'!$C$30:$C$121,0))&lt;&gt;"",INDEX('Outcome Indicators - Section C'!H$30:H$121,MATCH('Print View'!$A127&amp;'Print View'!$V$81,'Outcome Indicators - Section C'!$A$30:$A$121&amp;'Outcome Indicators - Section C'!$C$30:$C$121,0)),""),"")</f>
        <v/>
      </c>
      <c r="Z127" s="312" t="str">
        <f t="array" ref="Z127">IFERROR(IF(INDEX('Outcome Indicators - Section C'!D$30:D$121,MATCH('Print View'!$A127&amp;'Print View'!$Z$81,'Outcome Indicators - Section C'!$A$30:$A$121&amp;'Outcome Indicators - Section C'!$C$30:$C$121,0))&lt;&gt;"",INDEX('Outcome Indicators - Section C'!D$30:D$121,MATCH('Print View'!$A127&amp;'Print View'!$Z$81,'Outcome Indicators - Section C'!$A$30:$A$121&amp;'Outcome Indicators - Section C'!$C$30:$C$121,0)),""),"")</f>
        <v/>
      </c>
      <c r="AA127" s="661" t="str">
        <f t="array" ref="AA127">IFERROR(IF(INDEX('Outcome Indicators - Section C'!F$30:F$121,MATCH('Print View'!$A127&amp;'Print View'!$Z$81,'Outcome Indicators - Section C'!$A$30:$A$121&amp;'Outcome Indicators - Section C'!$C$30:$C$121,0))&lt;&gt;"",INDEX('Outcome Indicators - Section C'!F$30:F$121,MATCH('Print View'!$A127&amp;'Print View'!$Z$81,'Outcome Indicators - Section C'!$A$30:$A$121&amp;'Outcome Indicators - Section C'!$C$30:$C$121,0)),""),"")</f>
        <v/>
      </c>
      <c r="AB127" s="663" t="str">
        <f t="array" ref="AB127">IFERROR(IF(INDEX('Outcome Indicators - Section C'!G$30:G$121,MATCH('Print View'!$A127&amp;'Print View'!$Z$81,'Outcome Indicators - Section C'!$A$30:$A$121&amp;'Outcome Indicators - Section C'!$C$30:$C$121,0))&lt;&gt;"",INDEX('Outcome Indicators - Section C'!G$30:G$121,MATCH('Print View'!$A127&amp;'Print View'!$Z$81,'Outcome Indicators - Section C'!$A$30:$A$121&amp;'Outcome Indicators - Section C'!$C$30:$C$121,0)),""),"")</f>
        <v/>
      </c>
      <c r="AC127" s="665" t="str">
        <f t="array" ref="AC127">IFERROR(IF(INDEX('Outcome Indicators - Section C'!H$30:H$121,MATCH('Print View'!$A127&amp;'Print View'!$Z$81,'Outcome Indicators - Section C'!$A$30:$A$121&amp;'Outcome Indicators - Section C'!$C$30:$C$121,0))&lt;&gt;"",INDEX('Outcome Indicators - Section C'!H$30:H$121,MATCH('Print View'!$A127&amp;'Print View'!$Z$81,'Outcome Indicators - Section C'!$A$30:$A$121&amp;'Outcome Indicators - Section C'!$C$30:$C$121,0)),""),"")</f>
        <v/>
      </c>
      <c r="AD127" s="278"/>
      <c r="AE127" s="260"/>
      <c r="AF127" s="260"/>
      <c r="AG127" s="260"/>
      <c r="AH127" s="260"/>
      <c r="AI127" s="260"/>
      <c r="AJ127" s="261" t="s">
        <v>287</v>
      </c>
    </row>
    <row r="128" spans="1:36" s="229" customFormat="1" ht="27" customHeight="1" x14ac:dyDescent="0.35">
      <c r="A128" s="614"/>
      <c r="B128" s="692"/>
      <c r="C128" s="616"/>
      <c r="D128" s="616"/>
      <c r="E128" s="616"/>
      <c r="F128" s="616"/>
      <c r="G128" s="616"/>
      <c r="H128" s="616"/>
      <c r="I128" s="618"/>
      <c r="J128" s="313" t="str">
        <f t="array" ref="J128">IFERROR(IF(INDEX('Outcome Indicators - Section C'!E$30:E$121,MATCH('Print View'!$A127&amp;'Print View'!$J$81,'Outcome Indicators - Section C'!$A$30:$A$121&amp;'Outcome Indicators - Section C'!$C$30:$C$121,0))&lt;&gt;"",INDEX('Outcome Indicators - Section C'!E$30:E$121,MATCH('Print View'!$A127&amp;'Print View'!$J$81,'Outcome Indicators - Section C'!$A$30:$A$121&amp;'Outcome Indicators - Section C'!$C$30:$C$121,0)),""),"")</f>
        <v/>
      </c>
      <c r="K128" s="662"/>
      <c r="L128" s="664"/>
      <c r="M128" s="666"/>
      <c r="N128" s="313" t="str">
        <f t="array" ref="N128">IFERROR(IF(INDEX('Outcome Indicators - Section C'!E$30:E$121,MATCH('Print View'!$A127&amp;'Print View'!$N$81,'Outcome Indicators - Section C'!$A$30:$A$121&amp;'Outcome Indicators - Section C'!$C$30:$C$121,0))&lt;&gt;"",INDEX('Outcome Indicators - Section C'!E$30:E$121,MATCH('Print View'!$A127&amp;'Print View'!$N$81,'Outcome Indicators - Section C'!$A$30:$A$121&amp;'Outcome Indicators - Section C'!$C$30:$C$121,0)),""),"")</f>
        <v/>
      </c>
      <c r="O128" s="662"/>
      <c r="P128" s="664"/>
      <c r="Q128" s="666"/>
      <c r="R128" s="313" t="str">
        <f t="array" ref="R128">IFERROR(IF(INDEX('Outcome Indicators - Section C'!E$30:E$121,MATCH('Print View'!$A127&amp;'Print View'!$R$81,'Outcome Indicators - Section C'!$A$30:$A$121&amp;'Outcome Indicators - Section C'!$C$30:$C$121,0))&lt;&gt;"",INDEX('Outcome Indicators - Section C'!E$30:E$121,MATCH('Print View'!$A127&amp;'Print View'!$R$81,'Outcome Indicators - Section C'!$A$30:$A$121&amp;'Outcome Indicators - Section C'!$C$30:$C$121,0)),""),"")</f>
        <v/>
      </c>
      <c r="S128" s="662"/>
      <c r="T128" s="664"/>
      <c r="U128" s="666"/>
      <c r="V128" s="313" t="str">
        <f t="array" ref="V128">IFERROR(IF(INDEX('Outcome Indicators - Section C'!E$30:E$121,MATCH('Print View'!$A127&amp;'Print View'!$V$81,'Outcome Indicators - Section C'!$A$30:$A$121&amp;'Outcome Indicators - Section C'!$C$30:$C$121,0))&lt;&gt;"",INDEX('Outcome Indicators - Section C'!E$30:E$121,MATCH('Print View'!$A127&amp;'Print View'!$V$81,'Outcome Indicators - Section C'!$A$30:$A$121&amp;'Outcome Indicators - Section C'!$C$30:$C$121,0)),""),"")</f>
        <v/>
      </c>
      <c r="W128" s="662"/>
      <c r="X128" s="664"/>
      <c r="Y128" s="666"/>
      <c r="Z128" s="313" t="str">
        <f t="array" ref="Z128">IFERROR(IF(INDEX('Outcome Indicators - Section C'!E$30:E$121,MATCH('Print View'!$A127&amp;'Print View'!$Z$81,'Outcome Indicators - Section C'!$A$30:$A$121&amp;'Outcome Indicators - Section C'!$C$30:$C$121,0))&lt;&gt;"",INDEX('Outcome Indicators - Section C'!E$30:E$121,MATCH('Print View'!$A127&amp;'Print View'!$Z$81,'Outcome Indicators - Section C'!$A$30:$A$121&amp;'Outcome Indicators - Section C'!$C$30:$C$121,0)),""),"")</f>
        <v/>
      </c>
      <c r="AA128" s="662"/>
      <c r="AB128" s="664"/>
      <c r="AC128" s="666"/>
      <c r="AD128" s="279"/>
      <c r="AE128" s="262"/>
      <c r="AF128" s="262"/>
      <c r="AG128" s="262"/>
      <c r="AH128" s="262"/>
      <c r="AI128" s="262"/>
      <c r="AJ128" s="263" t="s">
        <v>287</v>
      </c>
    </row>
    <row r="129" spans="1:36" s="229" customFormat="1" ht="28.5" x14ac:dyDescent="0.65">
      <c r="A129" s="658">
        <v>5</v>
      </c>
      <c r="B129" s="689" t="str">
        <f>IFERROR(IF(INDEX('Outcome Indicators - Section C'!B$10:B$26,MATCH('Print View'!$A129,'Outcome Indicators - Section C'!$A$10:$A$26,0))&lt;&gt;"",INDEX('Outcome Indicators - Section C'!B$10:B$26,MATCH('Print View'!$A129,'Outcome Indicators - Section C'!$A$10:$A$26,0)),""),"")</f>
        <v>HIV O-12: Percentage of people living with HIV and on ART who are virologically suppressed (among all those currently on treatment who received a VL measurement regardless of when they started ART)</v>
      </c>
      <c r="C129" s="659" t="str">
        <f>IFERROR(IF(INDEX('Outcome Indicators - Section C'!C$10:C$26,MATCH('Print View'!$A129,'Outcome Indicators - Section C'!$A$10:$A$26,0))&lt;&gt;"",INDEX('Outcome Indicators - Section C'!C$10:C$26,MATCH('Print View'!$A129,'Outcome Indicators - Section C'!$A$10:$A$26,0)),""),"")</f>
        <v/>
      </c>
      <c r="D129" s="659" t="str">
        <f>IFERROR(IF(INDEX('Outcome Indicators - Section C'!D$10:D$26,MATCH('Print View'!$A129,'Outcome Indicators - Section C'!$A$10:$A$26,0))&lt;&gt;"",INDEX('Outcome Indicators - Section C'!D$10:D$26,MATCH('Print View'!$A129,'Outcome Indicators - Section C'!$A$10:$A$26,0)),""),"")</f>
        <v>72%</v>
      </c>
      <c r="E129" s="659" t="str">
        <f>IFERROR(IF(INDEX('Outcome Indicators - Section C'!E$10:E$26,MATCH('Print View'!$A129,'Outcome Indicators - Section C'!$A$10:$A$26,0))&lt;&gt;"",INDEX('Outcome Indicators - Section C'!E$10:E$26,MATCH('Print View'!$A129,'Outcome Indicators - Section C'!$A$10:$A$26,0)),""),"")</f>
        <v>2015</v>
      </c>
      <c r="F129" s="659" t="str">
        <f>IFERROR(IF(INDEX('Outcome Indicators - Section C'!F$10:F$26,MATCH('Print View'!$A129,'Outcome Indicators - Section C'!$A$10:$A$26,0))&lt;&gt;"",INDEX('Outcome Indicators - Section C'!F$10:F$26,MATCH('Print View'!$A129,'Outcome Indicators - Section C'!$A$10:$A$26,0)),""),"")</f>
        <v>NACP Programme Data</v>
      </c>
      <c r="G129" s="659" t="str">
        <f>IFERROR(IF(INDEX('Outcome Indicators - Section C'!G$10:G$26,MATCH('Print View'!$A129,'Outcome Indicators - Section C'!$A$10:$A$26,0))&lt;&gt;"",INDEX('Outcome Indicators - Section C'!G$10:G$26,MATCH('Print View'!$A129,'Outcome Indicators - Section C'!$A$10:$A$26,0)),""),"")</f>
        <v/>
      </c>
      <c r="H129" s="667" t="str">
        <f>IFERROR(IF(INDEX('Outcome Indicators - Section C'!H$10:H$26,MATCH('Print View'!$A129,'Outcome Indicators - Section C'!$A$10:$A$26,0))&lt;&gt;"",INDEX('Outcome Indicators - Section C'!H$10:H$26,MATCH('Print View'!$A129,'Outcome Indicators - Section C'!$A$10:$A$26,0)),""),"")</f>
        <v/>
      </c>
      <c r="I129" s="612">
        <f>IFERROR(IF(INDEX('Outcome Indicators - Section C'!A$10:A$26,MATCH('Print View'!$A129,'Outcome Indicators - Section C'!$A$10:$A$26,0))&lt;&gt;"",INDEX('Outcome Indicators - Section C'!A$10:A$26,MATCH('Print View'!$A129,'Outcome Indicators - Section C'!$A$10:$A$26,0)),""),"")</f>
        <v>5</v>
      </c>
      <c r="J129" s="284" t="str">
        <f t="array" ref="J129">IFERROR(IF(INDEX('Outcome Indicators - Section C'!D$30:D$121,MATCH('Print View'!$A129&amp;'Print View'!$J$81,'Outcome Indicators - Section C'!$A$30:$A$121&amp;'Outcome Indicators - Section C'!$C$30:$C$121,0))&lt;&gt;"",INDEX('Outcome Indicators - Section C'!D$30:D$121,MATCH('Print View'!$A129&amp;'Print View'!$J$81,'Outcome Indicators - Section C'!$A$30:$A$121&amp;'Outcome Indicators - Section C'!$C$30:$C$121,0)),""),"")</f>
        <v/>
      </c>
      <c r="K129" s="608">
        <f t="array" ref="K129">IFERROR(IF(INDEX('Outcome Indicators - Section C'!F$30:F$121,MATCH('Print View'!$A129&amp;'Print View'!$J$81,'Outcome Indicators - Section C'!$A$30:$A$121&amp;'Outcome Indicators - Section C'!$C$30:$C$121,0))&lt;&gt;"",INDEX('Outcome Indicators - Section C'!F$30:F$121,MATCH('Print View'!$A129&amp;'Print View'!$J$81,'Outcome Indicators - Section C'!$A$30:$A$121&amp;'Outcome Indicators - Section C'!$C$30:$C$121,0)),""),"")</f>
        <v>80</v>
      </c>
      <c r="L129" s="610">
        <f t="array" ref="L129">IFERROR(IF(INDEX('Outcome Indicators - Section C'!G$30:G$121,MATCH('Print View'!$A129&amp;'Print View'!$J$81,'Outcome Indicators - Section C'!$A$30:$A$121&amp;'Outcome Indicators - Section C'!$C$30:$C$121,0))&lt;&gt;"",INDEX('Outcome Indicators - Section C'!G$30:G$121,MATCH('Print View'!$A129&amp;'Print View'!$J$81,'Outcome Indicators - Section C'!$A$30:$A$121&amp;'Outcome Indicators - Section C'!$C$30:$C$121,0)),""),"")</f>
        <v>43506</v>
      </c>
      <c r="M129" s="612" t="str">
        <f t="array" ref="M129">IFERROR(IF(INDEX('Outcome Indicators - Section C'!H$30:H$121,MATCH('Print View'!$A129&amp;'Print View'!$J$81,'Outcome Indicators - Section C'!$A$30:$A$121&amp;'Outcome Indicators - Section C'!$C$30:$C$121,0))&lt;&gt;"",INDEX('Outcome Indicators - Section C'!H$30:H$121,MATCH('Print View'!$A129&amp;'Print View'!$J$81,'Outcome Indicators - Section C'!$A$30:$A$121&amp;'Outcome Indicators - Section C'!$C$30:$C$121,0)),""),"")</f>
        <v/>
      </c>
      <c r="N129" s="284" t="str">
        <f t="array" ref="N129">IFERROR(IF(INDEX('Outcome Indicators - Section C'!D$30:D$121,MATCH('Print View'!$A129&amp;'Print View'!$N$81,'Outcome Indicators - Section C'!$A$30:$A$121&amp;'Outcome Indicators - Section C'!$C$30:$C$121,0))&lt;&gt;"",INDEX('Outcome Indicators - Section C'!D$30:D$121,MATCH('Print View'!$A129&amp;'Print View'!$N$81,'Outcome Indicators - Section C'!$A$30:$A$121&amp;'Outcome Indicators - Section C'!$C$30:$C$121,0)),""),"")</f>
        <v/>
      </c>
      <c r="O129" s="608">
        <f t="array" ref="O129">IFERROR(IF(INDEX('Outcome Indicators - Section C'!F$30:F$121,MATCH('Print View'!$A129&amp;'Print View'!$N$81,'Outcome Indicators - Section C'!$A$30:$A$121&amp;'Outcome Indicators - Section C'!$C$30:$C$121,0))&lt;&gt;"",INDEX('Outcome Indicators - Section C'!F$30:F$121,MATCH('Print View'!$A129&amp;'Print View'!$N$81,'Outcome Indicators - Section C'!$A$30:$A$121&amp;'Outcome Indicators - Section C'!$C$30:$C$121,0)),""),"")</f>
        <v>85</v>
      </c>
      <c r="P129" s="610">
        <f t="array" ref="P129">IFERROR(IF(INDEX('Outcome Indicators - Section C'!G$30:G$121,MATCH('Print View'!$A129&amp;'Print View'!$N$81,'Outcome Indicators - Section C'!$A$30:$A$121&amp;'Outcome Indicators - Section C'!$C$30:$C$121,0))&lt;&gt;"",INDEX('Outcome Indicators - Section C'!G$30:G$121,MATCH('Print View'!$A129&amp;'Print View'!$N$81,'Outcome Indicators - Section C'!$A$30:$A$121&amp;'Outcome Indicators - Section C'!$C$30:$C$121,0)),""),"")</f>
        <v>43871</v>
      </c>
      <c r="Q129" s="612" t="str">
        <f t="array" ref="Q129">IFERROR(IF(INDEX('Outcome Indicators - Section C'!H$30:H$121,MATCH('Print View'!$A129&amp;'Print View'!$N$81,'Outcome Indicators - Section C'!$A$30:$A$121&amp;'Outcome Indicators - Section C'!$C$30:$C$121,0))&lt;&gt;"",INDEX('Outcome Indicators - Section C'!H$30:H$121,MATCH('Print View'!$A129&amp;'Print View'!$N$81,'Outcome Indicators - Section C'!$A$30:$A$121&amp;'Outcome Indicators - Section C'!$C$30:$C$121,0)),""),"")</f>
        <v/>
      </c>
      <c r="R129" s="284" t="str">
        <f t="array" ref="R129">IFERROR(IF(INDEX('Outcome Indicators - Section C'!D$30:D$121,MATCH('Print View'!$A129&amp;'Print View'!$R$81,'Outcome Indicators - Section C'!$A$30:$A$121&amp;'Outcome Indicators - Section C'!$C$30:$C$121,0))&lt;&gt;"",INDEX('Outcome Indicators - Section C'!D$30:D$121,MATCH('Print View'!$A129&amp;'Print View'!$R$81,'Outcome Indicators - Section C'!$A$30:$A$121&amp;'Outcome Indicators - Section C'!$C$30:$C$121,0)),""),"")</f>
        <v/>
      </c>
      <c r="S129" s="608">
        <f t="array" ref="S129">IFERROR(IF(INDEX('Outcome Indicators - Section C'!F$30:F$121,MATCH('Print View'!$A129&amp;'Print View'!$R$81,'Outcome Indicators - Section C'!$A$30:$A$121&amp;'Outcome Indicators - Section C'!$C$30:$C$121,0))&lt;&gt;"",INDEX('Outcome Indicators - Section C'!F$30:F$121,MATCH('Print View'!$A129&amp;'Print View'!$R$81,'Outcome Indicators - Section C'!$A$30:$A$121&amp;'Outcome Indicators - Section C'!$C$30:$C$121,0)),""),"")</f>
        <v>90</v>
      </c>
      <c r="T129" s="610">
        <f t="array" ref="T129">IFERROR(IF(INDEX('Outcome Indicators - Section C'!G$30:G$121,MATCH('Print View'!$A129&amp;'Print View'!$R$81,'Outcome Indicators - Section C'!$A$30:$A$121&amp;'Outcome Indicators - Section C'!$C$30:$C$121,0))&lt;&gt;"",INDEX('Outcome Indicators - Section C'!G$30:G$121,MATCH('Print View'!$A129&amp;'Print View'!$R$81,'Outcome Indicators - Section C'!$A$30:$A$121&amp;'Outcome Indicators - Section C'!$C$30:$C$121,0)),""),"")</f>
        <v>44237</v>
      </c>
      <c r="U129" s="612" t="str">
        <f t="array" ref="U129">IFERROR(IF(INDEX('Outcome Indicators - Section C'!H$30:H$121,MATCH('Print View'!$A129&amp;'Print View'!$R$81,'Outcome Indicators - Section C'!$A$30:$A$121&amp;'Outcome Indicators - Section C'!$C$30:$C$121,0))&lt;&gt;"",INDEX('Outcome Indicators - Section C'!H$30:H$121,MATCH('Print View'!$A129&amp;'Print View'!$R$81,'Outcome Indicators - Section C'!$A$30:$A$121&amp;'Outcome Indicators - Section C'!$C$30:$C$121,0)),""),"")</f>
        <v/>
      </c>
      <c r="V129" s="284" t="str">
        <f t="array" ref="V129">IFERROR(IF(INDEX('Outcome Indicators - Section C'!D$30:D$121,MATCH('Print View'!$A129&amp;'Print View'!$V$81,'Outcome Indicators - Section C'!$A$30:$A$121&amp;'Outcome Indicators - Section C'!$C$30:$C$121,0))&lt;&gt;"",INDEX('Outcome Indicators - Section C'!D$30:D$121,MATCH('Print View'!$A129&amp;'Print View'!$V$81,'Outcome Indicators - Section C'!$A$30:$A$121&amp;'Outcome Indicators - Section C'!$C$30:$C$121,0)),""),"")</f>
        <v/>
      </c>
      <c r="W129" s="608" t="str">
        <f t="array" ref="W129">IFERROR(IF(INDEX('Outcome Indicators - Section C'!F$30:F$121,MATCH('Print View'!$A129&amp;'Print View'!$V$81,'Outcome Indicators - Section C'!$A$30:$A$121&amp;'Outcome Indicators - Section C'!$C$30:$C$121,0))&lt;&gt;"",INDEX('Outcome Indicators - Section C'!F$30:F$121,MATCH('Print View'!$A129&amp;'Print View'!$V$81,'Outcome Indicators - Section C'!$A$30:$A$121&amp;'Outcome Indicators - Section C'!$C$30:$C$121,0)),""),"")</f>
        <v/>
      </c>
      <c r="X129" s="610" t="str">
        <f t="array" ref="X129">IFERROR(IF(INDEX('Outcome Indicators - Section C'!G$30:G$121,MATCH('Print View'!$A129&amp;'Print View'!$V$81,'Outcome Indicators - Section C'!$A$30:$A$121&amp;'Outcome Indicators - Section C'!$C$30:$C$121,0))&lt;&gt;"",INDEX('Outcome Indicators - Section C'!G$30:G$121,MATCH('Print View'!$A129&amp;'Print View'!$V$81,'Outcome Indicators - Section C'!$A$30:$A$121&amp;'Outcome Indicators - Section C'!$C$30:$C$121,0)),""),"")</f>
        <v/>
      </c>
      <c r="Y129" s="612" t="str">
        <f t="array" ref="Y129">IFERROR(IF(INDEX('Outcome Indicators - Section C'!H$30:H$121,MATCH('Print View'!$A129&amp;'Print View'!$V$81,'Outcome Indicators - Section C'!$A$30:$A$121&amp;'Outcome Indicators - Section C'!$C$30:$C$121,0))&lt;&gt;"",INDEX('Outcome Indicators - Section C'!H$30:H$121,MATCH('Print View'!$A129&amp;'Print View'!$V$81,'Outcome Indicators - Section C'!$A$30:$A$121&amp;'Outcome Indicators - Section C'!$C$30:$C$121,0)),""),"")</f>
        <v/>
      </c>
      <c r="Z129" s="284" t="str">
        <f t="array" ref="Z129">IFERROR(IF(INDEX('Outcome Indicators - Section C'!D$30:D$121,MATCH('Print View'!$A129&amp;'Print View'!$Z$81,'Outcome Indicators - Section C'!$A$30:$A$121&amp;'Outcome Indicators - Section C'!$C$30:$C$121,0))&lt;&gt;"",INDEX('Outcome Indicators - Section C'!D$30:D$121,MATCH('Print View'!$A129&amp;'Print View'!$Z$81,'Outcome Indicators - Section C'!$A$30:$A$121&amp;'Outcome Indicators - Section C'!$C$30:$C$121,0)),""),"")</f>
        <v/>
      </c>
      <c r="AA129" s="608" t="str">
        <f t="array" ref="AA129">IFERROR(IF(INDEX('Outcome Indicators - Section C'!F$30:F$121,MATCH('Print View'!$A129&amp;'Print View'!$Z$81,'Outcome Indicators - Section C'!$A$30:$A$121&amp;'Outcome Indicators - Section C'!$C$30:$C$121,0))&lt;&gt;"",INDEX('Outcome Indicators - Section C'!F$30:F$121,MATCH('Print View'!$A129&amp;'Print View'!$Z$81,'Outcome Indicators - Section C'!$A$30:$A$121&amp;'Outcome Indicators - Section C'!$C$30:$C$121,0)),""),"")</f>
        <v/>
      </c>
      <c r="AB129" s="610" t="str">
        <f t="array" ref="AB129">IFERROR(IF(INDEX('Outcome Indicators - Section C'!G$30:G$121,MATCH('Print View'!$A129&amp;'Print View'!$Z$81,'Outcome Indicators - Section C'!$A$30:$A$121&amp;'Outcome Indicators - Section C'!$C$30:$C$121,0))&lt;&gt;"",INDEX('Outcome Indicators - Section C'!G$30:G$121,MATCH('Print View'!$A129&amp;'Print View'!$Z$81,'Outcome Indicators - Section C'!$A$30:$A$121&amp;'Outcome Indicators - Section C'!$C$30:$C$121,0)),""),"")</f>
        <v/>
      </c>
      <c r="AC129" s="612" t="str">
        <f t="array" ref="AC129">IFERROR(IF(INDEX('Outcome Indicators - Section C'!H$30:H$121,MATCH('Print View'!$A129&amp;'Print View'!$Z$81,'Outcome Indicators - Section C'!$A$30:$A$121&amp;'Outcome Indicators - Section C'!$C$30:$C$121,0))&lt;&gt;"",INDEX('Outcome Indicators - Section C'!H$30:H$121,MATCH('Print View'!$A129&amp;'Print View'!$Z$81,'Outcome Indicators - Section C'!$A$30:$A$121&amp;'Outcome Indicators - Section C'!$C$30:$C$121,0)),""),"")</f>
        <v/>
      </c>
      <c r="AD129" s="276"/>
      <c r="AE129" s="256"/>
      <c r="AF129" s="256"/>
      <c r="AG129" s="256"/>
      <c r="AH129" s="256"/>
      <c r="AI129" s="267"/>
      <c r="AJ129" s="669" t="s">
        <v>287</v>
      </c>
    </row>
    <row r="130" spans="1:36" s="229" customFormat="1" ht="57" customHeight="1" x14ac:dyDescent="0.35">
      <c r="A130" s="658"/>
      <c r="B130" s="690"/>
      <c r="C130" s="660"/>
      <c r="D130" s="660"/>
      <c r="E130" s="660"/>
      <c r="F130" s="660"/>
      <c r="G130" s="660"/>
      <c r="H130" s="668"/>
      <c r="I130" s="613"/>
      <c r="J130" s="285" t="str">
        <f t="array" ref="J130">IFERROR(IF(INDEX('Outcome Indicators - Section C'!E$30:E$121,MATCH('Print View'!$A129&amp;'Print View'!$J$81,'Outcome Indicators - Section C'!$A$30:$A$121&amp;'Outcome Indicators - Section C'!$C$30:$C$121,0))&lt;&gt;"",INDEX('Outcome Indicators - Section C'!E$30:E$121,MATCH('Print View'!$A129&amp;'Print View'!$J$81,'Outcome Indicators - Section C'!$A$30:$A$121&amp;'Outcome Indicators - Section C'!$C$30:$C$121,0)),""),"")</f>
        <v/>
      </c>
      <c r="K130" s="609"/>
      <c r="L130" s="611"/>
      <c r="M130" s="613"/>
      <c r="N130" s="285" t="str">
        <f t="array" ref="N130">IFERROR(IF(INDEX('Outcome Indicators - Section C'!E$30:E$121,MATCH('Print View'!$A129&amp;'Print View'!$N$81,'Outcome Indicators - Section C'!$A$30:$A$121&amp;'Outcome Indicators - Section C'!$C$30:$C$121,0))&lt;&gt;"",INDEX('Outcome Indicators - Section C'!E$30:E$121,MATCH('Print View'!$A129&amp;'Print View'!$N$81,'Outcome Indicators - Section C'!$A$30:$A$121&amp;'Outcome Indicators - Section C'!$C$30:$C$121,0)),""),"")</f>
        <v/>
      </c>
      <c r="O130" s="609"/>
      <c r="P130" s="611"/>
      <c r="Q130" s="613"/>
      <c r="R130" s="285" t="str">
        <f t="array" ref="R130">IFERROR(IF(INDEX('Outcome Indicators - Section C'!E$30:E$121,MATCH('Print View'!$A129&amp;'Print View'!$R$81,'Outcome Indicators - Section C'!$A$30:$A$121&amp;'Outcome Indicators - Section C'!$C$30:$C$121,0))&lt;&gt;"",INDEX('Outcome Indicators - Section C'!E$30:E$121,MATCH('Print View'!$A129&amp;'Print View'!$R$81,'Outcome Indicators - Section C'!$A$30:$A$121&amp;'Outcome Indicators - Section C'!$C$30:$C$121,0)),""),"")</f>
        <v/>
      </c>
      <c r="S130" s="609"/>
      <c r="T130" s="611"/>
      <c r="U130" s="613"/>
      <c r="V130" s="285" t="str">
        <f t="array" ref="V130">IFERROR(IF(INDEX('Outcome Indicators - Section C'!E$30:E$121,MATCH('Print View'!$A129&amp;'Print View'!$V$81,'Outcome Indicators - Section C'!$A$30:$A$121&amp;'Outcome Indicators - Section C'!$C$30:$C$121,0))&lt;&gt;"",INDEX('Outcome Indicators - Section C'!E$30:E$121,MATCH('Print View'!$A129&amp;'Print View'!$V$81,'Outcome Indicators - Section C'!$A$30:$A$121&amp;'Outcome Indicators - Section C'!$C$30:$C$121,0)),""),"")</f>
        <v/>
      </c>
      <c r="W130" s="609"/>
      <c r="X130" s="611"/>
      <c r="Y130" s="613"/>
      <c r="Z130" s="285" t="str">
        <f t="array" ref="Z130">IFERROR(IF(INDEX('Outcome Indicators - Section C'!E$30:E$121,MATCH('Print View'!$A129&amp;'Print View'!$Z$81,'Outcome Indicators - Section C'!$A$30:$A$121&amp;'Outcome Indicators - Section C'!$C$30:$C$121,0))&lt;&gt;"",INDEX('Outcome Indicators - Section C'!E$30:E$121,MATCH('Print View'!$A129&amp;'Print View'!$Z$81,'Outcome Indicators - Section C'!$A$30:$A$121&amp;'Outcome Indicators - Section C'!$C$30:$C$121,0)),""),"")</f>
        <v/>
      </c>
      <c r="AA130" s="609"/>
      <c r="AB130" s="611"/>
      <c r="AC130" s="613"/>
      <c r="AD130" s="277"/>
      <c r="AE130" s="258"/>
      <c r="AF130" s="258"/>
      <c r="AG130" s="258"/>
      <c r="AH130" s="258"/>
      <c r="AI130" s="267"/>
      <c r="AJ130" s="669" t="s">
        <v>287</v>
      </c>
    </row>
    <row r="131" spans="1:36" s="229" customFormat="1" ht="28.5" x14ac:dyDescent="0.65">
      <c r="A131" s="614">
        <v>6</v>
      </c>
      <c r="B131" s="691" t="str">
        <f>IFERROR(IF(INDEX('Outcome Indicators - Section C'!B$10:B$26,MATCH('Print View'!$A131,'Outcome Indicators - Section C'!$A$10:$A$26,0))&lt;&gt;"",INDEX('Outcome Indicators - Section C'!B$10:B$26,MATCH('Print View'!$A131,'Outcome Indicators - Section C'!$A$10:$A$26,0)),""),"")</f>
        <v>TB O-2a: Treatment success rate of all forms of TB- bacteriologically confirmed plus clinically diagnosed, new and relapse cases</v>
      </c>
      <c r="C131" s="615" t="str">
        <f>IFERROR(IF(INDEX('Outcome Indicators - Section C'!C$10:C$26,MATCH('Print View'!$A131,'Outcome Indicators - Section C'!$A$10:$A$26,0))&lt;&gt;"",INDEX('Outcome Indicators - Section C'!C$10:C$26,MATCH('Print View'!$A131,'Outcome Indicators - Section C'!$A$10:$A$26,0)),""),"")</f>
        <v/>
      </c>
      <c r="D131" s="615" t="str">
        <f>IFERROR(IF(INDEX('Outcome Indicators - Section C'!D$10:D$26,MATCH('Print View'!$A131,'Outcome Indicators - Section C'!$A$10:$A$26,0))&lt;&gt;"",INDEX('Outcome Indicators - Section C'!D$10:D$26,MATCH('Print View'!$A131,'Outcome Indicators - Section C'!$A$10:$A$26,0)),""),"")</f>
        <v>85%</v>
      </c>
      <c r="E131" s="615" t="str">
        <f>IFERROR(IF(INDEX('Outcome Indicators - Section C'!E$10:E$26,MATCH('Print View'!$A131,'Outcome Indicators - Section C'!$A$10:$A$26,0))&lt;&gt;"",INDEX('Outcome Indicators - Section C'!E$10:E$26,MATCH('Print View'!$A131,'Outcome Indicators - Section C'!$A$10:$A$26,0)),""),"")</f>
        <v>2016</v>
      </c>
      <c r="F131" s="615" t="str">
        <f>IFERROR(IF(INDEX('Outcome Indicators - Section C'!F$10:F$26,MATCH('Print View'!$A131,'Outcome Indicators - Section C'!$A$10:$A$26,0))&lt;&gt;"",INDEX('Outcome Indicators - Section C'!F$10:F$26,MATCH('Print View'!$A131,'Outcome Indicators - Section C'!$A$10:$A$26,0)),""),"")</f>
        <v>R&amp;R TB system, quarterly reports</v>
      </c>
      <c r="G131" s="615" t="str">
        <f>IFERROR(IF(INDEX('Outcome Indicators - Section C'!G$10:G$26,MATCH('Print View'!$A131,'Outcome Indicators - Section C'!$A$10:$A$26,0))&lt;&gt;"",INDEX('Outcome Indicators - Section C'!G$10:G$26,MATCH('Print View'!$A131,'Outcome Indicators - Section C'!$A$10:$A$26,0)),""),"")</f>
        <v/>
      </c>
      <c r="H131" s="615" t="str">
        <f>IFERROR(IF(INDEX('Outcome Indicators - Section C'!H$10:H$26,MATCH('Print View'!$A131,'Outcome Indicators - Section C'!$A$10:$A$26,0))&lt;&gt;"",INDEX('Outcome Indicators - Section C'!H$10:H$26,MATCH('Print View'!$A131,'Outcome Indicators - Section C'!$A$10:$A$26,0)),""),"")</f>
        <v/>
      </c>
      <c r="I131" s="617">
        <f>IFERROR(IF(INDEX('Outcome Indicators - Section C'!A$10:A$26,MATCH('Print View'!$A131,'Outcome Indicators - Section C'!$A$10:$A$26,0))&lt;&gt;"",INDEX('Outcome Indicators - Section C'!A$10:A$26,MATCH('Print View'!$A131,'Outcome Indicators - Section C'!$A$10:$A$26,0)),""),"")</f>
        <v>6</v>
      </c>
      <c r="J131" s="312">
        <f t="array" ref="J131">IFERROR(IF(INDEX('Outcome Indicators - Section C'!D$30:D$121,MATCH('Print View'!$A131&amp;'Print View'!$J$81,'Outcome Indicators - Section C'!$A$30:$A$121&amp;'Outcome Indicators - Section C'!$C$30:$C$121,0))&lt;&gt;"",INDEX('Outcome Indicators - Section C'!D$30:D$121,MATCH('Print View'!$A131&amp;'Print View'!$J$81,'Outcome Indicators - Section C'!$A$30:$A$121&amp;'Outcome Indicators - Section C'!$C$30:$C$121,0)),""),"")</f>
        <v>16997</v>
      </c>
      <c r="K131" s="661">
        <f t="array" ref="K131">IFERROR(IF(INDEX('Outcome Indicators - Section C'!F$30:F$121,MATCH('Print View'!$A131&amp;'Print View'!$J$81,'Outcome Indicators - Section C'!$A$30:$A$121&amp;'Outcome Indicators - Section C'!$C$30:$C$121,0))&lt;&gt;"",INDEX('Outcome Indicators - Section C'!F$30:F$121,MATCH('Print View'!$A131&amp;'Print View'!$J$81,'Outcome Indicators - Section C'!$A$30:$A$121&amp;'Outcome Indicators - Section C'!$C$30:$C$121,0)),""),"")</f>
        <v>85.999797611819474</v>
      </c>
      <c r="L131" s="663">
        <f t="array" ref="L131">IFERROR(IF(INDEX('Outcome Indicators - Section C'!G$30:G$121,MATCH('Print View'!$A131&amp;'Print View'!$J$81,'Outcome Indicators - Section C'!$A$30:$A$121&amp;'Outcome Indicators - Section C'!$C$30:$C$121,0))&lt;&gt;"",INDEX('Outcome Indicators - Section C'!G$30:G$121,MATCH('Print View'!$A131&amp;'Print View'!$J$81,'Outcome Indicators - Section C'!$A$30:$A$121&amp;'Outcome Indicators - Section C'!$C$30:$C$121,0)),""),"")</f>
        <v>43497</v>
      </c>
      <c r="M131" s="665" t="str">
        <f t="array" ref="M131">IFERROR(IF(INDEX('Outcome Indicators - Section C'!H$30:H$121,MATCH('Print View'!$A131&amp;'Print View'!$J$81,'Outcome Indicators - Section C'!$A$30:$A$121&amp;'Outcome Indicators - Section C'!$C$30:$C$121,0))&lt;&gt;"",INDEX('Outcome Indicators - Section C'!H$30:H$121,MATCH('Print View'!$A131&amp;'Print View'!$J$81,'Outcome Indicators - Section C'!$A$30:$A$121&amp;'Outcome Indicators - Section C'!$C$30:$C$121,0)),""),"")</f>
        <v/>
      </c>
      <c r="N131" s="312">
        <f t="array" ref="N131">IFERROR(IF(INDEX('Outcome Indicators - Section C'!D$30:D$121,MATCH('Print View'!$A131&amp;'Print View'!$N$81,'Outcome Indicators - Section C'!$A$30:$A$121&amp;'Outcome Indicators - Section C'!$C$30:$C$121,0))&lt;&gt;"",INDEX('Outcome Indicators - Section C'!D$30:D$121,MATCH('Print View'!$A131&amp;'Print View'!$N$81,'Outcome Indicators - Section C'!$A$30:$A$121&amp;'Outcome Indicators - Section C'!$C$30:$C$121,0)),""),"")</f>
        <v>19079</v>
      </c>
      <c r="O131" s="661">
        <f t="array" ref="O131">IFERROR(IF(INDEX('Outcome Indicators - Section C'!F$30:F$121,MATCH('Print View'!$A131&amp;'Print View'!$N$81,'Outcome Indicators - Section C'!$A$30:$A$121&amp;'Outcome Indicators - Section C'!$C$30:$C$121,0))&lt;&gt;"",INDEX('Outcome Indicators - Section C'!F$30:F$121,MATCH('Print View'!$A131&amp;'Print View'!$N$81,'Outcome Indicators - Section C'!$A$30:$A$121&amp;'Outcome Indicators - Section C'!$C$30:$C$121,0)),""),"")</f>
        <v>87.998708546653745</v>
      </c>
      <c r="P131" s="663">
        <f t="array" ref="P131">IFERROR(IF(INDEX('Outcome Indicators - Section C'!G$30:G$121,MATCH('Print View'!$A131&amp;'Print View'!$N$81,'Outcome Indicators - Section C'!$A$30:$A$121&amp;'Outcome Indicators - Section C'!$C$30:$C$121,0))&lt;&gt;"",INDEX('Outcome Indicators - Section C'!G$30:G$121,MATCH('Print View'!$A131&amp;'Print View'!$N$81,'Outcome Indicators - Section C'!$A$30:$A$121&amp;'Outcome Indicators - Section C'!$C$30:$C$121,0)),""),"")</f>
        <v>43862</v>
      </c>
      <c r="Q131" s="665" t="str">
        <f t="array" ref="Q131">IFERROR(IF(INDEX('Outcome Indicators - Section C'!H$30:H$121,MATCH('Print View'!$A131&amp;'Print View'!$N$81,'Outcome Indicators - Section C'!$A$30:$A$121&amp;'Outcome Indicators - Section C'!$C$30:$C$121,0))&lt;&gt;"",INDEX('Outcome Indicators - Section C'!H$30:H$121,MATCH('Print View'!$A131&amp;'Print View'!$N$81,'Outcome Indicators - Section C'!$A$30:$A$121&amp;'Outcome Indicators - Section C'!$C$30:$C$121,0)),""),"")</f>
        <v/>
      </c>
      <c r="R131" s="312">
        <f t="array" ref="R131">IFERROR(IF(INDEX('Outcome Indicators - Section C'!D$30:D$121,MATCH('Print View'!$A131&amp;'Print View'!$R$81,'Outcome Indicators - Section C'!$A$30:$A$121&amp;'Outcome Indicators - Section C'!$C$30:$C$121,0))&lt;&gt;"",INDEX('Outcome Indicators - Section C'!D$30:D$121,MATCH('Print View'!$A131&amp;'Print View'!$R$81,'Outcome Indicators - Section C'!$A$30:$A$121&amp;'Outcome Indicators - Section C'!$C$30:$C$121,0)),""),"")</f>
        <v>21157</v>
      </c>
      <c r="S131" s="661">
        <f t="array" ref="S131">IFERROR(IF(INDEX('Outcome Indicators - Section C'!F$30:F$121,MATCH('Print View'!$A131&amp;'Print View'!$R$81,'Outcome Indicators - Section C'!$A$30:$A$121&amp;'Outcome Indicators - Section C'!$C$30:$C$121,0))&lt;&gt;"",INDEX('Outcome Indicators - Section C'!F$30:F$121,MATCH('Print View'!$A131&amp;'Print View'!$R$81,'Outcome Indicators - Section C'!$A$30:$A$121&amp;'Outcome Indicators - Section C'!$C$30:$C$121,0)),""),"")</f>
        <v>89.999149225795477</v>
      </c>
      <c r="T131" s="663">
        <f t="array" ref="T131">IFERROR(IF(INDEX('Outcome Indicators - Section C'!G$30:G$121,MATCH('Print View'!$A131&amp;'Print View'!$R$81,'Outcome Indicators - Section C'!$A$30:$A$121&amp;'Outcome Indicators - Section C'!$C$30:$C$121,0))&lt;&gt;"",INDEX('Outcome Indicators - Section C'!G$30:G$121,MATCH('Print View'!$A131&amp;'Print View'!$R$81,'Outcome Indicators - Section C'!$A$30:$A$121&amp;'Outcome Indicators - Section C'!$C$30:$C$121,0)),""),"")</f>
        <v>44228</v>
      </c>
      <c r="U131" s="665" t="str">
        <f t="array" ref="U131">IFERROR(IF(INDEX('Outcome Indicators - Section C'!H$30:H$121,MATCH('Print View'!$A131&amp;'Print View'!$R$81,'Outcome Indicators - Section C'!$A$30:$A$121&amp;'Outcome Indicators - Section C'!$C$30:$C$121,0))&lt;&gt;"",INDEX('Outcome Indicators - Section C'!H$30:H$121,MATCH('Print View'!$A131&amp;'Print View'!$R$81,'Outcome Indicators - Section C'!$A$30:$A$121&amp;'Outcome Indicators - Section C'!$C$30:$C$121,0)),""),"")</f>
        <v/>
      </c>
      <c r="V131" s="312" t="str">
        <f t="array" ref="V131">IFERROR(IF(INDEX('Outcome Indicators - Section C'!D$30:D$121,MATCH('Print View'!$A131&amp;'Print View'!$V$81,'Outcome Indicators - Section C'!$A$30:$A$121&amp;'Outcome Indicators - Section C'!$C$30:$C$121,0))&lt;&gt;"",INDEX('Outcome Indicators - Section C'!D$30:D$121,MATCH('Print View'!$A131&amp;'Print View'!$V$81,'Outcome Indicators - Section C'!$A$30:$A$121&amp;'Outcome Indicators - Section C'!$C$30:$C$121,0)),""),"")</f>
        <v/>
      </c>
      <c r="W131" s="661" t="str">
        <f t="array" ref="W131">IFERROR(IF(INDEX('Outcome Indicators - Section C'!F$30:F$121,MATCH('Print View'!$A131&amp;'Print View'!$V$81,'Outcome Indicators - Section C'!$A$30:$A$121&amp;'Outcome Indicators - Section C'!$C$30:$C$121,0))&lt;&gt;"",INDEX('Outcome Indicators - Section C'!F$30:F$121,MATCH('Print View'!$A131&amp;'Print View'!$V$81,'Outcome Indicators - Section C'!$A$30:$A$121&amp;'Outcome Indicators - Section C'!$C$30:$C$121,0)),""),"")</f>
        <v/>
      </c>
      <c r="X131" s="663" t="str">
        <f t="array" ref="X131">IFERROR(IF(INDEX('Outcome Indicators - Section C'!G$30:G$121,MATCH('Print View'!$A131&amp;'Print View'!$V$81,'Outcome Indicators - Section C'!$A$30:$A$121&amp;'Outcome Indicators - Section C'!$C$30:$C$121,0))&lt;&gt;"",INDEX('Outcome Indicators - Section C'!G$30:G$121,MATCH('Print View'!$A131&amp;'Print View'!$V$81,'Outcome Indicators - Section C'!$A$30:$A$121&amp;'Outcome Indicators - Section C'!$C$30:$C$121,0)),""),"")</f>
        <v/>
      </c>
      <c r="Y131" s="665" t="str">
        <f t="array" ref="Y131">IFERROR(IF(INDEX('Outcome Indicators - Section C'!H$30:H$121,MATCH('Print View'!$A131&amp;'Print View'!$V$81,'Outcome Indicators - Section C'!$A$30:$A$121&amp;'Outcome Indicators - Section C'!$C$30:$C$121,0))&lt;&gt;"",INDEX('Outcome Indicators - Section C'!H$30:H$121,MATCH('Print View'!$A131&amp;'Print View'!$V$81,'Outcome Indicators - Section C'!$A$30:$A$121&amp;'Outcome Indicators - Section C'!$C$30:$C$121,0)),""),"")</f>
        <v/>
      </c>
      <c r="Z131" s="312" t="str">
        <f t="array" ref="Z131">IFERROR(IF(INDEX('Outcome Indicators - Section C'!D$30:D$121,MATCH('Print View'!$A131&amp;'Print View'!$Z$81,'Outcome Indicators - Section C'!$A$30:$A$121&amp;'Outcome Indicators - Section C'!$C$30:$C$121,0))&lt;&gt;"",INDEX('Outcome Indicators - Section C'!D$30:D$121,MATCH('Print View'!$A131&amp;'Print View'!$Z$81,'Outcome Indicators - Section C'!$A$30:$A$121&amp;'Outcome Indicators - Section C'!$C$30:$C$121,0)),""),"")</f>
        <v/>
      </c>
      <c r="AA131" s="661" t="str">
        <f t="array" ref="AA131">IFERROR(IF(INDEX('Outcome Indicators - Section C'!F$30:F$121,MATCH('Print View'!$A131&amp;'Print View'!$Z$81,'Outcome Indicators - Section C'!$A$30:$A$121&amp;'Outcome Indicators - Section C'!$C$30:$C$121,0))&lt;&gt;"",INDEX('Outcome Indicators - Section C'!F$30:F$121,MATCH('Print View'!$A131&amp;'Print View'!$Z$81,'Outcome Indicators - Section C'!$A$30:$A$121&amp;'Outcome Indicators - Section C'!$C$30:$C$121,0)),""),"")</f>
        <v/>
      </c>
      <c r="AB131" s="663" t="str">
        <f t="array" ref="AB131">IFERROR(IF(INDEX('Outcome Indicators - Section C'!G$30:G$121,MATCH('Print View'!$A131&amp;'Print View'!$Z$81,'Outcome Indicators - Section C'!$A$30:$A$121&amp;'Outcome Indicators - Section C'!$C$30:$C$121,0))&lt;&gt;"",INDEX('Outcome Indicators - Section C'!G$30:G$121,MATCH('Print View'!$A131&amp;'Print View'!$Z$81,'Outcome Indicators - Section C'!$A$30:$A$121&amp;'Outcome Indicators - Section C'!$C$30:$C$121,0)),""),"")</f>
        <v/>
      </c>
      <c r="AC131" s="665" t="str">
        <f t="array" ref="AC131">IFERROR(IF(INDEX('Outcome Indicators - Section C'!H$30:H$121,MATCH('Print View'!$A131&amp;'Print View'!$Z$81,'Outcome Indicators - Section C'!$A$30:$A$121&amp;'Outcome Indicators - Section C'!$C$30:$C$121,0))&lt;&gt;"",INDEX('Outcome Indicators - Section C'!H$30:H$121,MATCH('Print View'!$A131&amp;'Print View'!$Z$81,'Outcome Indicators - Section C'!$A$30:$A$121&amp;'Outcome Indicators - Section C'!$C$30:$C$121,0)),""),"")</f>
        <v/>
      </c>
      <c r="AD131" s="278"/>
      <c r="AE131" s="260"/>
      <c r="AF131" s="260"/>
      <c r="AG131" s="260"/>
      <c r="AH131" s="260"/>
      <c r="AI131" s="260"/>
      <c r="AJ131" s="261" t="s">
        <v>287</v>
      </c>
    </row>
    <row r="132" spans="1:36" s="229" customFormat="1" ht="43" customHeight="1" x14ac:dyDescent="0.35">
      <c r="A132" s="614"/>
      <c r="B132" s="692"/>
      <c r="C132" s="616"/>
      <c r="D132" s="616"/>
      <c r="E132" s="616"/>
      <c r="F132" s="616"/>
      <c r="G132" s="616"/>
      <c r="H132" s="616"/>
      <c r="I132" s="618"/>
      <c r="J132" s="313">
        <f t="array" ref="J132">IFERROR(IF(INDEX('Outcome Indicators - Section C'!E$30:E$121,MATCH('Print View'!$A131&amp;'Print View'!$J$81,'Outcome Indicators - Section C'!$A$30:$A$121&amp;'Outcome Indicators - Section C'!$C$30:$C$121,0))&lt;&gt;"",INDEX('Outcome Indicators - Section C'!E$30:E$121,MATCH('Print View'!$A131&amp;'Print View'!$J$81,'Outcome Indicators - Section C'!$A$30:$A$121&amp;'Outcome Indicators - Section C'!$C$30:$C$121,0)),""),"")</f>
        <v>19764</v>
      </c>
      <c r="K132" s="662"/>
      <c r="L132" s="664"/>
      <c r="M132" s="666"/>
      <c r="N132" s="313">
        <f t="array" ref="N132">IFERROR(IF(INDEX('Outcome Indicators - Section C'!E$30:E$121,MATCH('Print View'!$A131&amp;'Print View'!$N$81,'Outcome Indicators - Section C'!$A$30:$A$121&amp;'Outcome Indicators - Section C'!$C$30:$C$121,0))&lt;&gt;"",INDEX('Outcome Indicators - Section C'!E$30:E$121,MATCH('Print View'!$A131&amp;'Print View'!$N$81,'Outcome Indicators - Section C'!$A$30:$A$121&amp;'Outcome Indicators - Section C'!$C$30:$C$121,0)),""),"")</f>
        <v>21681</v>
      </c>
      <c r="O132" s="662"/>
      <c r="P132" s="664"/>
      <c r="Q132" s="666"/>
      <c r="R132" s="313">
        <f t="array" ref="R132">IFERROR(IF(INDEX('Outcome Indicators - Section C'!E$30:E$121,MATCH('Print View'!$A131&amp;'Print View'!$R$81,'Outcome Indicators - Section C'!$A$30:$A$121&amp;'Outcome Indicators - Section C'!$C$30:$C$121,0))&lt;&gt;"",INDEX('Outcome Indicators - Section C'!E$30:E$121,MATCH('Print View'!$A131&amp;'Print View'!$R$81,'Outcome Indicators - Section C'!$A$30:$A$121&amp;'Outcome Indicators - Section C'!$C$30:$C$121,0)),""),"")</f>
        <v>23508</v>
      </c>
      <c r="S132" s="662"/>
      <c r="T132" s="664"/>
      <c r="U132" s="666"/>
      <c r="V132" s="313" t="str">
        <f t="array" ref="V132">IFERROR(IF(INDEX('Outcome Indicators - Section C'!E$30:E$121,MATCH('Print View'!$A131&amp;'Print View'!$V$81,'Outcome Indicators - Section C'!$A$30:$A$121&amp;'Outcome Indicators - Section C'!$C$30:$C$121,0))&lt;&gt;"",INDEX('Outcome Indicators - Section C'!E$30:E$121,MATCH('Print View'!$A131&amp;'Print View'!$V$81,'Outcome Indicators - Section C'!$A$30:$A$121&amp;'Outcome Indicators - Section C'!$C$30:$C$121,0)),""),"")</f>
        <v/>
      </c>
      <c r="W132" s="662"/>
      <c r="X132" s="664"/>
      <c r="Y132" s="666"/>
      <c r="Z132" s="313" t="str">
        <f t="array" ref="Z132">IFERROR(IF(INDEX('Outcome Indicators - Section C'!E$30:E$121,MATCH('Print View'!$A131&amp;'Print View'!$Z$81,'Outcome Indicators - Section C'!$A$30:$A$121&amp;'Outcome Indicators - Section C'!$C$30:$C$121,0))&lt;&gt;"",INDEX('Outcome Indicators - Section C'!E$30:E$121,MATCH('Print View'!$A131&amp;'Print View'!$Z$81,'Outcome Indicators - Section C'!$A$30:$A$121&amp;'Outcome Indicators - Section C'!$C$30:$C$121,0)),""),"")</f>
        <v/>
      </c>
      <c r="AA132" s="662"/>
      <c r="AB132" s="664"/>
      <c r="AC132" s="666"/>
      <c r="AD132" s="279"/>
      <c r="AE132" s="262"/>
      <c r="AF132" s="262"/>
      <c r="AG132" s="262"/>
      <c r="AH132" s="262"/>
      <c r="AI132" s="262"/>
      <c r="AJ132" s="263" t="s">
        <v>287</v>
      </c>
    </row>
    <row r="133" spans="1:36" s="229" customFormat="1" ht="28.5" x14ac:dyDescent="0.65">
      <c r="A133" s="658">
        <v>7</v>
      </c>
      <c r="B133" s="689" t="str">
        <f>IFERROR(IF(INDEX('Outcome Indicators - Section C'!B$10:B$26,MATCH('Print View'!$A133,'Outcome Indicators - Section C'!$A$10:$A$26,0))&lt;&gt;"",INDEX('Outcome Indicators - Section C'!B$10:B$26,MATCH('Print View'!$A133,'Outcome Indicators - Section C'!$A$10:$A$26,0)),""),"")</f>
        <v>TB O-4(M): Treatment success rate of RR TB and/or MDR-TB: Percentage of cases with RR and/or MDR-TB successfully treated</v>
      </c>
      <c r="C133" s="659" t="str">
        <f>IFERROR(IF(INDEX('Outcome Indicators - Section C'!C$10:C$26,MATCH('Print View'!$A133,'Outcome Indicators - Section C'!$A$10:$A$26,0))&lt;&gt;"",INDEX('Outcome Indicators - Section C'!C$10:C$26,MATCH('Print View'!$A133,'Outcome Indicators - Section C'!$A$10:$A$26,0)),""),"")</f>
        <v/>
      </c>
      <c r="D133" s="659" t="str">
        <f>IFERROR(IF(INDEX('Outcome Indicators - Section C'!D$10:D$26,MATCH('Print View'!$A133,'Outcome Indicators - Section C'!$A$10:$A$26,0))&lt;&gt;"",INDEX('Outcome Indicators - Section C'!D$10:D$26,MATCH('Print View'!$A133,'Outcome Indicators - Section C'!$A$10:$A$26,0)),""),"")</f>
        <v>64%</v>
      </c>
      <c r="E133" s="659" t="str">
        <f>IFERROR(IF(INDEX('Outcome Indicators - Section C'!E$10:E$26,MATCH('Print View'!$A133,'Outcome Indicators - Section C'!$A$10:$A$26,0))&lt;&gt;"",INDEX('Outcome Indicators - Section C'!E$10:E$26,MATCH('Print View'!$A133,'Outcome Indicators - Section C'!$A$10:$A$26,0)),""),"")</f>
        <v>2014</v>
      </c>
      <c r="F133" s="659" t="str">
        <f>IFERROR(IF(INDEX('Outcome Indicators - Section C'!F$10:F$26,MATCH('Print View'!$A133,'Outcome Indicators - Section C'!$A$10:$A$26,0))&lt;&gt;"",INDEX('Outcome Indicators - Section C'!F$10:F$26,MATCH('Print View'!$A133,'Outcome Indicators - Section C'!$A$10:$A$26,0)),""),"")</f>
        <v>R&amp;R TB system, quarterly reports</v>
      </c>
      <c r="G133" s="659" t="str">
        <f>IFERROR(IF(INDEX('Outcome Indicators - Section C'!G$10:G$26,MATCH('Print View'!$A133,'Outcome Indicators - Section C'!$A$10:$A$26,0))&lt;&gt;"",INDEX('Outcome Indicators - Section C'!G$10:G$26,MATCH('Print View'!$A133,'Outcome Indicators - Section C'!$A$10:$A$26,0)),""),"")</f>
        <v>TB case definition</v>
      </c>
      <c r="H133" s="667" t="str">
        <f>IFERROR(IF(INDEX('Outcome Indicators - Section C'!H$10:H$26,MATCH('Print View'!$A133,'Outcome Indicators - Section C'!$A$10:$A$26,0))&lt;&gt;"",INDEX('Outcome Indicators - Section C'!H$10:H$26,MATCH('Print View'!$A133,'Outcome Indicators - Section C'!$A$10:$A$26,0)),""),"")</f>
        <v/>
      </c>
      <c r="I133" s="612">
        <f>IFERROR(IF(INDEX('Outcome Indicators - Section C'!A$10:A$26,MATCH('Print View'!$A133,'Outcome Indicators - Section C'!$A$10:$A$26,0))&lt;&gt;"",INDEX('Outcome Indicators - Section C'!A$10:A$26,MATCH('Print View'!$A133,'Outcome Indicators - Section C'!$A$10:$A$26,0)),""),"")</f>
        <v>7</v>
      </c>
      <c r="J133" s="284">
        <f t="array" ref="J133">IFERROR(IF(INDEX('Outcome Indicators - Section C'!D$30:D$121,MATCH('Print View'!$A133&amp;'Print View'!$J$81,'Outcome Indicators - Section C'!$A$30:$A$121&amp;'Outcome Indicators - Section C'!$C$30:$C$121,0))&lt;&gt;"",INDEX('Outcome Indicators - Section C'!D$30:D$121,MATCH('Print View'!$A133&amp;'Print View'!$J$81,'Outcome Indicators - Section C'!$A$30:$A$121&amp;'Outcome Indicators - Section C'!$C$30:$C$121,0)),""),"")</f>
        <v>125</v>
      </c>
      <c r="K133" s="608">
        <f t="array" ref="K133">IFERROR(IF(INDEX('Outcome Indicators - Section C'!F$30:F$121,MATCH('Print View'!$A133&amp;'Print View'!$J$81,'Outcome Indicators - Section C'!$A$30:$A$121&amp;'Outcome Indicators - Section C'!$C$30:$C$121,0))&lt;&gt;"",INDEX('Outcome Indicators - Section C'!F$30:F$121,MATCH('Print View'!$A133&amp;'Print View'!$J$81,'Outcome Indicators - Section C'!$A$30:$A$121&amp;'Outcome Indicators - Section C'!$C$30:$C$121,0)),""),"")</f>
        <v>66.844919786096256</v>
      </c>
      <c r="L133" s="610">
        <f t="array" ref="L133">IFERROR(IF(INDEX('Outcome Indicators - Section C'!G$30:G$121,MATCH('Print View'!$A133&amp;'Print View'!$J$81,'Outcome Indicators - Section C'!$A$30:$A$121&amp;'Outcome Indicators - Section C'!$C$30:$C$121,0))&lt;&gt;"",INDEX('Outcome Indicators - Section C'!G$30:G$121,MATCH('Print View'!$A133&amp;'Print View'!$J$81,'Outcome Indicators - Section C'!$A$30:$A$121&amp;'Outcome Indicators - Section C'!$C$30:$C$121,0)),""),"")</f>
        <v>43862</v>
      </c>
      <c r="M133" s="612" t="str">
        <f t="array" ref="M133">IFERROR(IF(INDEX('Outcome Indicators - Section C'!H$30:H$121,MATCH('Print View'!$A133&amp;'Print View'!$J$81,'Outcome Indicators - Section C'!$A$30:$A$121&amp;'Outcome Indicators - Section C'!$C$30:$C$121,0))&lt;&gt;"",INDEX('Outcome Indicators - Section C'!H$30:H$121,MATCH('Print View'!$A133&amp;'Print View'!$J$81,'Outcome Indicators - Section C'!$A$30:$A$121&amp;'Outcome Indicators - Section C'!$C$30:$C$121,0)),""),"")</f>
        <v/>
      </c>
      <c r="N133" s="284">
        <f t="array" ref="N133">IFERROR(IF(INDEX('Outcome Indicators - Section C'!D$30:D$121,MATCH('Print View'!$A133&amp;'Print View'!$N$81,'Outcome Indicators - Section C'!$A$30:$A$121&amp;'Outcome Indicators - Section C'!$C$30:$C$121,0))&lt;&gt;"",INDEX('Outcome Indicators - Section C'!D$30:D$121,MATCH('Print View'!$A133&amp;'Print View'!$N$81,'Outcome Indicators - Section C'!$A$30:$A$121&amp;'Outcome Indicators - Section C'!$C$30:$C$121,0)),""),"")</f>
        <v>188</v>
      </c>
      <c r="O133" s="608">
        <f t="array" ref="O133">IFERROR(IF(INDEX('Outcome Indicators - Section C'!F$30:F$121,MATCH('Print View'!$A133&amp;'Print View'!$N$81,'Outcome Indicators - Section C'!$A$30:$A$121&amp;'Outcome Indicators - Section C'!$C$30:$C$121,0))&lt;&gt;"",INDEX('Outcome Indicators - Section C'!F$30:F$121,MATCH('Print View'!$A133&amp;'Print View'!$N$81,'Outcome Indicators - Section C'!$A$30:$A$121&amp;'Outcome Indicators - Section C'!$C$30:$C$121,0)),""),"")</f>
        <v>71.755725190839698</v>
      </c>
      <c r="P133" s="610">
        <f t="array" ref="P133">IFERROR(IF(INDEX('Outcome Indicators - Section C'!G$30:G$121,MATCH('Print View'!$A133&amp;'Print View'!$N$81,'Outcome Indicators - Section C'!$A$30:$A$121&amp;'Outcome Indicators - Section C'!$C$30:$C$121,0))&lt;&gt;"",INDEX('Outcome Indicators - Section C'!G$30:G$121,MATCH('Print View'!$A133&amp;'Print View'!$N$81,'Outcome Indicators - Section C'!$A$30:$A$121&amp;'Outcome Indicators - Section C'!$C$30:$C$121,0)),""),"")</f>
        <v>44228</v>
      </c>
      <c r="Q133" s="612" t="str">
        <f t="array" ref="Q133">IFERROR(IF(INDEX('Outcome Indicators - Section C'!H$30:H$121,MATCH('Print View'!$A133&amp;'Print View'!$N$81,'Outcome Indicators - Section C'!$A$30:$A$121&amp;'Outcome Indicators - Section C'!$C$30:$C$121,0))&lt;&gt;"",INDEX('Outcome Indicators - Section C'!H$30:H$121,MATCH('Print View'!$A133&amp;'Print View'!$N$81,'Outcome Indicators - Section C'!$A$30:$A$121&amp;'Outcome Indicators - Section C'!$C$30:$C$121,0)),""),"")</f>
        <v/>
      </c>
      <c r="R133" s="284">
        <f t="array" ref="R133">IFERROR(IF(INDEX('Outcome Indicators - Section C'!D$30:D$121,MATCH('Print View'!$A133&amp;'Print View'!$R$81,'Outcome Indicators - Section C'!$A$30:$A$121&amp;'Outcome Indicators - Section C'!$C$30:$C$121,0))&lt;&gt;"",INDEX('Outcome Indicators - Section C'!D$30:D$121,MATCH('Print View'!$A133&amp;'Print View'!$R$81,'Outcome Indicators - Section C'!$A$30:$A$121&amp;'Outcome Indicators - Section C'!$C$30:$C$121,0)),""),"")</f>
        <v>257</v>
      </c>
      <c r="S133" s="608">
        <f t="array" ref="S133">IFERROR(IF(INDEX('Outcome Indicators - Section C'!F$30:F$121,MATCH('Print View'!$A133&amp;'Print View'!$R$81,'Outcome Indicators - Section C'!$A$30:$A$121&amp;'Outcome Indicators - Section C'!$C$30:$C$121,0))&lt;&gt;"",INDEX('Outcome Indicators - Section C'!F$30:F$121,MATCH('Print View'!$A133&amp;'Print View'!$R$81,'Outcome Indicators - Section C'!$A$30:$A$121&amp;'Outcome Indicators - Section C'!$C$30:$C$121,0)),""),"")</f>
        <v>76.946107784431135</v>
      </c>
      <c r="T133" s="610">
        <f t="array" ref="T133">IFERROR(IF(INDEX('Outcome Indicators - Section C'!G$30:G$121,MATCH('Print View'!$A133&amp;'Print View'!$R$81,'Outcome Indicators - Section C'!$A$30:$A$121&amp;'Outcome Indicators - Section C'!$C$30:$C$121,0))&lt;&gt;"",INDEX('Outcome Indicators - Section C'!G$30:G$121,MATCH('Print View'!$A133&amp;'Print View'!$R$81,'Outcome Indicators - Section C'!$A$30:$A$121&amp;'Outcome Indicators - Section C'!$C$30:$C$121,0)),""),"")</f>
        <v>44593</v>
      </c>
      <c r="U133" s="612" t="str">
        <f t="array" ref="U133">IFERROR(IF(INDEX('Outcome Indicators - Section C'!H$30:H$121,MATCH('Print View'!$A133&amp;'Print View'!$R$81,'Outcome Indicators - Section C'!$A$30:$A$121&amp;'Outcome Indicators - Section C'!$C$30:$C$121,0))&lt;&gt;"",INDEX('Outcome Indicators - Section C'!H$30:H$121,MATCH('Print View'!$A133&amp;'Print View'!$R$81,'Outcome Indicators - Section C'!$A$30:$A$121&amp;'Outcome Indicators - Section C'!$C$30:$C$121,0)),""),"")</f>
        <v/>
      </c>
      <c r="V133" s="284" t="str">
        <f t="array" ref="V133">IFERROR(IF(INDEX('Outcome Indicators - Section C'!D$30:D$121,MATCH('Print View'!$A133&amp;'Print View'!$V$81,'Outcome Indicators - Section C'!$A$30:$A$121&amp;'Outcome Indicators - Section C'!$C$30:$C$121,0))&lt;&gt;"",INDEX('Outcome Indicators - Section C'!D$30:D$121,MATCH('Print View'!$A133&amp;'Print View'!$V$81,'Outcome Indicators - Section C'!$A$30:$A$121&amp;'Outcome Indicators - Section C'!$C$30:$C$121,0)),""),"")</f>
        <v/>
      </c>
      <c r="W133" s="608" t="str">
        <f t="array" ref="W133">IFERROR(IF(INDEX('Outcome Indicators - Section C'!F$30:F$121,MATCH('Print View'!$A133&amp;'Print View'!$V$81,'Outcome Indicators - Section C'!$A$30:$A$121&amp;'Outcome Indicators - Section C'!$C$30:$C$121,0))&lt;&gt;"",INDEX('Outcome Indicators - Section C'!F$30:F$121,MATCH('Print View'!$A133&amp;'Print View'!$V$81,'Outcome Indicators - Section C'!$A$30:$A$121&amp;'Outcome Indicators - Section C'!$C$30:$C$121,0)),""),"")</f>
        <v/>
      </c>
      <c r="X133" s="610" t="str">
        <f t="array" ref="X133">IFERROR(IF(INDEX('Outcome Indicators - Section C'!G$30:G$121,MATCH('Print View'!$A133&amp;'Print View'!$V$81,'Outcome Indicators - Section C'!$A$30:$A$121&amp;'Outcome Indicators - Section C'!$C$30:$C$121,0))&lt;&gt;"",INDEX('Outcome Indicators - Section C'!G$30:G$121,MATCH('Print View'!$A133&amp;'Print View'!$V$81,'Outcome Indicators - Section C'!$A$30:$A$121&amp;'Outcome Indicators - Section C'!$C$30:$C$121,0)),""),"")</f>
        <v/>
      </c>
      <c r="Y133" s="612" t="str">
        <f t="array" ref="Y133">IFERROR(IF(INDEX('Outcome Indicators - Section C'!H$30:H$121,MATCH('Print View'!$A133&amp;'Print View'!$V$81,'Outcome Indicators - Section C'!$A$30:$A$121&amp;'Outcome Indicators - Section C'!$C$30:$C$121,0))&lt;&gt;"",INDEX('Outcome Indicators - Section C'!H$30:H$121,MATCH('Print View'!$A133&amp;'Print View'!$V$81,'Outcome Indicators - Section C'!$A$30:$A$121&amp;'Outcome Indicators - Section C'!$C$30:$C$121,0)),""),"")</f>
        <v/>
      </c>
      <c r="Z133" s="284" t="str">
        <f t="array" ref="Z133">IFERROR(IF(INDEX('Outcome Indicators - Section C'!D$30:D$121,MATCH('Print View'!$A133&amp;'Print View'!$Z$81,'Outcome Indicators - Section C'!$A$30:$A$121&amp;'Outcome Indicators - Section C'!$C$30:$C$121,0))&lt;&gt;"",INDEX('Outcome Indicators - Section C'!D$30:D$121,MATCH('Print View'!$A133&amp;'Print View'!$Z$81,'Outcome Indicators - Section C'!$A$30:$A$121&amp;'Outcome Indicators - Section C'!$C$30:$C$121,0)),""),"")</f>
        <v/>
      </c>
      <c r="AA133" s="608" t="str">
        <f t="array" ref="AA133">IFERROR(IF(INDEX('Outcome Indicators - Section C'!F$30:F$121,MATCH('Print View'!$A133&amp;'Print View'!$Z$81,'Outcome Indicators - Section C'!$A$30:$A$121&amp;'Outcome Indicators - Section C'!$C$30:$C$121,0))&lt;&gt;"",INDEX('Outcome Indicators - Section C'!F$30:F$121,MATCH('Print View'!$A133&amp;'Print View'!$Z$81,'Outcome Indicators - Section C'!$A$30:$A$121&amp;'Outcome Indicators - Section C'!$C$30:$C$121,0)),""),"")</f>
        <v/>
      </c>
      <c r="AB133" s="610" t="str">
        <f t="array" ref="AB133">IFERROR(IF(INDEX('Outcome Indicators - Section C'!G$30:G$121,MATCH('Print View'!$A133&amp;'Print View'!$Z$81,'Outcome Indicators - Section C'!$A$30:$A$121&amp;'Outcome Indicators - Section C'!$C$30:$C$121,0))&lt;&gt;"",INDEX('Outcome Indicators - Section C'!G$30:G$121,MATCH('Print View'!$A133&amp;'Print View'!$Z$81,'Outcome Indicators - Section C'!$A$30:$A$121&amp;'Outcome Indicators - Section C'!$C$30:$C$121,0)),""),"")</f>
        <v/>
      </c>
      <c r="AC133" s="612" t="str">
        <f t="array" ref="AC133">IFERROR(IF(INDEX('Outcome Indicators - Section C'!H$30:H$121,MATCH('Print View'!$A133&amp;'Print View'!$Z$81,'Outcome Indicators - Section C'!$A$30:$A$121&amp;'Outcome Indicators - Section C'!$C$30:$C$121,0))&lt;&gt;"",INDEX('Outcome Indicators - Section C'!H$30:H$121,MATCH('Print View'!$A133&amp;'Print View'!$Z$81,'Outcome Indicators - Section C'!$A$30:$A$121&amp;'Outcome Indicators - Section C'!$C$30:$C$121,0)),""),"")</f>
        <v/>
      </c>
      <c r="AD133" s="276"/>
      <c r="AE133" s="256"/>
      <c r="AF133" s="256"/>
      <c r="AG133" s="256"/>
      <c r="AH133" s="256"/>
      <c r="AI133" s="267"/>
      <c r="AJ133" s="669" t="s">
        <v>287</v>
      </c>
    </row>
    <row r="134" spans="1:36" s="229" customFormat="1" x14ac:dyDescent="0.35">
      <c r="A134" s="658"/>
      <c r="B134" s="690"/>
      <c r="C134" s="660"/>
      <c r="D134" s="660"/>
      <c r="E134" s="660"/>
      <c r="F134" s="660"/>
      <c r="G134" s="660"/>
      <c r="H134" s="668"/>
      <c r="I134" s="613"/>
      <c r="J134" s="285">
        <f t="array" ref="J134">IFERROR(IF(INDEX('Outcome Indicators - Section C'!E$30:E$121,MATCH('Print View'!$A133&amp;'Print View'!$J$81,'Outcome Indicators - Section C'!$A$30:$A$121&amp;'Outcome Indicators - Section C'!$C$30:$C$121,0))&lt;&gt;"",INDEX('Outcome Indicators - Section C'!E$30:E$121,MATCH('Print View'!$A133&amp;'Print View'!$J$81,'Outcome Indicators - Section C'!$A$30:$A$121&amp;'Outcome Indicators - Section C'!$C$30:$C$121,0)),""),"")</f>
        <v>187</v>
      </c>
      <c r="K134" s="609"/>
      <c r="L134" s="611"/>
      <c r="M134" s="613"/>
      <c r="N134" s="285">
        <f t="array" ref="N134">IFERROR(IF(INDEX('Outcome Indicators - Section C'!E$30:E$121,MATCH('Print View'!$A133&amp;'Print View'!$N$81,'Outcome Indicators - Section C'!$A$30:$A$121&amp;'Outcome Indicators - Section C'!$C$30:$C$121,0))&lt;&gt;"",INDEX('Outcome Indicators - Section C'!E$30:E$121,MATCH('Print View'!$A133&amp;'Print View'!$N$81,'Outcome Indicators - Section C'!$A$30:$A$121&amp;'Outcome Indicators - Section C'!$C$30:$C$121,0)),""),"")</f>
        <v>262</v>
      </c>
      <c r="O134" s="609"/>
      <c r="P134" s="611"/>
      <c r="Q134" s="613"/>
      <c r="R134" s="285">
        <f t="array" ref="R134">IFERROR(IF(INDEX('Outcome Indicators - Section C'!E$30:E$121,MATCH('Print View'!$A133&amp;'Print View'!$R$81,'Outcome Indicators - Section C'!$A$30:$A$121&amp;'Outcome Indicators - Section C'!$C$30:$C$121,0))&lt;&gt;"",INDEX('Outcome Indicators - Section C'!E$30:E$121,MATCH('Print View'!$A133&amp;'Print View'!$R$81,'Outcome Indicators - Section C'!$A$30:$A$121&amp;'Outcome Indicators - Section C'!$C$30:$C$121,0)),""),"")</f>
        <v>334</v>
      </c>
      <c r="S134" s="609"/>
      <c r="T134" s="611"/>
      <c r="U134" s="613"/>
      <c r="V134" s="285" t="str">
        <f t="array" ref="V134">IFERROR(IF(INDEX('Outcome Indicators - Section C'!E$30:E$121,MATCH('Print View'!$A133&amp;'Print View'!$V$81,'Outcome Indicators - Section C'!$A$30:$A$121&amp;'Outcome Indicators - Section C'!$C$30:$C$121,0))&lt;&gt;"",INDEX('Outcome Indicators - Section C'!E$30:E$121,MATCH('Print View'!$A133&amp;'Print View'!$V$81,'Outcome Indicators - Section C'!$A$30:$A$121&amp;'Outcome Indicators - Section C'!$C$30:$C$121,0)),""),"")</f>
        <v/>
      </c>
      <c r="W134" s="609"/>
      <c r="X134" s="611"/>
      <c r="Y134" s="613"/>
      <c r="Z134" s="285" t="str">
        <f t="array" ref="Z134">IFERROR(IF(INDEX('Outcome Indicators - Section C'!E$30:E$121,MATCH('Print View'!$A133&amp;'Print View'!$Z$81,'Outcome Indicators - Section C'!$A$30:$A$121&amp;'Outcome Indicators - Section C'!$C$30:$C$121,0))&lt;&gt;"",INDEX('Outcome Indicators - Section C'!E$30:E$121,MATCH('Print View'!$A133&amp;'Print View'!$Z$81,'Outcome Indicators - Section C'!$A$30:$A$121&amp;'Outcome Indicators - Section C'!$C$30:$C$121,0)),""),"")</f>
        <v/>
      </c>
      <c r="AA134" s="609"/>
      <c r="AB134" s="611"/>
      <c r="AC134" s="613"/>
      <c r="AD134" s="277"/>
      <c r="AE134" s="258"/>
      <c r="AF134" s="258"/>
      <c r="AG134" s="258"/>
      <c r="AH134" s="258"/>
      <c r="AI134" s="267"/>
      <c r="AJ134" s="669" t="s">
        <v>287</v>
      </c>
    </row>
    <row r="135" spans="1:36" s="229" customFormat="1" ht="28.5" x14ac:dyDescent="0.65">
      <c r="A135" s="614">
        <v>8</v>
      </c>
      <c r="B135" s="691" t="str">
        <f>IFERROR(IF(INDEX('Outcome Indicators - Section C'!B$10:B$26,MATCH('Print View'!$A135,'Outcome Indicators - Section C'!$A$10:$A$26,0))&lt;&gt;"",INDEX('Outcome Indicators - Section C'!B$10:B$26,MATCH('Print View'!$A135,'Outcome Indicators - Section C'!$A$10:$A$26,0)),""),"")</f>
        <v>TB O-1a: Case notification rate of all forms of TB per 100,000 population - bacteriologically confirmed plus clinically diagnosed, new and relapse cases</v>
      </c>
      <c r="C135" s="615" t="str">
        <f>IFERROR(IF(INDEX('Outcome Indicators - Section C'!C$10:C$26,MATCH('Print View'!$A135,'Outcome Indicators - Section C'!$A$10:$A$26,0))&lt;&gt;"",INDEX('Outcome Indicators - Section C'!C$10:C$26,MATCH('Print View'!$A135,'Outcome Indicators - Section C'!$A$10:$A$26,0)),""),"")</f>
        <v/>
      </c>
      <c r="D135" s="615" t="str">
        <f>IFERROR(IF(INDEX('Outcome Indicators - Section C'!D$10:D$26,MATCH('Print View'!$A135,'Outcome Indicators - Section C'!$A$10:$A$26,0))&lt;&gt;"",INDEX('Outcome Indicators - Section C'!D$10:D$26,MATCH('Print View'!$A135,'Outcome Indicators - Section C'!$A$10:$A$26,0)),""),"")</f>
        <v>49.56</v>
      </c>
      <c r="E135" s="615" t="str">
        <f>IFERROR(IF(INDEX('Outcome Indicators - Section C'!E$10:E$26,MATCH('Print View'!$A135,'Outcome Indicators - Section C'!$A$10:$A$26,0))&lt;&gt;"",INDEX('Outcome Indicators - Section C'!E$10:E$26,MATCH('Print View'!$A135,'Outcome Indicators - Section C'!$A$10:$A$26,0)),""),"")</f>
        <v>2016</v>
      </c>
      <c r="F135" s="615" t="str">
        <f>IFERROR(IF(INDEX('Outcome Indicators - Section C'!F$10:F$26,MATCH('Print View'!$A135,'Outcome Indicators - Section C'!$A$10:$A$26,0))&lt;&gt;"",INDEX('Outcome Indicators - Section C'!F$10:F$26,MATCH('Print View'!$A135,'Outcome Indicators - Section C'!$A$10:$A$26,0)),""),"")</f>
        <v>R&amp;R TB system, quarterly reports</v>
      </c>
      <c r="G135" s="615" t="str">
        <f>IFERROR(IF(INDEX('Outcome Indicators - Section C'!G$10:G$26,MATCH('Print View'!$A135,'Outcome Indicators - Section C'!$A$10:$A$26,0))&lt;&gt;"",INDEX('Outcome Indicators - Section C'!G$10:G$26,MATCH('Print View'!$A135,'Outcome Indicators - Section C'!$A$10:$A$26,0)),""),"")</f>
        <v/>
      </c>
      <c r="H135" s="615" t="str">
        <f>IFERROR(IF(INDEX('Outcome Indicators - Section C'!H$10:H$26,MATCH('Print View'!$A135,'Outcome Indicators - Section C'!$A$10:$A$26,0))&lt;&gt;"",INDEX('Outcome Indicators - Section C'!H$10:H$26,MATCH('Print View'!$A135,'Outcome Indicators - Section C'!$A$10:$A$26,0)),""),"")</f>
        <v/>
      </c>
      <c r="I135" s="617">
        <f>IFERROR(IF(INDEX('Outcome Indicators - Section C'!A$10:A$26,MATCH('Print View'!$A135,'Outcome Indicators - Section C'!$A$10:$A$26,0))&lt;&gt;"",INDEX('Outcome Indicators - Section C'!A$10:A$26,MATCH('Print View'!$A135,'Outcome Indicators - Section C'!$A$10:$A$26,0)),""),"")</f>
        <v>8</v>
      </c>
      <c r="J135" s="312">
        <f t="array" ref="J135">IFERROR(IF(INDEX('Outcome Indicators - Section C'!D$30:D$121,MATCH('Print View'!$A135&amp;'Print View'!$J$81,'Outcome Indicators - Section C'!$A$30:$A$121&amp;'Outcome Indicators - Section C'!$C$30:$C$121,0))&lt;&gt;"",INDEX('Outcome Indicators - Section C'!D$30:D$121,MATCH('Print View'!$A135&amp;'Print View'!$J$81,'Outcome Indicators - Section C'!$A$30:$A$121&amp;'Outcome Indicators - Section C'!$C$30:$C$121,0)),""),"")</f>
        <v>19764</v>
      </c>
      <c r="K135" s="661">
        <f t="array" ref="K135">IFERROR(IF(INDEX('Outcome Indicators - Section C'!F$30:F$121,MATCH('Print View'!$A135&amp;'Print View'!$J$81,'Outcome Indicators - Section C'!$A$30:$A$121&amp;'Outcome Indicators - Section C'!$C$30:$C$121,0))&lt;&gt;"",INDEX('Outcome Indicators - Section C'!F$30:F$121,MATCH('Print View'!$A135&amp;'Print View'!$J$81,'Outcome Indicators - Section C'!$A$30:$A$121&amp;'Outcome Indicators - Section C'!$C$30:$C$121,0)),""),"")</f>
        <v>67.499458252298865</v>
      </c>
      <c r="L135" s="663">
        <f t="array" ref="L135">IFERROR(IF(INDEX('Outcome Indicators - Section C'!G$30:G$121,MATCH('Print View'!$A135&amp;'Print View'!$J$81,'Outcome Indicators - Section C'!$A$30:$A$121&amp;'Outcome Indicators - Section C'!$C$30:$C$121,0))&lt;&gt;"",INDEX('Outcome Indicators - Section C'!G$30:G$121,MATCH('Print View'!$A135&amp;'Print View'!$J$81,'Outcome Indicators - Section C'!$A$30:$A$121&amp;'Outcome Indicators - Section C'!$C$30:$C$121,0)),""),"")</f>
        <v>43497</v>
      </c>
      <c r="M135" s="665" t="str">
        <f t="array" ref="M135">IFERROR(IF(INDEX('Outcome Indicators - Section C'!H$30:H$121,MATCH('Print View'!$A135&amp;'Print View'!$J$81,'Outcome Indicators - Section C'!$A$30:$A$121&amp;'Outcome Indicators - Section C'!$C$30:$C$121,0))&lt;&gt;"",INDEX('Outcome Indicators - Section C'!H$30:H$121,MATCH('Print View'!$A135&amp;'Print View'!$J$81,'Outcome Indicators - Section C'!$A$30:$A$121&amp;'Outcome Indicators - Section C'!$C$30:$C$121,0)),""),"")</f>
        <v/>
      </c>
      <c r="N135" s="312">
        <f t="array" ref="N135">IFERROR(IF(INDEX('Outcome Indicators - Section C'!D$30:D$121,MATCH('Print View'!$A135&amp;'Print View'!$N$81,'Outcome Indicators - Section C'!$A$30:$A$121&amp;'Outcome Indicators - Section C'!$C$30:$C$121,0))&lt;&gt;"",INDEX('Outcome Indicators - Section C'!D$30:D$121,MATCH('Print View'!$A135&amp;'Print View'!$N$81,'Outcome Indicators - Section C'!$A$30:$A$121&amp;'Outcome Indicators - Section C'!$C$30:$C$121,0)),""),"")</f>
        <v>21681</v>
      </c>
      <c r="O135" s="661">
        <f t="array" ref="O135">IFERROR(IF(INDEX('Outcome Indicators - Section C'!F$30:F$121,MATCH('Print View'!$A135&amp;'Print View'!$N$81,'Outcome Indicators - Section C'!$A$30:$A$121&amp;'Outcome Indicators - Section C'!$C$30:$C$121,0))&lt;&gt;"",INDEX('Outcome Indicators - Section C'!F$30:F$121,MATCH('Print View'!$A135&amp;'Print View'!$N$81,'Outcome Indicators - Section C'!$A$30:$A$121&amp;'Outcome Indicators - Section C'!$C$30:$C$121,0)),""),"")</f>
        <v>72.500474174034309</v>
      </c>
      <c r="P135" s="663">
        <f t="array" ref="P135">IFERROR(IF(INDEX('Outcome Indicators - Section C'!G$30:G$121,MATCH('Print View'!$A135&amp;'Print View'!$N$81,'Outcome Indicators - Section C'!$A$30:$A$121&amp;'Outcome Indicators - Section C'!$C$30:$C$121,0))&lt;&gt;"",INDEX('Outcome Indicators - Section C'!G$30:G$121,MATCH('Print View'!$A135&amp;'Print View'!$N$81,'Outcome Indicators - Section C'!$A$30:$A$121&amp;'Outcome Indicators - Section C'!$C$30:$C$121,0)),""),"")</f>
        <v>43862</v>
      </c>
      <c r="Q135" s="665" t="str">
        <f t="array" ref="Q135">IFERROR(IF(INDEX('Outcome Indicators - Section C'!H$30:H$121,MATCH('Print View'!$A135&amp;'Print View'!$N$81,'Outcome Indicators - Section C'!$A$30:$A$121&amp;'Outcome Indicators - Section C'!$C$30:$C$121,0))&lt;&gt;"",INDEX('Outcome Indicators - Section C'!H$30:H$121,MATCH('Print View'!$A135&amp;'Print View'!$N$81,'Outcome Indicators - Section C'!$A$30:$A$121&amp;'Outcome Indicators - Section C'!$C$30:$C$121,0)),""),"")</f>
        <v/>
      </c>
      <c r="R135" s="312">
        <f t="array" ref="R135">IFERROR(IF(INDEX('Outcome Indicators - Section C'!D$30:D$121,MATCH('Print View'!$A135&amp;'Print View'!$R$81,'Outcome Indicators - Section C'!$A$30:$A$121&amp;'Outcome Indicators - Section C'!$C$30:$C$121,0))&lt;&gt;"",INDEX('Outcome Indicators - Section C'!D$30:D$121,MATCH('Print View'!$A135&amp;'Print View'!$R$81,'Outcome Indicators - Section C'!$A$30:$A$121&amp;'Outcome Indicators - Section C'!$C$30:$C$121,0)),""),"")</f>
        <v>23508</v>
      </c>
      <c r="S135" s="661">
        <f t="array" ref="S135">IFERROR(IF(INDEX('Outcome Indicators - Section C'!F$30:F$121,MATCH('Print View'!$A135&amp;'Print View'!$R$81,'Outcome Indicators - Section C'!$A$30:$A$121&amp;'Outcome Indicators - Section C'!$C$30:$C$121,0))&lt;&gt;"",INDEX('Outcome Indicators - Section C'!F$30:F$121,MATCH('Print View'!$A135&amp;'Print View'!$R$81,'Outcome Indicators - Section C'!$A$30:$A$121&amp;'Outcome Indicators - Section C'!$C$30:$C$121,0)),""),"")</f>
        <v>76.998540047675021</v>
      </c>
      <c r="T135" s="663">
        <f t="array" ref="T135">IFERROR(IF(INDEX('Outcome Indicators - Section C'!G$30:G$121,MATCH('Print View'!$A135&amp;'Print View'!$R$81,'Outcome Indicators - Section C'!$A$30:$A$121&amp;'Outcome Indicators - Section C'!$C$30:$C$121,0))&lt;&gt;"",INDEX('Outcome Indicators - Section C'!G$30:G$121,MATCH('Print View'!$A135&amp;'Print View'!$R$81,'Outcome Indicators - Section C'!$A$30:$A$121&amp;'Outcome Indicators - Section C'!$C$30:$C$121,0)),""),"")</f>
        <v>44228</v>
      </c>
      <c r="U135" s="665" t="str">
        <f t="array" ref="U135">IFERROR(IF(INDEX('Outcome Indicators - Section C'!H$30:H$121,MATCH('Print View'!$A135&amp;'Print View'!$R$81,'Outcome Indicators - Section C'!$A$30:$A$121&amp;'Outcome Indicators - Section C'!$C$30:$C$121,0))&lt;&gt;"",INDEX('Outcome Indicators - Section C'!H$30:H$121,MATCH('Print View'!$A135&amp;'Print View'!$R$81,'Outcome Indicators - Section C'!$A$30:$A$121&amp;'Outcome Indicators - Section C'!$C$30:$C$121,0)),""),"")</f>
        <v/>
      </c>
      <c r="V135" s="312" t="str">
        <f t="array" ref="V135">IFERROR(IF(INDEX('Outcome Indicators - Section C'!D$30:D$121,MATCH('Print View'!$A135&amp;'Print View'!$V$81,'Outcome Indicators - Section C'!$A$30:$A$121&amp;'Outcome Indicators - Section C'!$C$30:$C$121,0))&lt;&gt;"",INDEX('Outcome Indicators - Section C'!D$30:D$121,MATCH('Print View'!$A135&amp;'Print View'!$V$81,'Outcome Indicators - Section C'!$A$30:$A$121&amp;'Outcome Indicators - Section C'!$C$30:$C$121,0)),""),"")</f>
        <v/>
      </c>
      <c r="W135" s="661" t="str">
        <f t="array" ref="W135">IFERROR(IF(INDEX('Outcome Indicators - Section C'!F$30:F$121,MATCH('Print View'!$A135&amp;'Print View'!$V$81,'Outcome Indicators - Section C'!$A$30:$A$121&amp;'Outcome Indicators - Section C'!$C$30:$C$121,0))&lt;&gt;"",INDEX('Outcome Indicators - Section C'!F$30:F$121,MATCH('Print View'!$A135&amp;'Print View'!$V$81,'Outcome Indicators - Section C'!$A$30:$A$121&amp;'Outcome Indicators - Section C'!$C$30:$C$121,0)),""),"")</f>
        <v/>
      </c>
      <c r="X135" s="663" t="str">
        <f t="array" ref="X135">IFERROR(IF(INDEX('Outcome Indicators - Section C'!G$30:G$121,MATCH('Print View'!$A135&amp;'Print View'!$V$81,'Outcome Indicators - Section C'!$A$30:$A$121&amp;'Outcome Indicators - Section C'!$C$30:$C$121,0))&lt;&gt;"",INDEX('Outcome Indicators - Section C'!G$30:G$121,MATCH('Print View'!$A135&amp;'Print View'!$V$81,'Outcome Indicators - Section C'!$A$30:$A$121&amp;'Outcome Indicators - Section C'!$C$30:$C$121,0)),""),"")</f>
        <v/>
      </c>
      <c r="Y135" s="665" t="str">
        <f t="array" ref="Y135">IFERROR(IF(INDEX('Outcome Indicators - Section C'!H$30:H$121,MATCH('Print View'!$A135&amp;'Print View'!$V$81,'Outcome Indicators - Section C'!$A$30:$A$121&amp;'Outcome Indicators - Section C'!$C$30:$C$121,0))&lt;&gt;"",INDEX('Outcome Indicators - Section C'!H$30:H$121,MATCH('Print View'!$A135&amp;'Print View'!$V$81,'Outcome Indicators - Section C'!$A$30:$A$121&amp;'Outcome Indicators - Section C'!$C$30:$C$121,0)),""),"")</f>
        <v/>
      </c>
      <c r="Z135" s="312" t="str">
        <f t="array" ref="Z135">IFERROR(IF(INDEX('Outcome Indicators - Section C'!D$30:D$121,MATCH('Print View'!$A135&amp;'Print View'!$Z$81,'Outcome Indicators - Section C'!$A$30:$A$121&amp;'Outcome Indicators - Section C'!$C$30:$C$121,0))&lt;&gt;"",INDEX('Outcome Indicators - Section C'!D$30:D$121,MATCH('Print View'!$A135&amp;'Print View'!$Z$81,'Outcome Indicators - Section C'!$A$30:$A$121&amp;'Outcome Indicators - Section C'!$C$30:$C$121,0)),""),"")</f>
        <v/>
      </c>
      <c r="AA135" s="661" t="str">
        <f t="array" ref="AA135">IFERROR(IF(INDEX('Outcome Indicators - Section C'!F$30:F$121,MATCH('Print View'!$A135&amp;'Print View'!$Z$81,'Outcome Indicators - Section C'!$A$30:$A$121&amp;'Outcome Indicators - Section C'!$C$30:$C$121,0))&lt;&gt;"",INDEX('Outcome Indicators - Section C'!F$30:F$121,MATCH('Print View'!$A135&amp;'Print View'!$Z$81,'Outcome Indicators - Section C'!$A$30:$A$121&amp;'Outcome Indicators - Section C'!$C$30:$C$121,0)),""),"")</f>
        <v/>
      </c>
      <c r="AB135" s="663" t="str">
        <f t="array" ref="AB135">IFERROR(IF(INDEX('Outcome Indicators - Section C'!G$30:G$121,MATCH('Print View'!$A135&amp;'Print View'!$Z$81,'Outcome Indicators - Section C'!$A$30:$A$121&amp;'Outcome Indicators - Section C'!$C$30:$C$121,0))&lt;&gt;"",INDEX('Outcome Indicators - Section C'!G$30:G$121,MATCH('Print View'!$A135&amp;'Print View'!$Z$81,'Outcome Indicators - Section C'!$A$30:$A$121&amp;'Outcome Indicators - Section C'!$C$30:$C$121,0)),""),"")</f>
        <v/>
      </c>
      <c r="AC135" s="665" t="str">
        <f t="array" ref="AC135">IFERROR(IF(INDEX('Outcome Indicators - Section C'!H$30:H$121,MATCH('Print View'!$A135&amp;'Print View'!$Z$81,'Outcome Indicators - Section C'!$A$30:$A$121&amp;'Outcome Indicators - Section C'!$C$30:$C$121,0))&lt;&gt;"",INDEX('Outcome Indicators - Section C'!H$30:H$121,MATCH('Print View'!$A135&amp;'Print View'!$Z$81,'Outcome Indicators - Section C'!$A$30:$A$121&amp;'Outcome Indicators - Section C'!$C$30:$C$121,0)),""),"")</f>
        <v/>
      </c>
      <c r="AD135" s="278"/>
      <c r="AE135" s="260"/>
      <c r="AF135" s="260"/>
      <c r="AG135" s="260"/>
      <c r="AH135" s="260"/>
      <c r="AI135" s="260"/>
      <c r="AJ135" s="261" t="s">
        <v>287</v>
      </c>
    </row>
    <row r="136" spans="1:36" s="229" customFormat="1" x14ac:dyDescent="0.35">
      <c r="A136" s="614"/>
      <c r="B136" s="692"/>
      <c r="C136" s="616"/>
      <c r="D136" s="616"/>
      <c r="E136" s="616"/>
      <c r="F136" s="616"/>
      <c r="G136" s="616"/>
      <c r="H136" s="616"/>
      <c r="I136" s="618"/>
      <c r="J136" s="313">
        <f t="array" ref="J136">IFERROR(IF(INDEX('Outcome Indicators - Section C'!E$30:E$121,MATCH('Print View'!$A135&amp;'Print View'!$J$81,'Outcome Indicators - Section C'!$A$30:$A$121&amp;'Outcome Indicators - Section C'!$C$30:$C$121,0))&lt;&gt;"",INDEX('Outcome Indicators - Section C'!E$30:E$121,MATCH('Print View'!$A135&amp;'Print View'!$J$81,'Outcome Indicators - Section C'!$A$30:$A$121&amp;'Outcome Indicators - Section C'!$C$30:$C$121,0)),""),"")</f>
        <v>29280235</v>
      </c>
      <c r="K136" s="662"/>
      <c r="L136" s="664"/>
      <c r="M136" s="666"/>
      <c r="N136" s="313">
        <f t="array" ref="N136">IFERROR(IF(INDEX('Outcome Indicators - Section C'!E$30:E$121,MATCH('Print View'!$A135&amp;'Print View'!$N$81,'Outcome Indicators - Section C'!$A$30:$A$121&amp;'Outcome Indicators - Section C'!$C$30:$C$121,0))&lt;&gt;"",INDEX('Outcome Indicators - Section C'!E$30:E$121,MATCH('Print View'!$A135&amp;'Print View'!$N$81,'Outcome Indicators - Section C'!$A$30:$A$121&amp;'Outcome Indicators - Section C'!$C$30:$C$121,0)),""),"")</f>
        <v>29904632</v>
      </c>
      <c r="O136" s="662"/>
      <c r="P136" s="664"/>
      <c r="Q136" s="666"/>
      <c r="R136" s="313">
        <f t="array" ref="R136">IFERROR(IF(INDEX('Outcome Indicators - Section C'!E$30:E$121,MATCH('Print View'!$A135&amp;'Print View'!$R$81,'Outcome Indicators - Section C'!$A$30:$A$121&amp;'Outcome Indicators - Section C'!$C$30:$C$121,0))&lt;&gt;"",INDEX('Outcome Indicators - Section C'!E$30:E$121,MATCH('Print View'!$A135&amp;'Print View'!$R$81,'Outcome Indicators - Section C'!$A$30:$A$121&amp;'Outcome Indicators - Section C'!$C$30:$C$121,0)),""),"")</f>
        <v>30530449</v>
      </c>
      <c r="S136" s="662"/>
      <c r="T136" s="664"/>
      <c r="U136" s="666"/>
      <c r="V136" s="313" t="str">
        <f t="array" ref="V136">IFERROR(IF(INDEX('Outcome Indicators - Section C'!E$30:E$121,MATCH('Print View'!$A135&amp;'Print View'!$V$81,'Outcome Indicators - Section C'!$A$30:$A$121&amp;'Outcome Indicators - Section C'!$C$30:$C$121,0))&lt;&gt;"",INDEX('Outcome Indicators - Section C'!E$30:E$121,MATCH('Print View'!$A135&amp;'Print View'!$V$81,'Outcome Indicators - Section C'!$A$30:$A$121&amp;'Outcome Indicators - Section C'!$C$30:$C$121,0)),""),"")</f>
        <v/>
      </c>
      <c r="W136" s="662"/>
      <c r="X136" s="664"/>
      <c r="Y136" s="666"/>
      <c r="Z136" s="313" t="str">
        <f t="array" ref="Z136">IFERROR(IF(INDEX('Outcome Indicators - Section C'!E$30:E$121,MATCH('Print View'!$A135&amp;'Print View'!$Z$81,'Outcome Indicators - Section C'!$A$30:$A$121&amp;'Outcome Indicators - Section C'!$C$30:$C$121,0))&lt;&gt;"",INDEX('Outcome Indicators - Section C'!E$30:E$121,MATCH('Print View'!$A135&amp;'Print View'!$Z$81,'Outcome Indicators - Section C'!$A$30:$A$121&amp;'Outcome Indicators - Section C'!$C$30:$C$121,0)),""),"")</f>
        <v/>
      </c>
      <c r="AA136" s="662"/>
      <c r="AB136" s="664"/>
      <c r="AC136" s="666"/>
      <c r="AD136" s="279"/>
      <c r="AE136" s="262"/>
      <c r="AF136" s="262"/>
      <c r="AG136" s="262"/>
      <c r="AH136" s="262"/>
      <c r="AI136" s="262"/>
      <c r="AJ136" s="263" t="s">
        <v>287</v>
      </c>
    </row>
    <row r="137" spans="1:36" s="229" customFormat="1" ht="28.5" x14ac:dyDescent="0.65">
      <c r="A137" s="658">
        <v>9</v>
      </c>
      <c r="B137" s="689" t="str">
        <f>IFERROR(IF(INDEX('Outcome Indicators - Section C'!B$10:B$26,MATCH('Print View'!$A137,'Outcome Indicators - Section C'!$A$10:$A$26,0))&lt;&gt;"",INDEX('Outcome Indicators - Section C'!B$10:B$26,MATCH('Print View'!$A137,'Outcome Indicators - Section C'!$A$10:$A$26,0)),""),"")</f>
        <v>TB O-6: Notification of RR-TB and/or MDR-TB cases – Percentage of notified cases of bacteriologically confirmed, drug resistant RR-TB and/or MDR-TB as a proportion of all estimated RR-TB and/or MDR-TB cases</v>
      </c>
      <c r="C137" s="659" t="str">
        <f>IFERROR(IF(INDEX('Outcome Indicators - Section C'!C$10:C$26,MATCH('Print View'!$A137,'Outcome Indicators - Section C'!$A$10:$A$26,0))&lt;&gt;"",INDEX('Outcome Indicators - Section C'!C$10:C$26,MATCH('Print View'!$A137,'Outcome Indicators - Section C'!$A$10:$A$26,0)),""),"")</f>
        <v/>
      </c>
      <c r="D137" s="659" t="str">
        <f>IFERROR(IF(INDEX('Outcome Indicators - Section C'!D$10:D$26,MATCH('Print View'!$A137,'Outcome Indicators - Section C'!$A$10:$A$26,0))&lt;&gt;"",INDEX('Outcome Indicators - Section C'!D$10:D$26,MATCH('Print View'!$A137,'Outcome Indicators - Section C'!$A$10:$A$26,0)),""),"")</f>
        <v>14%</v>
      </c>
      <c r="E137" s="659" t="str">
        <f>IFERROR(IF(INDEX('Outcome Indicators - Section C'!E$10:E$26,MATCH('Print View'!$A137,'Outcome Indicators - Section C'!$A$10:$A$26,0))&lt;&gt;"",INDEX('Outcome Indicators - Section C'!E$10:E$26,MATCH('Print View'!$A137,'Outcome Indicators - Section C'!$A$10:$A$26,0)),""),"")</f>
        <v>2016</v>
      </c>
      <c r="F137" s="659" t="str">
        <f>IFERROR(IF(INDEX('Outcome Indicators - Section C'!F$10:F$26,MATCH('Print View'!$A137,'Outcome Indicators - Section C'!$A$10:$A$26,0))&lt;&gt;"",INDEX('Outcome Indicators - Section C'!F$10:F$26,MATCH('Print View'!$A137,'Outcome Indicators - Section C'!$A$10:$A$26,0)),""),"")</f>
        <v>Based on WHO Global TB report</v>
      </c>
      <c r="G137" s="659" t="str">
        <f>IFERROR(IF(INDEX('Outcome Indicators - Section C'!G$10:G$26,MATCH('Print View'!$A137,'Outcome Indicators - Section C'!$A$10:$A$26,0))&lt;&gt;"",INDEX('Outcome Indicators - Section C'!G$10:G$26,MATCH('Print View'!$A137,'Outcome Indicators - Section C'!$A$10:$A$26,0)),""),"")</f>
        <v/>
      </c>
      <c r="H137" s="667" t="str">
        <f>IFERROR(IF(INDEX('Outcome Indicators - Section C'!H$10:H$26,MATCH('Print View'!$A137,'Outcome Indicators - Section C'!$A$10:$A$26,0))&lt;&gt;"",INDEX('Outcome Indicators - Section C'!H$10:H$26,MATCH('Print View'!$A137,'Outcome Indicators - Section C'!$A$10:$A$26,0)),""),"")</f>
        <v/>
      </c>
      <c r="I137" s="612">
        <f>IFERROR(IF(INDEX('Outcome Indicators - Section C'!A$10:A$26,MATCH('Print View'!$A137,'Outcome Indicators - Section C'!$A$10:$A$26,0))&lt;&gt;"",INDEX('Outcome Indicators - Section C'!A$10:A$26,MATCH('Print View'!$A137,'Outcome Indicators - Section C'!$A$10:$A$26,0)),""),"")</f>
        <v>9</v>
      </c>
      <c r="J137" s="284">
        <f t="array" ref="J137">IFERROR(IF(INDEX('Outcome Indicators - Section C'!D$30:D$121,MATCH('Print View'!$A137&amp;'Print View'!$J$81,'Outcome Indicators - Section C'!$A$30:$A$121&amp;'Outcome Indicators - Section C'!$C$30:$C$121,0))&lt;&gt;"",INDEX('Outcome Indicators - Section C'!D$30:D$121,MATCH('Print View'!$A137&amp;'Print View'!$J$81,'Outcome Indicators - Section C'!$A$30:$A$121&amp;'Outcome Indicators - Section C'!$C$30:$C$121,0)),""),"")</f>
        <v>187</v>
      </c>
      <c r="K137" s="608">
        <f t="array" ref="K137">IFERROR(IF(INDEX('Outcome Indicators - Section C'!F$30:F$121,MATCH('Print View'!$A137&amp;'Print View'!$J$81,'Outcome Indicators - Section C'!$A$30:$A$121&amp;'Outcome Indicators - Section C'!$C$30:$C$121,0))&lt;&gt;"",INDEX('Outcome Indicators - Section C'!F$30:F$121,MATCH('Print View'!$A137&amp;'Print View'!$J$81,'Outcome Indicators - Section C'!$A$30:$A$121&amp;'Outcome Indicators - Section C'!$C$30:$C$121,0)),""),"")</f>
        <v>23.913043478260871</v>
      </c>
      <c r="L137" s="610">
        <f t="array" ref="L137">IFERROR(IF(INDEX('Outcome Indicators - Section C'!G$30:G$121,MATCH('Print View'!$A137&amp;'Print View'!$J$81,'Outcome Indicators - Section C'!$A$30:$A$121&amp;'Outcome Indicators - Section C'!$C$30:$C$121,0))&lt;&gt;"",INDEX('Outcome Indicators - Section C'!G$30:G$121,MATCH('Print View'!$A137&amp;'Print View'!$J$81,'Outcome Indicators - Section C'!$A$30:$A$121&amp;'Outcome Indicators - Section C'!$C$30:$C$121,0)),""),"")</f>
        <v>43497</v>
      </c>
      <c r="M137" s="612" t="str">
        <f t="array" ref="M137">IFERROR(IF(INDEX('Outcome Indicators - Section C'!H$30:H$121,MATCH('Print View'!$A137&amp;'Print View'!$J$81,'Outcome Indicators - Section C'!$A$30:$A$121&amp;'Outcome Indicators - Section C'!$C$30:$C$121,0))&lt;&gt;"",INDEX('Outcome Indicators - Section C'!H$30:H$121,MATCH('Print View'!$A137&amp;'Print View'!$J$81,'Outcome Indicators - Section C'!$A$30:$A$121&amp;'Outcome Indicators - Section C'!$C$30:$C$121,0)),""),"")</f>
        <v/>
      </c>
      <c r="N137" s="284">
        <f t="array" ref="N137">IFERROR(IF(INDEX('Outcome Indicators - Section C'!D$30:D$121,MATCH('Print View'!$A137&amp;'Print View'!$N$81,'Outcome Indicators - Section C'!$A$30:$A$121&amp;'Outcome Indicators - Section C'!$C$30:$C$121,0))&lt;&gt;"",INDEX('Outcome Indicators - Section C'!D$30:D$121,MATCH('Print View'!$A137&amp;'Print View'!$N$81,'Outcome Indicators - Section C'!$A$30:$A$121&amp;'Outcome Indicators - Section C'!$C$30:$C$121,0)),""),"")</f>
        <v>262</v>
      </c>
      <c r="O137" s="608">
        <f t="array" ref="O137">IFERROR(IF(INDEX('Outcome Indicators - Section C'!F$30:F$121,MATCH('Print View'!$A137&amp;'Print View'!$N$81,'Outcome Indicators - Section C'!$A$30:$A$121&amp;'Outcome Indicators - Section C'!$C$30:$C$121,0))&lt;&gt;"",INDEX('Outcome Indicators - Section C'!F$30:F$121,MATCH('Print View'!$A137&amp;'Print View'!$N$81,'Outcome Indicators - Section C'!$A$30:$A$121&amp;'Outcome Indicators - Section C'!$C$30:$C$121,0)),""),"")</f>
        <v>33.937823834196891</v>
      </c>
      <c r="P137" s="610">
        <f t="array" ref="P137">IFERROR(IF(INDEX('Outcome Indicators - Section C'!G$30:G$121,MATCH('Print View'!$A137&amp;'Print View'!$N$81,'Outcome Indicators - Section C'!$A$30:$A$121&amp;'Outcome Indicators - Section C'!$C$30:$C$121,0))&lt;&gt;"",INDEX('Outcome Indicators - Section C'!G$30:G$121,MATCH('Print View'!$A137&amp;'Print View'!$N$81,'Outcome Indicators - Section C'!$A$30:$A$121&amp;'Outcome Indicators - Section C'!$C$30:$C$121,0)),""),"")</f>
        <v>43862</v>
      </c>
      <c r="Q137" s="612" t="str">
        <f t="array" ref="Q137">IFERROR(IF(INDEX('Outcome Indicators - Section C'!H$30:H$121,MATCH('Print View'!$A137&amp;'Print View'!$N$81,'Outcome Indicators - Section C'!$A$30:$A$121&amp;'Outcome Indicators - Section C'!$C$30:$C$121,0))&lt;&gt;"",INDEX('Outcome Indicators - Section C'!H$30:H$121,MATCH('Print View'!$A137&amp;'Print View'!$N$81,'Outcome Indicators - Section C'!$A$30:$A$121&amp;'Outcome Indicators - Section C'!$C$30:$C$121,0)),""),"")</f>
        <v/>
      </c>
      <c r="R137" s="284">
        <f t="array" ref="R137">IFERROR(IF(INDEX('Outcome Indicators - Section C'!D$30:D$121,MATCH('Print View'!$A137&amp;'Print View'!$R$81,'Outcome Indicators - Section C'!$A$30:$A$121&amp;'Outcome Indicators - Section C'!$C$30:$C$121,0))&lt;&gt;"",INDEX('Outcome Indicators - Section C'!D$30:D$121,MATCH('Print View'!$A137&amp;'Print View'!$R$81,'Outcome Indicators - Section C'!$A$30:$A$121&amp;'Outcome Indicators - Section C'!$C$30:$C$121,0)),""),"")</f>
        <v>334</v>
      </c>
      <c r="S137" s="608">
        <f t="array" ref="S137">IFERROR(IF(INDEX('Outcome Indicators - Section C'!F$30:F$121,MATCH('Print View'!$A137&amp;'Print View'!$R$81,'Outcome Indicators - Section C'!$A$30:$A$121&amp;'Outcome Indicators - Section C'!$C$30:$C$121,0))&lt;&gt;"",INDEX('Outcome Indicators - Section C'!F$30:F$121,MATCH('Print View'!$A137&amp;'Print View'!$R$81,'Outcome Indicators - Section C'!$A$30:$A$121&amp;'Outcome Indicators - Section C'!$C$30:$C$121,0)),""),"")</f>
        <v>43.889618922470433</v>
      </c>
      <c r="T137" s="610">
        <f t="array" ref="T137">IFERROR(IF(INDEX('Outcome Indicators - Section C'!G$30:G$121,MATCH('Print View'!$A137&amp;'Print View'!$R$81,'Outcome Indicators - Section C'!$A$30:$A$121&amp;'Outcome Indicators - Section C'!$C$30:$C$121,0))&lt;&gt;"",INDEX('Outcome Indicators - Section C'!G$30:G$121,MATCH('Print View'!$A137&amp;'Print View'!$R$81,'Outcome Indicators - Section C'!$A$30:$A$121&amp;'Outcome Indicators - Section C'!$C$30:$C$121,0)),""),"")</f>
        <v>44228</v>
      </c>
      <c r="U137" s="612" t="str">
        <f t="array" ref="U137">IFERROR(IF(INDEX('Outcome Indicators - Section C'!H$30:H$121,MATCH('Print View'!$A137&amp;'Print View'!$R$81,'Outcome Indicators - Section C'!$A$30:$A$121&amp;'Outcome Indicators - Section C'!$C$30:$C$121,0))&lt;&gt;"",INDEX('Outcome Indicators - Section C'!H$30:H$121,MATCH('Print View'!$A137&amp;'Print View'!$R$81,'Outcome Indicators - Section C'!$A$30:$A$121&amp;'Outcome Indicators - Section C'!$C$30:$C$121,0)),""),"")</f>
        <v/>
      </c>
      <c r="V137" s="284" t="str">
        <f t="array" ref="V137">IFERROR(IF(INDEX('Outcome Indicators - Section C'!D$30:D$121,MATCH('Print View'!$A137&amp;'Print View'!$V$81,'Outcome Indicators - Section C'!$A$30:$A$121&amp;'Outcome Indicators - Section C'!$C$30:$C$121,0))&lt;&gt;"",INDEX('Outcome Indicators - Section C'!D$30:D$121,MATCH('Print View'!$A137&amp;'Print View'!$V$81,'Outcome Indicators - Section C'!$A$30:$A$121&amp;'Outcome Indicators - Section C'!$C$30:$C$121,0)),""),"")</f>
        <v/>
      </c>
      <c r="W137" s="608" t="str">
        <f t="array" ref="W137">IFERROR(IF(INDEX('Outcome Indicators - Section C'!F$30:F$121,MATCH('Print View'!$A137&amp;'Print View'!$V$81,'Outcome Indicators - Section C'!$A$30:$A$121&amp;'Outcome Indicators - Section C'!$C$30:$C$121,0))&lt;&gt;"",INDEX('Outcome Indicators - Section C'!F$30:F$121,MATCH('Print View'!$A137&amp;'Print View'!$V$81,'Outcome Indicators - Section C'!$A$30:$A$121&amp;'Outcome Indicators - Section C'!$C$30:$C$121,0)),""),"")</f>
        <v/>
      </c>
      <c r="X137" s="610" t="str">
        <f t="array" ref="X137">IFERROR(IF(INDEX('Outcome Indicators - Section C'!G$30:G$121,MATCH('Print View'!$A137&amp;'Print View'!$V$81,'Outcome Indicators - Section C'!$A$30:$A$121&amp;'Outcome Indicators - Section C'!$C$30:$C$121,0))&lt;&gt;"",INDEX('Outcome Indicators - Section C'!G$30:G$121,MATCH('Print View'!$A137&amp;'Print View'!$V$81,'Outcome Indicators - Section C'!$A$30:$A$121&amp;'Outcome Indicators - Section C'!$C$30:$C$121,0)),""),"")</f>
        <v/>
      </c>
      <c r="Y137" s="612" t="str">
        <f t="array" ref="Y137">IFERROR(IF(INDEX('Outcome Indicators - Section C'!H$30:H$121,MATCH('Print View'!$A137&amp;'Print View'!$V$81,'Outcome Indicators - Section C'!$A$30:$A$121&amp;'Outcome Indicators - Section C'!$C$30:$C$121,0))&lt;&gt;"",INDEX('Outcome Indicators - Section C'!H$30:H$121,MATCH('Print View'!$A137&amp;'Print View'!$V$81,'Outcome Indicators - Section C'!$A$30:$A$121&amp;'Outcome Indicators - Section C'!$C$30:$C$121,0)),""),"")</f>
        <v/>
      </c>
      <c r="Z137" s="284" t="str">
        <f t="array" ref="Z137">IFERROR(IF(INDEX('Outcome Indicators - Section C'!D$30:D$121,MATCH('Print View'!$A137&amp;'Print View'!$Z$81,'Outcome Indicators - Section C'!$A$30:$A$121&amp;'Outcome Indicators - Section C'!$C$30:$C$121,0))&lt;&gt;"",INDEX('Outcome Indicators - Section C'!D$30:D$121,MATCH('Print View'!$A137&amp;'Print View'!$Z$81,'Outcome Indicators - Section C'!$A$30:$A$121&amp;'Outcome Indicators - Section C'!$C$30:$C$121,0)),""),"")</f>
        <v/>
      </c>
      <c r="AA137" s="608" t="str">
        <f t="array" ref="AA137">IFERROR(IF(INDEX('Outcome Indicators - Section C'!F$30:F$121,MATCH('Print View'!$A137&amp;'Print View'!$Z$81,'Outcome Indicators - Section C'!$A$30:$A$121&amp;'Outcome Indicators - Section C'!$C$30:$C$121,0))&lt;&gt;"",INDEX('Outcome Indicators - Section C'!F$30:F$121,MATCH('Print View'!$A137&amp;'Print View'!$Z$81,'Outcome Indicators - Section C'!$A$30:$A$121&amp;'Outcome Indicators - Section C'!$C$30:$C$121,0)),""),"")</f>
        <v/>
      </c>
      <c r="AB137" s="610" t="str">
        <f t="array" ref="AB137">IFERROR(IF(INDEX('Outcome Indicators - Section C'!G$30:G$121,MATCH('Print View'!$A137&amp;'Print View'!$Z$81,'Outcome Indicators - Section C'!$A$30:$A$121&amp;'Outcome Indicators - Section C'!$C$30:$C$121,0))&lt;&gt;"",INDEX('Outcome Indicators - Section C'!G$30:G$121,MATCH('Print View'!$A137&amp;'Print View'!$Z$81,'Outcome Indicators - Section C'!$A$30:$A$121&amp;'Outcome Indicators - Section C'!$C$30:$C$121,0)),""),"")</f>
        <v/>
      </c>
      <c r="AC137" s="612" t="str">
        <f t="array" ref="AC137">IFERROR(IF(INDEX('Outcome Indicators - Section C'!H$30:H$121,MATCH('Print View'!$A137&amp;'Print View'!$Z$81,'Outcome Indicators - Section C'!$A$30:$A$121&amp;'Outcome Indicators - Section C'!$C$30:$C$121,0))&lt;&gt;"",INDEX('Outcome Indicators - Section C'!H$30:H$121,MATCH('Print View'!$A137&amp;'Print View'!$Z$81,'Outcome Indicators - Section C'!$A$30:$A$121&amp;'Outcome Indicators - Section C'!$C$30:$C$121,0)),""),"")</f>
        <v/>
      </c>
      <c r="AD137" s="276"/>
      <c r="AE137" s="256"/>
      <c r="AF137" s="256"/>
      <c r="AG137" s="256"/>
      <c r="AH137" s="256"/>
      <c r="AI137" s="267"/>
      <c r="AJ137" s="669" t="s">
        <v>287</v>
      </c>
    </row>
    <row r="138" spans="1:36" s="229" customFormat="1" ht="15.75" customHeight="1" x14ac:dyDescent="0.35">
      <c r="A138" s="658"/>
      <c r="B138" s="690"/>
      <c r="C138" s="660"/>
      <c r="D138" s="660"/>
      <c r="E138" s="660"/>
      <c r="F138" s="660"/>
      <c r="G138" s="660"/>
      <c r="H138" s="668"/>
      <c r="I138" s="613"/>
      <c r="J138" s="285">
        <f t="array" ref="J138">IFERROR(IF(INDEX('Outcome Indicators - Section C'!E$30:E$121,MATCH('Print View'!$A137&amp;'Print View'!$J$81,'Outcome Indicators - Section C'!$A$30:$A$121&amp;'Outcome Indicators - Section C'!$C$30:$C$121,0))&lt;&gt;"",INDEX('Outcome Indicators - Section C'!E$30:E$121,MATCH('Print View'!$A137&amp;'Print View'!$J$81,'Outcome Indicators - Section C'!$A$30:$A$121&amp;'Outcome Indicators - Section C'!$C$30:$C$121,0)),""),"")</f>
        <v>782</v>
      </c>
      <c r="K138" s="609"/>
      <c r="L138" s="611"/>
      <c r="M138" s="613"/>
      <c r="N138" s="285">
        <f t="array" ref="N138">IFERROR(IF(INDEX('Outcome Indicators - Section C'!E$30:E$121,MATCH('Print View'!$A137&amp;'Print View'!$N$81,'Outcome Indicators - Section C'!$A$30:$A$121&amp;'Outcome Indicators - Section C'!$C$30:$C$121,0))&lt;&gt;"",INDEX('Outcome Indicators - Section C'!E$30:E$121,MATCH('Print View'!$A137&amp;'Print View'!$N$81,'Outcome Indicators - Section C'!$A$30:$A$121&amp;'Outcome Indicators - Section C'!$C$30:$C$121,0)),""),"")</f>
        <v>772</v>
      </c>
      <c r="O138" s="609"/>
      <c r="P138" s="611"/>
      <c r="Q138" s="613"/>
      <c r="R138" s="285">
        <f t="array" ref="R138">IFERROR(IF(INDEX('Outcome Indicators - Section C'!E$30:E$121,MATCH('Print View'!$A137&amp;'Print View'!$R$81,'Outcome Indicators - Section C'!$A$30:$A$121&amp;'Outcome Indicators - Section C'!$C$30:$C$121,0))&lt;&gt;"",INDEX('Outcome Indicators - Section C'!E$30:E$121,MATCH('Print View'!$A137&amp;'Print View'!$R$81,'Outcome Indicators - Section C'!$A$30:$A$121&amp;'Outcome Indicators - Section C'!$C$30:$C$121,0)),""),"")</f>
        <v>761</v>
      </c>
      <c r="S138" s="609"/>
      <c r="T138" s="611"/>
      <c r="U138" s="613"/>
      <c r="V138" s="285" t="str">
        <f t="array" ref="V138">IFERROR(IF(INDEX('Outcome Indicators - Section C'!E$30:E$121,MATCH('Print View'!$A137&amp;'Print View'!$V$81,'Outcome Indicators - Section C'!$A$30:$A$121&amp;'Outcome Indicators - Section C'!$C$30:$C$121,0))&lt;&gt;"",INDEX('Outcome Indicators - Section C'!E$30:E$121,MATCH('Print View'!$A137&amp;'Print View'!$V$81,'Outcome Indicators - Section C'!$A$30:$A$121&amp;'Outcome Indicators - Section C'!$C$30:$C$121,0)),""),"")</f>
        <v/>
      </c>
      <c r="W138" s="609"/>
      <c r="X138" s="611"/>
      <c r="Y138" s="613"/>
      <c r="Z138" s="285" t="str">
        <f t="array" ref="Z138">IFERROR(IF(INDEX('Outcome Indicators - Section C'!E$30:E$121,MATCH('Print View'!$A137&amp;'Print View'!$Z$81,'Outcome Indicators - Section C'!$A$30:$A$121&amp;'Outcome Indicators - Section C'!$C$30:$C$121,0))&lt;&gt;"",INDEX('Outcome Indicators - Section C'!E$30:E$121,MATCH('Print View'!$A137&amp;'Print View'!$Z$81,'Outcome Indicators - Section C'!$A$30:$A$121&amp;'Outcome Indicators - Section C'!$C$30:$C$121,0)),""),"")</f>
        <v/>
      </c>
      <c r="AA138" s="609"/>
      <c r="AB138" s="611"/>
      <c r="AC138" s="613"/>
      <c r="AD138" s="277"/>
      <c r="AE138" s="258"/>
      <c r="AF138" s="258"/>
      <c r="AG138" s="258"/>
      <c r="AH138" s="258"/>
      <c r="AI138" s="267"/>
      <c r="AJ138" s="669"/>
    </row>
    <row r="139" spans="1:36" s="229" customFormat="1" ht="28.5" x14ac:dyDescent="0.65">
      <c r="A139" s="614">
        <v>10</v>
      </c>
      <c r="B139" s="691" t="str">
        <f>IFERROR(IF(INDEX('Outcome Indicators - Section C'!B$10:B$26,MATCH('Print View'!$A139,'Outcome Indicators - Section C'!$A$10:$A$26,0))&lt;&gt;"",INDEX('Outcome Indicators - Section C'!B$10:B$26,MATCH('Print View'!$A139,'Outcome Indicators - Section C'!$A$10:$A$26,0)),""),"")</f>
        <v>TB O-5(M): TB treatment coverage: Percentage of new and relapse cases that were notified and treated among the estimated number of incident TB cases in the same year (all form of TB - bacteriologically confirmed plus clinically diagnosed)</v>
      </c>
      <c r="C139" s="615" t="str">
        <f>IFERROR(IF(INDEX('Outcome Indicators - Section C'!C$10:C$26,MATCH('Print View'!$A139,'Outcome Indicators - Section C'!$A$10:$A$26,0))&lt;&gt;"",INDEX('Outcome Indicators - Section C'!C$10:C$26,MATCH('Print View'!$A139,'Outcome Indicators - Section C'!$A$10:$A$26,0)),""),"")</f>
        <v/>
      </c>
      <c r="D139" s="615" t="str">
        <f>IFERROR(IF(INDEX('Outcome Indicators - Section C'!D$10:D$26,MATCH('Print View'!$A139,'Outcome Indicators - Section C'!$A$10:$A$26,0))&lt;&gt;"",INDEX('Outcome Indicators - Section C'!D$10:D$26,MATCH('Print View'!$A139,'Outcome Indicators - Section C'!$A$10:$A$26,0)),""),"")</f>
        <v>32%</v>
      </c>
      <c r="E139" s="615" t="str">
        <f>IFERROR(IF(INDEX('Outcome Indicators - Section C'!E$10:E$26,MATCH('Print View'!$A139,'Outcome Indicators - Section C'!$A$10:$A$26,0))&lt;&gt;"",INDEX('Outcome Indicators - Section C'!E$10:E$26,MATCH('Print View'!$A139,'Outcome Indicators - Section C'!$A$10:$A$26,0)),""),"")</f>
        <v>2016</v>
      </c>
      <c r="F139" s="615" t="str">
        <f>IFERROR(IF(INDEX('Outcome Indicators - Section C'!F$10:F$26,MATCH('Print View'!$A139,'Outcome Indicators - Section C'!$A$10:$A$26,0))&lt;&gt;"",INDEX('Outcome Indicators - Section C'!F$10:F$26,MATCH('Print View'!$A139,'Outcome Indicators - Section C'!$A$10:$A$26,0)),""),"")</f>
        <v>R&amp;R TB system, quarterly reports</v>
      </c>
      <c r="G139" s="615" t="str">
        <f>IFERROR(IF(INDEX('Outcome Indicators - Section C'!G$10:G$26,MATCH('Print View'!$A139,'Outcome Indicators - Section C'!$A$10:$A$26,0))&lt;&gt;"",INDEX('Outcome Indicators - Section C'!G$10:G$26,MATCH('Print View'!$A139,'Outcome Indicators - Section C'!$A$10:$A$26,0)),""),"")</f>
        <v/>
      </c>
      <c r="H139" s="615" t="str">
        <f>IFERROR(IF(INDEX('Outcome Indicators - Section C'!H$10:H$26,MATCH('Print View'!$A139,'Outcome Indicators - Section C'!$A$10:$A$26,0))&lt;&gt;"",INDEX('Outcome Indicators - Section C'!H$10:H$26,MATCH('Print View'!$A139,'Outcome Indicators - Section C'!$A$10:$A$26,0)),""),"")</f>
        <v/>
      </c>
      <c r="I139" s="617">
        <f>IFERROR(IF(INDEX('Outcome Indicators - Section C'!A$10:A$26,MATCH('Print View'!$A139,'Outcome Indicators - Section C'!$A$10:$A$26,0))&lt;&gt;"",INDEX('Outcome Indicators - Section C'!A$10:A$26,MATCH('Print View'!$A139,'Outcome Indicators - Section C'!$A$10:$A$26,0)),""),"")</f>
        <v>10</v>
      </c>
      <c r="J139" s="312">
        <f t="array" ref="J139">IFERROR(IF(INDEX('Outcome Indicators - Section C'!D$30:D$121,MATCH('Print View'!$A139&amp;'Print View'!$J$81,'Outcome Indicators - Section C'!$A$30:$A$121&amp;'Outcome Indicators - Section C'!$C$30:$C$121,0))&lt;&gt;"",INDEX('Outcome Indicators - Section C'!D$30:D$121,MATCH('Print View'!$A139&amp;'Print View'!$J$81,'Outcome Indicators - Section C'!$A$30:$A$121&amp;'Outcome Indicators - Section C'!$C$30:$C$121,0)),""),"")</f>
        <v>19764</v>
      </c>
      <c r="K139" s="661">
        <f t="array" ref="K139">IFERROR(IF(INDEX('Outcome Indicators - Section C'!F$30:F$121,MATCH('Print View'!$A139&amp;'Print View'!$J$81,'Outcome Indicators - Section C'!$A$30:$A$121&amp;'Outcome Indicators - Section C'!$C$30:$C$121,0))&lt;&gt;"",INDEX('Outcome Indicators - Section C'!F$30:F$121,MATCH('Print View'!$A139&amp;'Print View'!$J$81,'Outcome Indicators - Section C'!$A$30:$A$121&amp;'Outcome Indicators - Section C'!$C$30:$C$121,0)),""),"")</f>
        <v>45</v>
      </c>
      <c r="L139" s="663">
        <f t="array" ref="L139">IFERROR(IF(INDEX('Outcome Indicators - Section C'!G$30:G$121,MATCH('Print View'!$A139&amp;'Print View'!$J$81,'Outcome Indicators - Section C'!$A$30:$A$121&amp;'Outcome Indicators - Section C'!$C$30:$C$121,0))&lt;&gt;"",INDEX('Outcome Indicators - Section C'!G$30:G$121,MATCH('Print View'!$A139&amp;'Print View'!$J$81,'Outcome Indicators - Section C'!$A$30:$A$121&amp;'Outcome Indicators - Section C'!$C$30:$C$121,0)),""),"")</f>
        <v>43497</v>
      </c>
      <c r="M139" s="665" t="str">
        <f t="array" ref="M139">IFERROR(IF(INDEX('Outcome Indicators - Section C'!H$30:H$121,MATCH('Print View'!$A139&amp;'Print View'!$J$81,'Outcome Indicators - Section C'!$A$30:$A$121&amp;'Outcome Indicators - Section C'!$C$30:$C$121,0))&lt;&gt;"",INDEX('Outcome Indicators - Section C'!H$30:H$121,MATCH('Print View'!$A139&amp;'Print View'!$J$81,'Outcome Indicators - Section C'!$A$30:$A$121&amp;'Outcome Indicators - Section C'!$C$30:$C$121,0)),""),"")</f>
        <v/>
      </c>
      <c r="N139" s="312">
        <f t="array" ref="N139">IFERROR(IF(INDEX('Outcome Indicators - Section C'!D$30:D$121,MATCH('Print View'!$A139&amp;'Print View'!$N$81,'Outcome Indicators - Section C'!$A$30:$A$121&amp;'Outcome Indicators - Section C'!$C$30:$C$121,0))&lt;&gt;"",INDEX('Outcome Indicators - Section C'!D$30:D$121,MATCH('Print View'!$A139&amp;'Print View'!$N$81,'Outcome Indicators - Section C'!$A$30:$A$121&amp;'Outcome Indicators - Section C'!$C$30:$C$121,0)),""),"")</f>
        <v>21681</v>
      </c>
      <c r="O139" s="661">
        <f t="array" ref="O139">IFERROR(IF(INDEX('Outcome Indicators - Section C'!F$30:F$121,MATCH('Print View'!$A139&amp;'Print View'!$N$81,'Outcome Indicators - Section C'!$A$30:$A$121&amp;'Outcome Indicators - Section C'!$C$30:$C$121,0))&lt;&gt;"",INDEX('Outcome Indicators - Section C'!F$30:F$121,MATCH('Print View'!$A139&amp;'Print View'!$N$81,'Outcome Indicators - Section C'!$A$30:$A$121&amp;'Outcome Indicators - Section C'!$C$30:$C$121,0)),""),"")</f>
        <v>50</v>
      </c>
      <c r="P139" s="663">
        <f t="array" ref="P139">IFERROR(IF(INDEX('Outcome Indicators - Section C'!G$30:G$121,MATCH('Print View'!$A139&amp;'Print View'!$N$81,'Outcome Indicators - Section C'!$A$30:$A$121&amp;'Outcome Indicators - Section C'!$C$30:$C$121,0))&lt;&gt;"",INDEX('Outcome Indicators - Section C'!G$30:G$121,MATCH('Print View'!$A139&amp;'Print View'!$N$81,'Outcome Indicators - Section C'!$A$30:$A$121&amp;'Outcome Indicators - Section C'!$C$30:$C$121,0)),""),"")</f>
        <v>43862</v>
      </c>
      <c r="Q139" s="665" t="str">
        <f t="array" ref="Q139">IFERROR(IF(INDEX('Outcome Indicators - Section C'!H$30:H$121,MATCH('Print View'!$A139&amp;'Print View'!$N$81,'Outcome Indicators - Section C'!$A$30:$A$121&amp;'Outcome Indicators - Section C'!$C$30:$C$121,0))&lt;&gt;"",INDEX('Outcome Indicators - Section C'!H$30:H$121,MATCH('Print View'!$A139&amp;'Print View'!$N$81,'Outcome Indicators - Section C'!$A$30:$A$121&amp;'Outcome Indicators - Section C'!$C$30:$C$121,0)),""),"")</f>
        <v/>
      </c>
      <c r="R139" s="312">
        <f t="array" ref="R139">IFERROR(IF(INDEX('Outcome Indicators - Section C'!D$30:D$121,MATCH('Print View'!$A139&amp;'Print View'!$R$81,'Outcome Indicators - Section C'!$A$30:$A$121&amp;'Outcome Indicators - Section C'!$C$30:$C$121,0))&lt;&gt;"",INDEX('Outcome Indicators - Section C'!D$30:D$121,MATCH('Print View'!$A139&amp;'Print View'!$R$81,'Outcome Indicators - Section C'!$A$30:$A$121&amp;'Outcome Indicators - Section C'!$C$30:$C$121,0)),""),"")</f>
        <v>23508</v>
      </c>
      <c r="S139" s="661">
        <f t="array" ref="S139">IFERROR(IF(INDEX('Outcome Indicators - Section C'!F$30:F$121,MATCH('Print View'!$A139&amp;'Print View'!$R$81,'Outcome Indicators - Section C'!$A$30:$A$121&amp;'Outcome Indicators - Section C'!$C$30:$C$121,0))&lt;&gt;"",INDEX('Outcome Indicators - Section C'!F$30:F$121,MATCH('Print View'!$A139&amp;'Print View'!$R$81,'Outcome Indicators - Section C'!$A$30:$A$121&amp;'Outcome Indicators - Section C'!$C$30:$C$121,0)),""),"")</f>
        <v>54.998479283157472</v>
      </c>
      <c r="T139" s="663">
        <f t="array" ref="T139">IFERROR(IF(INDEX('Outcome Indicators - Section C'!G$30:G$121,MATCH('Print View'!$A139&amp;'Print View'!$R$81,'Outcome Indicators - Section C'!$A$30:$A$121&amp;'Outcome Indicators - Section C'!$C$30:$C$121,0))&lt;&gt;"",INDEX('Outcome Indicators - Section C'!G$30:G$121,MATCH('Print View'!$A139&amp;'Print View'!$R$81,'Outcome Indicators - Section C'!$A$30:$A$121&amp;'Outcome Indicators - Section C'!$C$30:$C$121,0)),""),"")</f>
        <v>44228</v>
      </c>
      <c r="U139" s="665" t="str">
        <f t="array" ref="U139">IFERROR(IF(INDEX('Outcome Indicators - Section C'!H$30:H$121,MATCH('Print View'!$A139&amp;'Print View'!$R$81,'Outcome Indicators - Section C'!$A$30:$A$121&amp;'Outcome Indicators - Section C'!$C$30:$C$121,0))&lt;&gt;"",INDEX('Outcome Indicators - Section C'!H$30:H$121,MATCH('Print View'!$A139&amp;'Print View'!$R$81,'Outcome Indicators - Section C'!$A$30:$A$121&amp;'Outcome Indicators - Section C'!$C$30:$C$121,0)),""),"")</f>
        <v/>
      </c>
      <c r="V139" s="312" t="str">
        <f t="array" ref="V139">IFERROR(IF(INDEX('Outcome Indicators - Section C'!D$30:D$121,MATCH('Print View'!$A139&amp;'Print View'!$V$81,'Outcome Indicators - Section C'!$A$30:$A$121&amp;'Outcome Indicators - Section C'!$C$30:$C$121,0))&lt;&gt;"",INDEX('Outcome Indicators - Section C'!D$30:D$121,MATCH('Print View'!$A139&amp;'Print View'!$V$81,'Outcome Indicators - Section C'!$A$30:$A$121&amp;'Outcome Indicators - Section C'!$C$30:$C$121,0)),""),"")</f>
        <v/>
      </c>
      <c r="W139" s="661" t="str">
        <f t="array" ref="W139">IFERROR(IF(INDEX('Outcome Indicators - Section C'!F$30:F$121,MATCH('Print View'!$A139&amp;'Print View'!$V$81,'Outcome Indicators - Section C'!$A$30:$A$121&amp;'Outcome Indicators - Section C'!$C$30:$C$121,0))&lt;&gt;"",INDEX('Outcome Indicators - Section C'!F$30:F$121,MATCH('Print View'!$A139&amp;'Print View'!$V$81,'Outcome Indicators - Section C'!$A$30:$A$121&amp;'Outcome Indicators - Section C'!$C$30:$C$121,0)),""),"")</f>
        <v/>
      </c>
      <c r="X139" s="663" t="str">
        <f t="array" ref="X139">IFERROR(IF(INDEX('Outcome Indicators - Section C'!G$30:G$121,MATCH('Print View'!$A139&amp;'Print View'!$V$81,'Outcome Indicators - Section C'!$A$30:$A$121&amp;'Outcome Indicators - Section C'!$C$30:$C$121,0))&lt;&gt;"",INDEX('Outcome Indicators - Section C'!G$30:G$121,MATCH('Print View'!$A139&amp;'Print View'!$V$81,'Outcome Indicators - Section C'!$A$30:$A$121&amp;'Outcome Indicators - Section C'!$C$30:$C$121,0)),""),"")</f>
        <v/>
      </c>
      <c r="Y139" s="665" t="str">
        <f t="array" ref="Y139">IFERROR(IF(INDEX('Outcome Indicators - Section C'!H$30:H$121,MATCH('Print View'!$A139&amp;'Print View'!$V$81,'Outcome Indicators - Section C'!$A$30:$A$121&amp;'Outcome Indicators - Section C'!$C$30:$C$121,0))&lt;&gt;"",INDEX('Outcome Indicators - Section C'!H$30:H$121,MATCH('Print View'!$A139&amp;'Print View'!$V$81,'Outcome Indicators - Section C'!$A$30:$A$121&amp;'Outcome Indicators - Section C'!$C$30:$C$121,0)),""),"")</f>
        <v/>
      </c>
      <c r="Z139" s="312" t="str">
        <f t="array" ref="Z139">IFERROR(IF(INDEX('Outcome Indicators - Section C'!D$30:D$121,MATCH('Print View'!$A139&amp;'Print View'!$Z$81,'Outcome Indicators - Section C'!$A$30:$A$121&amp;'Outcome Indicators - Section C'!$C$30:$C$121,0))&lt;&gt;"",INDEX('Outcome Indicators - Section C'!D$30:D$121,MATCH('Print View'!$A139&amp;'Print View'!$Z$81,'Outcome Indicators - Section C'!$A$30:$A$121&amp;'Outcome Indicators - Section C'!$C$30:$C$121,0)),""),"")</f>
        <v/>
      </c>
      <c r="AA139" s="661" t="str">
        <f t="array" ref="AA139">IFERROR(IF(INDEX('Outcome Indicators - Section C'!F$30:F$121,MATCH('Print View'!$A139&amp;'Print View'!$Z$81,'Outcome Indicators - Section C'!$A$30:$A$121&amp;'Outcome Indicators - Section C'!$C$30:$C$121,0))&lt;&gt;"",INDEX('Outcome Indicators - Section C'!F$30:F$121,MATCH('Print View'!$A139&amp;'Print View'!$Z$81,'Outcome Indicators - Section C'!$A$30:$A$121&amp;'Outcome Indicators - Section C'!$C$30:$C$121,0)),""),"")</f>
        <v/>
      </c>
      <c r="AB139" s="663" t="str">
        <f t="array" ref="AB139">IFERROR(IF(INDEX('Outcome Indicators - Section C'!G$30:G$121,MATCH('Print View'!$A139&amp;'Print View'!$Z$81,'Outcome Indicators - Section C'!$A$30:$A$121&amp;'Outcome Indicators - Section C'!$C$30:$C$121,0))&lt;&gt;"",INDEX('Outcome Indicators - Section C'!G$30:G$121,MATCH('Print View'!$A139&amp;'Print View'!$Z$81,'Outcome Indicators - Section C'!$A$30:$A$121&amp;'Outcome Indicators - Section C'!$C$30:$C$121,0)),""),"")</f>
        <v/>
      </c>
      <c r="AC139" s="665" t="str">
        <f t="array" ref="AC139">IFERROR(IF(INDEX('Outcome Indicators - Section C'!H$30:H$121,MATCH('Print View'!$A139&amp;'Print View'!$Z$81,'Outcome Indicators - Section C'!$A$30:$A$121&amp;'Outcome Indicators - Section C'!$C$30:$C$121,0))&lt;&gt;"",INDEX('Outcome Indicators - Section C'!H$30:H$121,MATCH('Print View'!$A139&amp;'Print View'!$Z$81,'Outcome Indicators - Section C'!$A$30:$A$121&amp;'Outcome Indicators - Section C'!$C$30:$C$121,0)),""),"")</f>
        <v/>
      </c>
      <c r="AD139" s="278"/>
      <c r="AE139" s="260"/>
      <c r="AF139" s="260"/>
      <c r="AG139" s="260"/>
      <c r="AH139" s="260"/>
      <c r="AI139" s="260"/>
      <c r="AJ139" s="261"/>
    </row>
    <row r="140" spans="1:36" s="229" customFormat="1" ht="15.75" customHeight="1" x14ac:dyDescent="0.35">
      <c r="A140" s="614"/>
      <c r="B140" s="692"/>
      <c r="C140" s="616"/>
      <c r="D140" s="616"/>
      <c r="E140" s="616"/>
      <c r="F140" s="616"/>
      <c r="G140" s="616"/>
      <c r="H140" s="616"/>
      <c r="I140" s="618"/>
      <c r="J140" s="313">
        <f t="array" ref="J140">IFERROR(IF(INDEX('Outcome Indicators - Section C'!E$30:E$121,MATCH('Print View'!$A139&amp;'Print View'!$J$81,'Outcome Indicators - Section C'!$A$30:$A$121&amp;'Outcome Indicators - Section C'!$C$30:$C$121,0))&lt;&gt;"",INDEX('Outcome Indicators - Section C'!E$30:E$121,MATCH('Print View'!$A139&amp;'Print View'!$J$81,'Outcome Indicators - Section C'!$A$30:$A$121&amp;'Outcome Indicators - Section C'!$C$30:$C$121,0)),""),"")</f>
        <v>43920</v>
      </c>
      <c r="K140" s="662"/>
      <c r="L140" s="664"/>
      <c r="M140" s="666"/>
      <c r="N140" s="313">
        <f t="array" ref="N140">IFERROR(IF(INDEX('Outcome Indicators - Section C'!E$30:E$121,MATCH('Print View'!$A139&amp;'Print View'!$N$81,'Outcome Indicators - Section C'!$A$30:$A$121&amp;'Outcome Indicators - Section C'!$C$30:$C$121,0))&lt;&gt;"",INDEX('Outcome Indicators - Section C'!E$30:E$121,MATCH('Print View'!$A139&amp;'Print View'!$N$81,'Outcome Indicators - Section C'!$A$30:$A$121&amp;'Outcome Indicators - Section C'!$C$30:$C$121,0)),""),"")</f>
        <v>43362</v>
      </c>
      <c r="O140" s="662"/>
      <c r="P140" s="664"/>
      <c r="Q140" s="666"/>
      <c r="R140" s="313">
        <f t="array" ref="R140">IFERROR(IF(INDEX('Outcome Indicators - Section C'!E$30:E$121,MATCH('Print View'!$A139&amp;'Print View'!$R$81,'Outcome Indicators - Section C'!$A$30:$A$121&amp;'Outcome Indicators - Section C'!$C$30:$C$121,0))&lt;&gt;"",INDEX('Outcome Indicators - Section C'!E$30:E$121,MATCH('Print View'!$A139&amp;'Print View'!$R$81,'Outcome Indicators - Section C'!$A$30:$A$121&amp;'Outcome Indicators - Section C'!$C$30:$C$121,0)),""),"")</f>
        <v>42743</v>
      </c>
      <c r="S140" s="662"/>
      <c r="T140" s="664"/>
      <c r="U140" s="666"/>
      <c r="V140" s="313" t="str">
        <f t="array" ref="V140">IFERROR(IF(INDEX('Outcome Indicators - Section C'!E$30:E$121,MATCH('Print View'!$A139&amp;'Print View'!$V$81,'Outcome Indicators - Section C'!$A$30:$A$121&amp;'Outcome Indicators - Section C'!$C$30:$C$121,0))&lt;&gt;"",INDEX('Outcome Indicators - Section C'!E$30:E$121,MATCH('Print View'!$A139&amp;'Print View'!$V$81,'Outcome Indicators - Section C'!$A$30:$A$121&amp;'Outcome Indicators - Section C'!$C$30:$C$121,0)),""),"")</f>
        <v/>
      </c>
      <c r="W140" s="662"/>
      <c r="X140" s="664"/>
      <c r="Y140" s="666"/>
      <c r="Z140" s="313" t="str">
        <f t="array" ref="Z140">IFERROR(IF(INDEX('Outcome Indicators - Section C'!E$30:E$121,MATCH('Print View'!$A139&amp;'Print View'!$Z$81,'Outcome Indicators - Section C'!$A$30:$A$121&amp;'Outcome Indicators - Section C'!$C$30:$C$121,0))&lt;&gt;"",INDEX('Outcome Indicators - Section C'!E$30:E$121,MATCH('Print View'!$A139&amp;'Print View'!$Z$81,'Outcome Indicators - Section C'!$A$30:$A$121&amp;'Outcome Indicators - Section C'!$C$30:$C$121,0)),""),"")</f>
        <v/>
      </c>
      <c r="AA140" s="662"/>
      <c r="AB140" s="664"/>
      <c r="AC140" s="666"/>
      <c r="AD140" s="279"/>
      <c r="AE140" s="262"/>
      <c r="AF140" s="262"/>
      <c r="AG140" s="262"/>
      <c r="AH140" s="262"/>
      <c r="AI140" s="262"/>
      <c r="AJ140" s="263"/>
    </row>
    <row r="141" spans="1:36" s="229" customFormat="1" ht="28.5" x14ac:dyDescent="0.65">
      <c r="A141" s="658">
        <v>11</v>
      </c>
      <c r="B141" s="689" t="str">
        <f>IFERROR(IF(INDEX('Outcome Indicators - Section C'!B$10:B$26,MATCH('Print View'!$A141,'Outcome Indicators - Section C'!$A$10:$A$26,0))&lt;&gt;"",INDEX('Outcome Indicators - Section C'!B$10:B$26,MATCH('Print View'!$A141,'Outcome Indicators - Section C'!$A$10:$A$26,0)),""),"")</f>
        <v/>
      </c>
      <c r="C141" s="659" t="str">
        <f>IFERROR(IF(INDEX('Outcome Indicators - Section C'!C$10:C$26,MATCH('Print View'!$A141,'Outcome Indicators - Section C'!$A$10:$A$26,0))&lt;&gt;"",INDEX('Outcome Indicators - Section C'!C$10:C$26,MATCH('Print View'!$A141,'Outcome Indicators - Section C'!$A$10:$A$26,0)),""),"")</f>
        <v/>
      </c>
      <c r="D141" s="659" t="str">
        <f>IFERROR(IF(INDEX('Outcome Indicators - Section C'!D$10:D$26,MATCH('Print View'!$A141,'Outcome Indicators - Section C'!$A$10:$A$26,0))&lt;&gt;"",INDEX('Outcome Indicators - Section C'!D$10:D$26,MATCH('Print View'!$A141,'Outcome Indicators - Section C'!$A$10:$A$26,0)),""),"")</f>
        <v/>
      </c>
      <c r="E141" s="659" t="str">
        <f>IFERROR(IF(INDEX('Outcome Indicators - Section C'!E$10:E$26,MATCH('Print View'!$A141,'Outcome Indicators - Section C'!$A$10:$A$26,0))&lt;&gt;"",INDEX('Outcome Indicators - Section C'!E$10:E$26,MATCH('Print View'!$A141,'Outcome Indicators - Section C'!$A$10:$A$26,0)),""),"")</f>
        <v/>
      </c>
      <c r="F141" s="659" t="str">
        <f>IFERROR(IF(INDEX('Outcome Indicators - Section C'!F$10:F$26,MATCH('Print View'!$A141,'Outcome Indicators - Section C'!$A$10:$A$26,0))&lt;&gt;"",INDEX('Outcome Indicators - Section C'!F$10:F$26,MATCH('Print View'!$A141,'Outcome Indicators - Section C'!$A$10:$A$26,0)),""),"")</f>
        <v/>
      </c>
      <c r="G141" s="659" t="str">
        <f>IFERROR(IF(INDEX('Outcome Indicators - Section C'!G$10:G$26,MATCH('Print View'!$A141,'Outcome Indicators - Section C'!$A$10:$A$26,0))&lt;&gt;"",INDEX('Outcome Indicators - Section C'!G$10:G$26,MATCH('Print View'!$A141,'Outcome Indicators - Section C'!$A$10:$A$26,0)),""),"")</f>
        <v/>
      </c>
      <c r="H141" s="667" t="str">
        <f>IFERROR(IF(INDEX('Outcome Indicators - Section C'!H$10:H$26,MATCH('Print View'!$A141,'Outcome Indicators - Section C'!$A$10:$A$26,0))&lt;&gt;"",INDEX('Outcome Indicators - Section C'!H$10:H$26,MATCH('Print View'!$A141,'Outcome Indicators - Section C'!$A$10:$A$26,0)),""),"")</f>
        <v/>
      </c>
      <c r="I141" s="612">
        <f>IFERROR(IF(INDEX('Outcome Indicators - Section C'!A$10:A$26,MATCH('Print View'!$A141,'Outcome Indicators - Section C'!$A$10:$A$26,0))&lt;&gt;"",INDEX('Outcome Indicators - Section C'!A$10:A$26,MATCH('Print View'!$A141,'Outcome Indicators - Section C'!$A$10:$A$26,0)),""),"")</f>
        <v>11</v>
      </c>
      <c r="J141" s="284" t="str">
        <f t="array" ref="J141">IFERROR(IF(INDEX('Outcome Indicators - Section C'!D$30:D$121,MATCH('Print View'!$A141&amp;'Print View'!$J$81,'Outcome Indicators - Section C'!$A$30:$A$121&amp;'Outcome Indicators - Section C'!$C$30:$C$121,0))&lt;&gt;"",INDEX('Outcome Indicators - Section C'!D$30:D$121,MATCH('Print View'!$A141&amp;'Print View'!$J$81,'Outcome Indicators - Section C'!$A$30:$A$121&amp;'Outcome Indicators - Section C'!$C$30:$C$121,0)),""),"")</f>
        <v/>
      </c>
      <c r="K141" s="608" t="str">
        <f t="array" ref="K141">IFERROR(IF(INDEX('Outcome Indicators - Section C'!F$30:F$121,MATCH('Print View'!$A141&amp;'Print View'!$J$81,'Outcome Indicators - Section C'!$A$30:$A$121&amp;'Outcome Indicators - Section C'!$C$30:$C$121,0))&lt;&gt;"",INDEX('Outcome Indicators - Section C'!F$30:F$121,MATCH('Print View'!$A141&amp;'Print View'!$J$81,'Outcome Indicators - Section C'!$A$30:$A$121&amp;'Outcome Indicators - Section C'!$C$30:$C$121,0)),""),"")</f>
        <v/>
      </c>
      <c r="L141" s="610" t="str">
        <f t="array" ref="L141">IFERROR(IF(INDEX('Outcome Indicators - Section C'!G$30:G$121,MATCH('Print View'!$A141&amp;'Print View'!$J$81,'Outcome Indicators - Section C'!$A$30:$A$121&amp;'Outcome Indicators - Section C'!$C$30:$C$121,0))&lt;&gt;"",INDEX('Outcome Indicators - Section C'!G$30:G$121,MATCH('Print View'!$A141&amp;'Print View'!$J$81,'Outcome Indicators - Section C'!$A$30:$A$121&amp;'Outcome Indicators - Section C'!$C$30:$C$121,0)),""),"")</f>
        <v/>
      </c>
      <c r="M141" s="612" t="str">
        <f t="array" ref="M141">IFERROR(IF(INDEX('Outcome Indicators - Section C'!H$30:H$121,MATCH('Print View'!$A141&amp;'Print View'!$J$81,'Outcome Indicators - Section C'!$A$30:$A$121&amp;'Outcome Indicators - Section C'!$C$30:$C$121,0))&lt;&gt;"",INDEX('Outcome Indicators - Section C'!H$30:H$121,MATCH('Print View'!$A141&amp;'Print View'!$J$81,'Outcome Indicators - Section C'!$A$30:$A$121&amp;'Outcome Indicators - Section C'!$C$30:$C$121,0)),""),"")</f>
        <v/>
      </c>
      <c r="N141" s="284" t="str">
        <f t="array" ref="N141">IFERROR(IF(INDEX('Outcome Indicators - Section C'!D$30:D$121,MATCH('Print View'!$A141&amp;'Print View'!$N$81,'Outcome Indicators - Section C'!$A$30:$A$121&amp;'Outcome Indicators - Section C'!$C$30:$C$121,0))&lt;&gt;"",INDEX('Outcome Indicators - Section C'!D$30:D$121,MATCH('Print View'!$A141&amp;'Print View'!$N$81,'Outcome Indicators - Section C'!$A$30:$A$121&amp;'Outcome Indicators - Section C'!$C$30:$C$121,0)),""),"")</f>
        <v/>
      </c>
      <c r="O141" s="608" t="str">
        <f t="array" ref="O141">IFERROR(IF(INDEX('Outcome Indicators - Section C'!F$30:F$121,MATCH('Print View'!$A141&amp;'Print View'!$N$81,'Outcome Indicators - Section C'!$A$30:$A$121&amp;'Outcome Indicators - Section C'!$C$30:$C$121,0))&lt;&gt;"",INDEX('Outcome Indicators - Section C'!F$30:F$121,MATCH('Print View'!$A141&amp;'Print View'!$N$81,'Outcome Indicators - Section C'!$A$30:$A$121&amp;'Outcome Indicators - Section C'!$C$30:$C$121,0)),""),"")</f>
        <v/>
      </c>
      <c r="P141" s="610" t="str">
        <f t="array" ref="P141">IFERROR(IF(INDEX('Outcome Indicators - Section C'!G$30:G$121,MATCH('Print View'!$A141&amp;'Print View'!$N$81,'Outcome Indicators - Section C'!$A$30:$A$121&amp;'Outcome Indicators - Section C'!$C$30:$C$121,0))&lt;&gt;"",INDEX('Outcome Indicators - Section C'!G$30:G$121,MATCH('Print View'!$A141&amp;'Print View'!$N$81,'Outcome Indicators - Section C'!$A$30:$A$121&amp;'Outcome Indicators - Section C'!$C$30:$C$121,0)),""),"")</f>
        <v/>
      </c>
      <c r="Q141" s="612" t="str">
        <f t="array" ref="Q141">IFERROR(IF(INDEX('Outcome Indicators - Section C'!H$30:H$121,MATCH('Print View'!$A141&amp;'Print View'!$N$81,'Outcome Indicators - Section C'!$A$30:$A$121&amp;'Outcome Indicators - Section C'!$C$30:$C$121,0))&lt;&gt;"",INDEX('Outcome Indicators - Section C'!H$30:H$121,MATCH('Print View'!$A141&amp;'Print View'!$N$81,'Outcome Indicators - Section C'!$A$30:$A$121&amp;'Outcome Indicators - Section C'!$C$30:$C$121,0)),""),"")</f>
        <v/>
      </c>
      <c r="R141" s="284" t="str">
        <f t="array" ref="R141">IFERROR(IF(INDEX('Outcome Indicators - Section C'!D$30:D$121,MATCH('Print View'!$A141&amp;'Print View'!$R$81,'Outcome Indicators - Section C'!$A$30:$A$121&amp;'Outcome Indicators - Section C'!$C$30:$C$121,0))&lt;&gt;"",INDEX('Outcome Indicators - Section C'!D$30:D$121,MATCH('Print View'!$A141&amp;'Print View'!$R$81,'Outcome Indicators - Section C'!$A$30:$A$121&amp;'Outcome Indicators - Section C'!$C$30:$C$121,0)),""),"")</f>
        <v/>
      </c>
      <c r="S141" s="608" t="str">
        <f t="array" ref="S141">IFERROR(IF(INDEX('Outcome Indicators - Section C'!F$30:F$121,MATCH('Print View'!$A141&amp;'Print View'!$R$81,'Outcome Indicators - Section C'!$A$30:$A$121&amp;'Outcome Indicators - Section C'!$C$30:$C$121,0))&lt;&gt;"",INDEX('Outcome Indicators - Section C'!F$30:F$121,MATCH('Print View'!$A141&amp;'Print View'!$R$81,'Outcome Indicators - Section C'!$A$30:$A$121&amp;'Outcome Indicators - Section C'!$C$30:$C$121,0)),""),"")</f>
        <v/>
      </c>
      <c r="T141" s="610" t="str">
        <f t="array" ref="T141">IFERROR(IF(INDEX('Outcome Indicators - Section C'!G$30:G$121,MATCH('Print View'!$A141&amp;'Print View'!$R$81,'Outcome Indicators - Section C'!$A$30:$A$121&amp;'Outcome Indicators - Section C'!$C$30:$C$121,0))&lt;&gt;"",INDEX('Outcome Indicators - Section C'!G$30:G$121,MATCH('Print View'!$A141&amp;'Print View'!$R$81,'Outcome Indicators - Section C'!$A$30:$A$121&amp;'Outcome Indicators - Section C'!$C$30:$C$121,0)),""),"")</f>
        <v/>
      </c>
      <c r="U141" s="612" t="str">
        <f t="array" ref="U141">IFERROR(IF(INDEX('Outcome Indicators - Section C'!H$30:H$121,MATCH('Print View'!$A141&amp;'Print View'!$R$81,'Outcome Indicators - Section C'!$A$30:$A$121&amp;'Outcome Indicators - Section C'!$C$30:$C$121,0))&lt;&gt;"",INDEX('Outcome Indicators - Section C'!H$30:H$121,MATCH('Print View'!$A141&amp;'Print View'!$R$81,'Outcome Indicators - Section C'!$A$30:$A$121&amp;'Outcome Indicators - Section C'!$C$30:$C$121,0)),""),"")</f>
        <v/>
      </c>
      <c r="V141" s="284" t="str">
        <f t="array" ref="V141">IFERROR(IF(INDEX('Outcome Indicators - Section C'!D$30:D$121,MATCH('Print View'!$A141&amp;'Print View'!$V$81,'Outcome Indicators - Section C'!$A$30:$A$121&amp;'Outcome Indicators - Section C'!$C$30:$C$121,0))&lt;&gt;"",INDEX('Outcome Indicators - Section C'!D$30:D$121,MATCH('Print View'!$A141&amp;'Print View'!$V$81,'Outcome Indicators - Section C'!$A$30:$A$121&amp;'Outcome Indicators - Section C'!$C$30:$C$121,0)),""),"")</f>
        <v/>
      </c>
      <c r="W141" s="608" t="str">
        <f t="array" ref="W141">IFERROR(IF(INDEX('Outcome Indicators - Section C'!F$30:F$121,MATCH('Print View'!$A141&amp;'Print View'!$V$81,'Outcome Indicators - Section C'!$A$30:$A$121&amp;'Outcome Indicators - Section C'!$C$30:$C$121,0))&lt;&gt;"",INDEX('Outcome Indicators - Section C'!F$30:F$121,MATCH('Print View'!$A141&amp;'Print View'!$V$81,'Outcome Indicators - Section C'!$A$30:$A$121&amp;'Outcome Indicators - Section C'!$C$30:$C$121,0)),""),"")</f>
        <v/>
      </c>
      <c r="X141" s="610" t="str">
        <f t="array" ref="X141">IFERROR(IF(INDEX('Outcome Indicators - Section C'!G$30:G$121,MATCH('Print View'!$A141&amp;'Print View'!$V$81,'Outcome Indicators - Section C'!$A$30:$A$121&amp;'Outcome Indicators - Section C'!$C$30:$C$121,0))&lt;&gt;"",INDEX('Outcome Indicators - Section C'!G$30:G$121,MATCH('Print View'!$A141&amp;'Print View'!$V$81,'Outcome Indicators - Section C'!$A$30:$A$121&amp;'Outcome Indicators - Section C'!$C$30:$C$121,0)),""),"")</f>
        <v/>
      </c>
      <c r="Y141" s="612" t="str">
        <f t="array" ref="Y141">IFERROR(IF(INDEX('Outcome Indicators - Section C'!H$30:H$121,MATCH('Print View'!$A141&amp;'Print View'!$V$81,'Outcome Indicators - Section C'!$A$30:$A$121&amp;'Outcome Indicators - Section C'!$C$30:$C$121,0))&lt;&gt;"",INDEX('Outcome Indicators - Section C'!H$30:H$121,MATCH('Print View'!$A141&amp;'Print View'!$V$81,'Outcome Indicators - Section C'!$A$30:$A$121&amp;'Outcome Indicators - Section C'!$C$30:$C$121,0)),""),"")</f>
        <v/>
      </c>
      <c r="Z141" s="284" t="str">
        <f t="array" ref="Z141">IFERROR(IF(INDEX('Outcome Indicators - Section C'!D$30:D$121,MATCH('Print View'!$A141&amp;'Print View'!$Z$81,'Outcome Indicators - Section C'!$A$30:$A$121&amp;'Outcome Indicators - Section C'!$C$30:$C$121,0))&lt;&gt;"",INDEX('Outcome Indicators - Section C'!D$30:D$121,MATCH('Print View'!$A141&amp;'Print View'!$Z$81,'Outcome Indicators - Section C'!$A$30:$A$121&amp;'Outcome Indicators - Section C'!$C$30:$C$121,0)),""),"")</f>
        <v/>
      </c>
      <c r="AA141" s="608" t="str">
        <f t="array" ref="AA141">IFERROR(IF(INDEX('Outcome Indicators - Section C'!F$30:F$121,MATCH('Print View'!$A141&amp;'Print View'!$Z$81,'Outcome Indicators - Section C'!$A$30:$A$121&amp;'Outcome Indicators - Section C'!$C$30:$C$121,0))&lt;&gt;"",INDEX('Outcome Indicators - Section C'!F$30:F$121,MATCH('Print View'!$A141&amp;'Print View'!$Z$81,'Outcome Indicators - Section C'!$A$30:$A$121&amp;'Outcome Indicators - Section C'!$C$30:$C$121,0)),""),"")</f>
        <v/>
      </c>
      <c r="AB141" s="610" t="str">
        <f t="array" ref="AB141">IFERROR(IF(INDEX('Outcome Indicators - Section C'!G$30:G$121,MATCH('Print View'!$A141&amp;'Print View'!$Z$81,'Outcome Indicators - Section C'!$A$30:$A$121&amp;'Outcome Indicators - Section C'!$C$30:$C$121,0))&lt;&gt;"",INDEX('Outcome Indicators - Section C'!G$30:G$121,MATCH('Print View'!$A141&amp;'Print View'!$Z$81,'Outcome Indicators - Section C'!$A$30:$A$121&amp;'Outcome Indicators - Section C'!$C$30:$C$121,0)),""),"")</f>
        <v/>
      </c>
      <c r="AC141" s="612" t="str">
        <f t="array" ref="AC141">IFERROR(IF(INDEX('Outcome Indicators - Section C'!H$30:H$121,MATCH('Print View'!$A141&amp;'Print View'!$Z$81,'Outcome Indicators - Section C'!$A$30:$A$121&amp;'Outcome Indicators - Section C'!$C$30:$C$121,0))&lt;&gt;"",INDEX('Outcome Indicators - Section C'!H$30:H$121,MATCH('Print View'!$A141&amp;'Print View'!$Z$81,'Outcome Indicators - Section C'!$A$30:$A$121&amp;'Outcome Indicators - Section C'!$C$30:$C$121,0)),""),"")</f>
        <v/>
      </c>
      <c r="AD141" s="276"/>
      <c r="AE141" s="256"/>
      <c r="AF141" s="256"/>
      <c r="AG141" s="256"/>
      <c r="AH141" s="256"/>
      <c r="AI141" s="267"/>
      <c r="AJ141" s="669"/>
    </row>
    <row r="142" spans="1:36" s="229" customFormat="1" ht="15.75" customHeight="1" x14ac:dyDescent="0.35">
      <c r="A142" s="658"/>
      <c r="B142" s="690"/>
      <c r="C142" s="660"/>
      <c r="D142" s="660"/>
      <c r="E142" s="660"/>
      <c r="F142" s="660"/>
      <c r="G142" s="660"/>
      <c r="H142" s="668"/>
      <c r="I142" s="613"/>
      <c r="J142" s="285" t="str">
        <f t="array" ref="J142">IFERROR(IF(INDEX('Outcome Indicators - Section C'!E$30:E$121,MATCH('Print View'!$A141&amp;'Print View'!$J$81,'Outcome Indicators - Section C'!$A$30:$A$121&amp;'Outcome Indicators - Section C'!$C$30:$C$121,0))&lt;&gt;"",INDEX('Outcome Indicators - Section C'!E$30:E$121,MATCH('Print View'!$A141&amp;'Print View'!$J$81,'Outcome Indicators - Section C'!$A$30:$A$121&amp;'Outcome Indicators - Section C'!$C$30:$C$121,0)),""),"")</f>
        <v/>
      </c>
      <c r="K142" s="609"/>
      <c r="L142" s="611"/>
      <c r="M142" s="613"/>
      <c r="N142" s="285" t="str">
        <f t="array" ref="N142">IFERROR(IF(INDEX('Outcome Indicators - Section C'!E$30:E$121,MATCH('Print View'!$A141&amp;'Print View'!$N$81,'Outcome Indicators - Section C'!$A$30:$A$121&amp;'Outcome Indicators - Section C'!$C$30:$C$121,0))&lt;&gt;"",INDEX('Outcome Indicators - Section C'!E$30:E$121,MATCH('Print View'!$A141&amp;'Print View'!$N$81,'Outcome Indicators - Section C'!$A$30:$A$121&amp;'Outcome Indicators - Section C'!$C$30:$C$121,0)),""),"")</f>
        <v/>
      </c>
      <c r="O142" s="609"/>
      <c r="P142" s="611"/>
      <c r="Q142" s="613"/>
      <c r="R142" s="285" t="str">
        <f t="array" ref="R142">IFERROR(IF(INDEX('Outcome Indicators - Section C'!E$30:E$121,MATCH('Print View'!$A141&amp;'Print View'!$R$81,'Outcome Indicators - Section C'!$A$30:$A$121&amp;'Outcome Indicators - Section C'!$C$30:$C$121,0))&lt;&gt;"",INDEX('Outcome Indicators - Section C'!E$30:E$121,MATCH('Print View'!$A141&amp;'Print View'!$R$81,'Outcome Indicators - Section C'!$A$30:$A$121&amp;'Outcome Indicators - Section C'!$C$30:$C$121,0)),""),"")</f>
        <v/>
      </c>
      <c r="S142" s="609"/>
      <c r="T142" s="611"/>
      <c r="U142" s="613"/>
      <c r="V142" s="285" t="str">
        <f t="array" ref="V142">IFERROR(IF(INDEX('Outcome Indicators - Section C'!E$30:E$121,MATCH('Print View'!$A141&amp;'Print View'!$V$81,'Outcome Indicators - Section C'!$A$30:$A$121&amp;'Outcome Indicators - Section C'!$C$30:$C$121,0))&lt;&gt;"",INDEX('Outcome Indicators - Section C'!E$30:E$121,MATCH('Print View'!$A141&amp;'Print View'!$V$81,'Outcome Indicators - Section C'!$A$30:$A$121&amp;'Outcome Indicators - Section C'!$C$30:$C$121,0)),""),"")</f>
        <v/>
      </c>
      <c r="W142" s="609"/>
      <c r="X142" s="611"/>
      <c r="Y142" s="613"/>
      <c r="Z142" s="285" t="str">
        <f t="array" ref="Z142">IFERROR(IF(INDEX('Outcome Indicators - Section C'!E$30:E$121,MATCH('Print View'!$A141&amp;'Print View'!$Z$81,'Outcome Indicators - Section C'!$A$30:$A$121&amp;'Outcome Indicators - Section C'!$C$30:$C$121,0))&lt;&gt;"",INDEX('Outcome Indicators - Section C'!E$30:E$121,MATCH('Print View'!$A141&amp;'Print View'!$Z$81,'Outcome Indicators - Section C'!$A$30:$A$121&amp;'Outcome Indicators - Section C'!$C$30:$C$121,0)),""),"")</f>
        <v/>
      </c>
      <c r="AA142" s="609"/>
      <c r="AB142" s="611"/>
      <c r="AC142" s="613"/>
      <c r="AD142" s="277"/>
      <c r="AE142" s="258"/>
      <c r="AF142" s="258"/>
      <c r="AG142" s="258"/>
      <c r="AH142" s="258"/>
      <c r="AI142" s="267"/>
      <c r="AJ142" s="669"/>
    </row>
    <row r="143" spans="1:36" s="229" customFormat="1" ht="28.5" x14ac:dyDescent="0.65">
      <c r="A143" s="614">
        <v>12</v>
      </c>
      <c r="B143" s="691" t="str">
        <f>IFERROR(IF(INDEX('Outcome Indicators - Section C'!B$10:B$26,MATCH('Print View'!$A143,'Outcome Indicators - Section C'!$A$10:$A$26,0))&lt;&gt;"",INDEX('Outcome Indicators - Section C'!B$10:B$26,MATCH('Print View'!$A143,'Outcome Indicators - Section C'!$A$10:$A$26,0)),""),"")</f>
        <v/>
      </c>
      <c r="C143" s="615" t="str">
        <f>IFERROR(IF(INDEX('Outcome Indicators - Section C'!C$10:C$26,MATCH('Print View'!$A143,'Outcome Indicators - Section C'!$A$10:$A$26,0))&lt;&gt;"",INDEX('Outcome Indicators - Section C'!C$10:C$26,MATCH('Print View'!$A143,'Outcome Indicators - Section C'!$A$10:$A$26,0)),""),"")</f>
        <v/>
      </c>
      <c r="D143" s="615" t="str">
        <f>IFERROR(IF(INDEX('Outcome Indicators - Section C'!D$10:D$26,MATCH('Print View'!$A143,'Outcome Indicators - Section C'!$A$10:$A$26,0))&lt;&gt;"",INDEX('Outcome Indicators - Section C'!D$10:D$26,MATCH('Print View'!$A143,'Outcome Indicators - Section C'!$A$10:$A$26,0)),""),"")</f>
        <v/>
      </c>
      <c r="E143" s="615" t="str">
        <f>IFERROR(IF(INDEX('Outcome Indicators - Section C'!E$10:E$26,MATCH('Print View'!$A143,'Outcome Indicators - Section C'!$A$10:$A$26,0))&lt;&gt;"",INDEX('Outcome Indicators - Section C'!E$10:E$26,MATCH('Print View'!$A143,'Outcome Indicators - Section C'!$A$10:$A$26,0)),""),"")</f>
        <v/>
      </c>
      <c r="F143" s="615" t="str">
        <f>IFERROR(IF(INDEX('Outcome Indicators - Section C'!F$10:F$26,MATCH('Print View'!$A143,'Outcome Indicators - Section C'!$A$10:$A$26,0))&lt;&gt;"",INDEX('Outcome Indicators - Section C'!F$10:F$26,MATCH('Print View'!$A143,'Outcome Indicators - Section C'!$A$10:$A$26,0)),""),"")</f>
        <v/>
      </c>
      <c r="G143" s="615" t="str">
        <f>IFERROR(IF(INDEX('Outcome Indicators - Section C'!G$10:G$26,MATCH('Print View'!$A143,'Outcome Indicators - Section C'!$A$10:$A$26,0))&lt;&gt;"",INDEX('Outcome Indicators - Section C'!G$10:G$26,MATCH('Print View'!$A143,'Outcome Indicators - Section C'!$A$10:$A$26,0)),""),"")</f>
        <v/>
      </c>
      <c r="H143" s="615" t="str">
        <f>IFERROR(IF(INDEX('Outcome Indicators - Section C'!H$10:H$26,MATCH('Print View'!$A143,'Outcome Indicators - Section C'!$A$10:$A$26,0))&lt;&gt;"",INDEX('Outcome Indicators - Section C'!H$10:H$26,MATCH('Print View'!$A143,'Outcome Indicators - Section C'!$A$10:$A$26,0)),""),"")</f>
        <v/>
      </c>
      <c r="I143" s="617">
        <f>IFERROR(IF(INDEX('Outcome Indicators - Section C'!A$10:A$26,MATCH('Print View'!$A143,'Outcome Indicators - Section C'!$A$10:$A$26,0))&lt;&gt;"",INDEX('Outcome Indicators - Section C'!A$10:A$26,MATCH('Print View'!$A143,'Outcome Indicators - Section C'!$A$10:$A$26,0)),""),"")</f>
        <v>12</v>
      </c>
      <c r="J143" s="312" t="str">
        <f t="array" ref="J143">IFERROR(IF(INDEX('Outcome Indicators - Section C'!D$30:D$121,MATCH('Print View'!$A143&amp;'Print View'!$J$81,'Outcome Indicators - Section C'!$A$30:$A$121&amp;'Outcome Indicators - Section C'!$C$30:$C$121,0))&lt;&gt;"",INDEX('Outcome Indicators - Section C'!D$30:D$121,MATCH('Print View'!$A143&amp;'Print View'!$J$81,'Outcome Indicators - Section C'!$A$30:$A$121&amp;'Outcome Indicators - Section C'!$C$30:$C$121,0)),""),"")</f>
        <v/>
      </c>
      <c r="K143" s="661" t="str">
        <f t="array" ref="K143">IFERROR(IF(INDEX('Outcome Indicators - Section C'!F$30:F$121,MATCH('Print View'!$A143&amp;'Print View'!$J$81,'Outcome Indicators - Section C'!$A$30:$A$121&amp;'Outcome Indicators - Section C'!$C$30:$C$121,0))&lt;&gt;"",INDEX('Outcome Indicators - Section C'!F$30:F$121,MATCH('Print View'!$A143&amp;'Print View'!$J$81,'Outcome Indicators - Section C'!$A$30:$A$121&amp;'Outcome Indicators - Section C'!$C$30:$C$121,0)),""),"")</f>
        <v/>
      </c>
      <c r="L143" s="663" t="str">
        <f t="array" ref="L143">IFERROR(IF(INDEX('Outcome Indicators - Section C'!G$30:G$121,MATCH('Print View'!$A143&amp;'Print View'!$J$81,'Outcome Indicators - Section C'!$A$30:$A$121&amp;'Outcome Indicators - Section C'!$C$30:$C$121,0))&lt;&gt;"",INDEX('Outcome Indicators - Section C'!G$30:G$121,MATCH('Print View'!$A143&amp;'Print View'!$J$81,'Outcome Indicators - Section C'!$A$30:$A$121&amp;'Outcome Indicators - Section C'!$C$30:$C$121,0)),""),"")</f>
        <v/>
      </c>
      <c r="M143" s="665" t="str">
        <f t="array" ref="M143">IFERROR(IF(INDEX('Outcome Indicators - Section C'!H$30:H$121,MATCH('Print View'!$A143&amp;'Print View'!$J$81,'Outcome Indicators - Section C'!$A$30:$A$121&amp;'Outcome Indicators - Section C'!$C$30:$C$121,0))&lt;&gt;"",INDEX('Outcome Indicators - Section C'!H$30:H$121,MATCH('Print View'!$A143&amp;'Print View'!$J$81,'Outcome Indicators - Section C'!$A$30:$A$121&amp;'Outcome Indicators - Section C'!$C$30:$C$121,0)),""),"")</f>
        <v/>
      </c>
      <c r="N143" s="312" t="str">
        <f t="array" ref="N143">IFERROR(IF(INDEX('Outcome Indicators - Section C'!D$30:D$121,MATCH('Print View'!$A143&amp;'Print View'!$N$81,'Outcome Indicators - Section C'!$A$30:$A$121&amp;'Outcome Indicators - Section C'!$C$30:$C$121,0))&lt;&gt;"",INDEX('Outcome Indicators - Section C'!D$30:D$121,MATCH('Print View'!$A143&amp;'Print View'!$N$81,'Outcome Indicators - Section C'!$A$30:$A$121&amp;'Outcome Indicators - Section C'!$C$30:$C$121,0)),""),"")</f>
        <v/>
      </c>
      <c r="O143" s="661" t="str">
        <f t="array" ref="O143">IFERROR(IF(INDEX('Outcome Indicators - Section C'!F$30:F$121,MATCH('Print View'!$A143&amp;'Print View'!$N$81,'Outcome Indicators - Section C'!$A$30:$A$121&amp;'Outcome Indicators - Section C'!$C$30:$C$121,0))&lt;&gt;"",INDEX('Outcome Indicators - Section C'!F$30:F$121,MATCH('Print View'!$A143&amp;'Print View'!$N$81,'Outcome Indicators - Section C'!$A$30:$A$121&amp;'Outcome Indicators - Section C'!$C$30:$C$121,0)),""),"")</f>
        <v/>
      </c>
      <c r="P143" s="663" t="str">
        <f t="array" ref="P143">IFERROR(IF(INDEX('Outcome Indicators - Section C'!G$30:G$121,MATCH('Print View'!$A143&amp;'Print View'!$N$81,'Outcome Indicators - Section C'!$A$30:$A$121&amp;'Outcome Indicators - Section C'!$C$30:$C$121,0))&lt;&gt;"",INDEX('Outcome Indicators - Section C'!G$30:G$121,MATCH('Print View'!$A143&amp;'Print View'!$N$81,'Outcome Indicators - Section C'!$A$30:$A$121&amp;'Outcome Indicators - Section C'!$C$30:$C$121,0)),""),"")</f>
        <v/>
      </c>
      <c r="Q143" s="665" t="str">
        <f t="array" ref="Q143">IFERROR(IF(INDEX('Outcome Indicators - Section C'!H$30:H$121,MATCH('Print View'!$A143&amp;'Print View'!$N$81,'Outcome Indicators - Section C'!$A$30:$A$121&amp;'Outcome Indicators - Section C'!$C$30:$C$121,0))&lt;&gt;"",INDEX('Outcome Indicators - Section C'!H$30:H$121,MATCH('Print View'!$A143&amp;'Print View'!$N$81,'Outcome Indicators - Section C'!$A$30:$A$121&amp;'Outcome Indicators - Section C'!$C$30:$C$121,0)),""),"")</f>
        <v/>
      </c>
      <c r="R143" s="312" t="str">
        <f t="array" ref="R143">IFERROR(IF(INDEX('Outcome Indicators - Section C'!D$30:D$121,MATCH('Print View'!$A143&amp;'Print View'!$R$81,'Outcome Indicators - Section C'!$A$30:$A$121&amp;'Outcome Indicators - Section C'!$C$30:$C$121,0))&lt;&gt;"",INDEX('Outcome Indicators - Section C'!D$30:D$121,MATCH('Print View'!$A143&amp;'Print View'!$R$81,'Outcome Indicators - Section C'!$A$30:$A$121&amp;'Outcome Indicators - Section C'!$C$30:$C$121,0)),""),"")</f>
        <v/>
      </c>
      <c r="S143" s="661" t="str">
        <f t="array" ref="S143">IFERROR(IF(INDEX('Outcome Indicators - Section C'!F$30:F$121,MATCH('Print View'!$A143&amp;'Print View'!$R$81,'Outcome Indicators - Section C'!$A$30:$A$121&amp;'Outcome Indicators - Section C'!$C$30:$C$121,0))&lt;&gt;"",INDEX('Outcome Indicators - Section C'!F$30:F$121,MATCH('Print View'!$A143&amp;'Print View'!$R$81,'Outcome Indicators - Section C'!$A$30:$A$121&amp;'Outcome Indicators - Section C'!$C$30:$C$121,0)),""),"")</f>
        <v/>
      </c>
      <c r="T143" s="663" t="str">
        <f t="array" ref="T143">IFERROR(IF(INDEX('Outcome Indicators - Section C'!G$30:G$121,MATCH('Print View'!$A143&amp;'Print View'!$R$81,'Outcome Indicators - Section C'!$A$30:$A$121&amp;'Outcome Indicators - Section C'!$C$30:$C$121,0))&lt;&gt;"",INDEX('Outcome Indicators - Section C'!G$30:G$121,MATCH('Print View'!$A143&amp;'Print View'!$R$81,'Outcome Indicators - Section C'!$A$30:$A$121&amp;'Outcome Indicators - Section C'!$C$30:$C$121,0)),""),"")</f>
        <v/>
      </c>
      <c r="U143" s="665" t="str">
        <f t="array" ref="U143">IFERROR(IF(INDEX('Outcome Indicators - Section C'!H$30:H$121,MATCH('Print View'!$A143&amp;'Print View'!$R$81,'Outcome Indicators - Section C'!$A$30:$A$121&amp;'Outcome Indicators - Section C'!$C$30:$C$121,0))&lt;&gt;"",INDEX('Outcome Indicators - Section C'!H$30:H$121,MATCH('Print View'!$A143&amp;'Print View'!$R$81,'Outcome Indicators - Section C'!$A$30:$A$121&amp;'Outcome Indicators - Section C'!$C$30:$C$121,0)),""),"")</f>
        <v/>
      </c>
      <c r="V143" s="312" t="str">
        <f t="array" ref="V143">IFERROR(IF(INDEX('Outcome Indicators - Section C'!D$30:D$121,MATCH('Print View'!$A143&amp;'Print View'!$V$81,'Outcome Indicators - Section C'!$A$30:$A$121&amp;'Outcome Indicators - Section C'!$C$30:$C$121,0))&lt;&gt;"",INDEX('Outcome Indicators - Section C'!D$30:D$121,MATCH('Print View'!$A143&amp;'Print View'!$V$81,'Outcome Indicators - Section C'!$A$30:$A$121&amp;'Outcome Indicators - Section C'!$C$30:$C$121,0)),""),"")</f>
        <v/>
      </c>
      <c r="W143" s="661" t="str">
        <f t="array" ref="W143">IFERROR(IF(INDEX('Outcome Indicators - Section C'!F$30:F$121,MATCH('Print View'!$A143&amp;'Print View'!$V$81,'Outcome Indicators - Section C'!$A$30:$A$121&amp;'Outcome Indicators - Section C'!$C$30:$C$121,0))&lt;&gt;"",INDEX('Outcome Indicators - Section C'!F$30:F$121,MATCH('Print View'!$A143&amp;'Print View'!$V$81,'Outcome Indicators - Section C'!$A$30:$A$121&amp;'Outcome Indicators - Section C'!$C$30:$C$121,0)),""),"")</f>
        <v/>
      </c>
      <c r="X143" s="663" t="str">
        <f t="array" ref="X143">IFERROR(IF(INDEX('Outcome Indicators - Section C'!G$30:G$121,MATCH('Print View'!$A143&amp;'Print View'!$V$81,'Outcome Indicators - Section C'!$A$30:$A$121&amp;'Outcome Indicators - Section C'!$C$30:$C$121,0))&lt;&gt;"",INDEX('Outcome Indicators - Section C'!G$30:G$121,MATCH('Print View'!$A143&amp;'Print View'!$V$81,'Outcome Indicators - Section C'!$A$30:$A$121&amp;'Outcome Indicators - Section C'!$C$30:$C$121,0)),""),"")</f>
        <v/>
      </c>
      <c r="Y143" s="665" t="str">
        <f t="array" ref="Y143">IFERROR(IF(INDEX('Outcome Indicators - Section C'!H$30:H$121,MATCH('Print View'!$A143&amp;'Print View'!$V$81,'Outcome Indicators - Section C'!$A$30:$A$121&amp;'Outcome Indicators - Section C'!$C$30:$C$121,0))&lt;&gt;"",INDEX('Outcome Indicators - Section C'!H$30:H$121,MATCH('Print View'!$A143&amp;'Print View'!$V$81,'Outcome Indicators - Section C'!$A$30:$A$121&amp;'Outcome Indicators - Section C'!$C$30:$C$121,0)),""),"")</f>
        <v/>
      </c>
      <c r="Z143" s="312" t="str">
        <f t="array" ref="Z143">IFERROR(IF(INDEX('Outcome Indicators - Section C'!D$30:D$121,MATCH('Print View'!$A143&amp;'Print View'!$Z$81,'Outcome Indicators - Section C'!$A$30:$A$121&amp;'Outcome Indicators - Section C'!$C$30:$C$121,0))&lt;&gt;"",INDEX('Outcome Indicators - Section C'!D$30:D$121,MATCH('Print View'!$A143&amp;'Print View'!$Z$81,'Outcome Indicators - Section C'!$A$30:$A$121&amp;'Outcome Indicators - Section C'!$C$30:$C$121,0)),""),"")</f>
        <v/>
      </c>
      <c r="AA143" s="661" t="str">
        <f t="array" ref="AA143">IFERROR(IF(INDEX('Outcome Indicators - Section C'!F$30:F$121,MATCH('Print View'!$A143&amp;'Print View'!$Z$81,'Outcome Indicators - Section C'!$A$30:$A$121&amp;'Outcome Indicators - Section C'!$C$30:$C$121,0))&lt;&gt;"",INDEX('Outcome Indicators - Section C'!F$30:F$121,MATCH('Print View'!$A143&amp;'Print View'!$Z$81,'Outcome Indicators - Section C'!$A$30:$A$121&amp;'Outcome Indicators - Section C'!$C$30:$C$121,0)),""),"")</f>
        <v/>
      </c>
      <c r="AB143" s="663" t="str">
        <f t="array" ref="AB143">IFERROR(IF(INDEX('Outcome Indicators - Section C'!G$30:G$121,MATCH('Print View'!$A143&amp;'Print View'!$Z$81,'Outcome Indicators - Section C'!$A$30:$A$121&amp;'Outcome Indicators - Section C'!$C$30:$C$121,0))&lt;&gt;"",INDEX('Outcome Indicators - Section C'!G$30:G$121,MATCH('Print View'!$A143&amp;'Print View'!$Z$81,'Outcome Indicators - Section C'!$A$30:$A$121&amp;'Outcome Indicators - Section C'!$C$30:$C$121,0)),""),"")</f>
        <v/>
      </c>
      <c r="AC143" s="665" t="str">
        <f t="array" ref="AC143">IFERROR(IF(INDEX('Outcome Indicators - Section C'!H$30:H$121,MATCH('Print View'!$A143&amp;'Print View'!$Z$81,'Outcome Indicators - Section C'!$A$30:$A$121&amp;'Outcome Indicators - Section C'!$C$30:$C$121,0))&lt;&gt;"",INDEX('Outcome Indicators - Section C'!H$30:H$121,MATCH('Print View'!$A143&amp;'Print View'!$Z$81,'Outcome Indicators - Section C'!$A$30:$A$121&amp;'Outcome Indicators - Section C'!$C$30:$C$121,0)),""),"")</f>
        <v/>
      </c>
      <c r="AD143" s="278"/>
      <c r="AE143" s="260"/>
      <c r="AF143" s="260"/>
      <c r="AG143" s="260"/>
      <c r="AH143" s="260"/>
      <c r="AI143" s="260"/>
      <c r="AJ143" s="261"/>
    </row>
    <row r="144" spans="1:36" s="229" customFormat="1" ht="15.75" customHeight="1" x14ac:dyDescent="0.35">
      <c r="A144" s="614"/>
      <c r="B144" s="692"/>
      <c r="C144" s="616"/>
      <c r="D144" s="616"/>
      <c r="E144" s="616"/>
      <c r="F144" s="616"/>
      <c r="G144" s="616"/>
      <c r="H144" s="616"/>
      <c r="I144" s="618"/>
      <c r="J144" s="313" t="str">
        <f t="array" ref="J144">IFERROR(IF(INDEX('Outcome Indicators - Section C'!E$30:E$121,MATCH('Print View'!$A143&amp;'Print View'!$J$81,'Outcome Indicators - Section C'!$A$30:$A$121&amp;'Outcome Indicators - Section C'!$C$30:$C$121,0))&lt;&gt;"",INDEX('Outcome Indicators - Section C'!E$30:E$121,MATCH('Print View'!$A143&amp;'Print View'!$J$81,'Outcome Indicators - Section C'!$A$30:$A$121&amp;'Outcome Indicators - Section C'!$C$30:$C$121,0)),""),"")</f>
        <v/>
      </c>
      <c r="K144" s="662"/>
      <c r="L144" s="664"/>
      <c r="M144" s="666"/>
      <c r="N144" s="313" t="str">
        <f t="array" ref="N144">IFERROR(IF(INDEX('Outcome Indicators - Section C'!E$30:E$121,MATCH('Print View'!$A143&amp;'Print View'!$N$81,'Outcome Indicators - Section C'!$A$30:$A$121&amp;'Outcome Indicators - Section C'!$C$30:$C$121,0))&lt;&gt;"",INDEX('Outcome Indicators - Section C'!E$30:E$121,MATCH('Print View'!$A143&amp;'Print View'!$N$81,'Outcome Indicators - Section C'!$A$30:$A$121&amp;'Outcome Indicators - Section C'!$C$30:$C$121,0)),""),"")</f>
        <v/>
      </c>
      <c r="O144" s="662"/>
      <c r="P144" s="664"/>
      <c r="Q144" s="666"/>
      <c r="R144" s="313" t="str">
        <f t="array" ref="R144">IFERROR(IF(INDEX('Outcome Indicators - Section C'!E$30:E$121,MATCH('Print View'!$A143&amp;'Print View'!$R$81,'Outcome Indicators - Section C'!$A$30:$A$121&amp;'Outcome Indicators - Section C'!$C$30:$C$121,0))&lt;&gt;"",INDEX('Outcome Indicators - Section C'!E$30:E$121,MATCH('Print View'!$A143&amp;'Print View'!$R$81,'Outcome Indicators - Section C'!$A$30:$A$121&amp;'Outcome Indicators - Section C'!$C$30:$C$121,0)),""),"")</f>
        <v/>
      </c>
      <c r="S144" s="662"/>
      <c r="T144" s="664"/>
      <c r="U144" s="666"/>
      <c r="V144" s="313" t="str">
        <f t="array" ref="V144">IFERROR(IF(INDEX('Outcome Indicators - Section C'!E$30:E$121,MATCH('Print View'!$A143&amp;'Print View'!$V$81,'Outcome Indicators - Section C'!$A$30:$A$121&amp;'Outcome Indicators - Section C'!$C$30:$C$121,0))&lt;&gt;"",INDEX('Outcome Indicators - Section C'!E$30:E$121,MATCH('Print View'!$A143&amp;'Print View'!$V$81,'Outcome Indicators - Section C'!$A$30:$A$121&amp;'Outcome Indicators - Section C'!$C$30:$C$121,0)),""),"")</f>
        <v/>
      </c>
      <c r="W144" s="662"/>
      <c r="X144" s="664"/>
      <c r="Y144" s="666"/>
      <c r="Z144" s="313" t="str">
        <f t="array" ref="Z144">IFERROR(IF(INDEX('Outcome Indicators - Section C'!E$30:E$121,MATCH('Print View'!$A143&amp;'Print View'!$Z$81,'Outcome Indicators - Section C'!$A$30:$A$121&amp;'Outcome Indicators - Section C'!$C$30:$C$121,0))&lt;&gt;"",INDEX('Outcome Indicators - Section C'!E$30:E$121,MATCH('Print View'!$A143&amp;'Print View'!$Z$81,'Outcome Indicators - Section C'!$A$30:$A$121&amp;'Outcome Indicators - Section C'!$C$30:$C$121,0)),""),"")</f>
        <v/>
      </c>
      <c r="AA144" s="662"/>
      <c r="AB144" s="664"/>
      <c r="AC144" s="666"/>
      <c r="AD144" s="279"/>
      <c r="AE144" s="262"/>
      <c r="AF144" s="262"/>
      <c r="AG144" s="262"/>
      <c r="AH144" s="262"/>
      <c r="AI144" s="262"/>
      <c r="AJ144" s="263"/>
    </row>
    <row r="145" spans="1:36" s="229" customFormat="1" ht="28.5" x14ac:dyDescent="0.65">
      <c r="A145" s="658">
        <v>13</v>
      </c>
      <c r="B145" s="693" t="str">
        <f>IFERROR(IF(INDEX('Outcome Indicators - Section C'!B$10:B$26,MATCH('Print View'!$A145,'Outcome Indicators - Section C'!$A$10:$A$26,0))&lt;&gt;"",INDEX('Outcome Indicators - Section C'!B$10:B$26,MATCH('Print View'!$A145,'Outcome Indicators - Section C'!$A$10:$A$26,0)),""),"")</f>
        <v/>
      </c>
      <c r="C145" s="667" t="str">
        <f>IFERROR(IF(INDEX('Outcome Indicators - Section C'!C$10:C$26,MATCH('Print View'!$A145,'Outcome Indicators - Section C'!$A$10:$A$26,0))&lt;&gt;"",INDEX('Outcome Indicators - Section C'!C$10:C$26,MATCH('Print View'!$A145,'Outcome Indicators - Section C'!$A$10:$A$26,0)),""),"")</f>
        <v/>
      </c>
      <c r="D145" s="667" t="str">
        <f>IFERROR(IF(INDEX('Outcome Indicators - Section C'!D$10:D$26,MATCH('Print View'!$A145,'Outcome Indicators - Section C'!$A$10:$A$26,0))&lt;&gt;"",INDEX('Outcome Indicators - Section C'!D$10:D$26,MATCH('Print View'!$A145,'Outcome Indicators - Section C'!$A$10:$A$26,0)),""),"")</f>
        <v/>
      </c>
      <c r="E145" s="667" t="str">
        <f>IFERROR(IF(INDEX('Outcome Indicators - Section C'!E$10:E$26,MATCH('Print View'!$A145,'Outcome Indicators - Section C'!$A$10:$A$26,0))&lt;&gt;"",INDEX('Outcome Indicators - Section C'!E$10:E$26,MATCH('Print View'!$A145,'Outcome Indicators - Section C'!$A$10:$A$26,0)),""),"")</f>
        <v/>
      </c>
      <c r="F145" s="667" t="str">
        <f>IFERROR(IF(INDEX('Outcome Indicators - Section C'!F$10:F$26,MATCH('Print View'!$A145,'Outcome Indicators - Section C'!$A$10:$A$26,0))&lt;&gt;"",INDEX('Outcome Indicators - Section C'!F$10:F$26,MATCH('Print View'!$A145,'Outcome Indicators - Section C'!$A$10:$A$26,0)),""),"")</f>
        <v/>
      </c>
      <c r="G145" s="667" t="str">
        <f>IFERROR(IF(INDEX('Outcome Indicators - Section C'!G$10:G$26,MATCH('Print View'!$A145,'Outcome Indicators - Section C'!$A$10:$A$26,0))&lt;&gt;"",INDEX('Outcome Indicators - Section C'!G$10:G$26,MATCH('Print View'!$A145,'Outcome Indicators - Section C'!$A$10:$A$26,0)),""),"")</f>
        <v/>
      </c>
      <c r="H145" s="667" t="str">
        <f>IFERROR(IF(INDEX('Outcome Indicators - Section C'!H$10:H$26,MATCH('Print View'!$A145,'Outcome Indicators - Section C'!$A$10:$A$26,0))&lt;&gt;"",INDEX('Outcome Indicators - Section C'!H$10:H$26,MATCH('Print View'!$A145,'Outcome Indicators - Section C'!$A$10:$A$26,0)),""),"")</f>
        <v/>
      </c>
      <c r="I145" s="671">
        <f>IFERROR(IF(INDEX('Outcome Indicators - Section C'!A$10:A$26,MATCH('Print View'!$A145,'Outcome Indicators - Section C'!$A$10:$A$26,0))&lt;&gt;"",INDEX('Outcome Indicators - Section C'!A$10:A$26,MATCH('Print View'!$A145,'Outcome Indicators - Section C'!$A$10:$A$26,0)),""),"")</f>
        <v>13</v>
      </c>
      <c r="J145" s="284" t="str">
        <f t="array" ref="J145">IFERROR(IF(INDEX('Outcome Indicators - Section C'!D$30:D$121,MATCH('Print View'!$A145&amp;'Print View'!$J$81,'Outcome Indicators - Section C'!$A$30:$A$121&amp;'Outcome Indicators - Section C'!$C$30:$C$121,0))&lt;&gt;"",INDEX('Outcome Indicators - Section C'!D$30:D$121,MATCH('Print View'!$A145&amp;'Print View'!$J$81,'Outcome Indicators - Section C'!$A$30:$A$121&amp;'Outcome Indicators - Section C'!$C$30:$C$121,0)),""),"")</f>
        <v/>
      </c>
      <c r="K145" s="608" t="str">
        <f t="array" ref="K145">IFERROR(IF(INDEX('Outcome Indicators - Section C'!F$30:F$121,MATCH('Print View'!$A145&amp;'Print View'!$J$81,'Outcome Indicators - Section C'!$A$30:$A$121&amp;'Outcome Indicators - Section C'!$C$30:$C$121,0))&lt;&gt;"",INDEX('Outcome Indicators - Section C'!F$30:F$121,MATCH('Print View'!$A145&amp;'Print View'!$J$81,'Outcome Indicators - Section C'!$A$30:$A$121&amp;'Outcome Indicators - Section C'!$C$30:$C$121,0)),""),"")</f>
        <v/>
      </c>
      <c r="L145" s="610" t="str">
        <f t="array" ref="L145">IFERROR(IF(INDEX('Outcome Indicators - Section C'!G$30:G$121,MATCH('Print View'!$A145&amp;'Print View'!$J$81,'Outcome Indicators - Section C'!$A$30:$A$121&amp;'Outcome Indicators - Section C'!$C$30:$C$121,0))&lt;&gt;"",INDEX('Outcome Indicators - Section C'!G$30:G$121,MATCH('Print View'!$A145&amp;'Print View'!$J$81,'Outcome Indicators - Section C'!$A$30:$A$121&amp;'Outcome Indicators - Section C'!$C$30:$C$121,0)),""),"")</f>
        <v/>
      </c>
      <c r="M145" s="612" t="str">
        <f t="array" ref="M145">IFERROR(IF(INDEX('Outcome Indicators - Section C'!H$30:H$121,MATCH('Print View'!$A145&amp;'Print View'!$J$81,'Outcome Indicators - Section C'!$A$30:$A$121&amp;'Outcome Indicators - Section C'!$C$30:$C$121,0))&lt;&gt;"",INDEX('Outcome Indicators - Section C'!H$30:H$121,MATCH('Print View'!$A145&amp;'Print View'!$J$81,'Outcome Indicators - Section C'!$A$30:$A$121&amp;'Outcome Indicators - Section C'!$C$30:$C$121,0)),""),"")</f>
        <v/>
      </c>
      <c r="N145" s="284" t="str">
        <f t="array" ref="N145">IFERROR(IF(INDEX('Outcome Indicators - Section C'!D$30:D$121,MATCH('Print View'!$A145&amp;'Print View'!$N$81,'Outcome Indicators - Section C'!$A$30:$A$121&amp;'Outcome Indicators - Section C'!$C$30:$C$121,0))&lt;&gt;"",INDEX('Outcome Indicators - Section C'!D$30:D$121,MATCH('Print View'!$A145&amp;'Print View'!$N$81,'Outcome Indicators - Section C'!$A$30:$A$121&amp;'Outcome Indicators - Section C'!$C$30:$C$121,0)),""),"")</f>
        <v/>
      </c>
      <c r="O145" s="608" t="str">
        <f t="array" ref="O145">IFERROR(IF(INDEX('Outcome Indicators - Section C'!F$30:F$121,MATCH('Print View'!$A145&amp;'Print View'!$N$81,'Outcome Indicators - Section C'!$A$30:$A$121&amp;'Outcome Indicators - Section C'!$C$30:$C$121,0))&lt;&gt;"",INDEX('Outcome Indicators - Section C'!F$30:F$121,MATCH('Print View'!$A145&amp;'Print View'!$N$81,'Outcome Indicators - Section C'!$A$30:$A$121&amp;'Outcome Indicators - Section C'!$C$30:$C$121,0)),""),"")</f>
        <v/>
      </c>
      <c r="P145" s="610" t="str">
        <f t="array" ref="P145">IFERROR(IF(INDEX('Outcome Indicators - Section C'!G$30:G$121,MATCH('Print View'!$A145&amp;'Print View'!$N$81,'Outcome Indicators - Section C'!$A$30:$A$121&amp;'Outcome Indicators - Section C'!$C$30:$C$121,0))&lt;&gt;"",INDEX('Outcome Indicators - Section C'!G$30:G$121,MATCH('Print View'!$A145&amp;'Print View'!$N$81,'Outcome Indicators - Section C'!$A$30:$A$121&amp;'Outcome Indicators - Section C'!$C$30:$C$121,0)),""),"")</f>
        <v/>
      </c>
      <c r="Q145" s="612" t="str">
        <f t="array" ref="Q145">IFERROR(IF(INDEX('Outcome Indicators - Section C'!H$30:H$121,MATCH('Print View'!$A145&amp;'Print View'!$N$81,'Outcome Indicators - Section C'!$A$30:$A$121&amp;'Outcome Indicators - Section C'!$C$30:$C$121,0))&lt;&gt;"",INDEX('Outcome Indicators - Section C'!H$30:H$121,MATCH('Print View'!$A145&amp;'Print View'!$N$81,'Outcome Indicators - Section C'!$A$30:$A$121&amp;'Outcome Indicators - Section C'!$C$30:$C$121,0)),""),"")</f>
        <v/>
      </c>
      <c r="R145" s="284" t="str">
        <f t="array" ref="R145">IFERROR(IF(INDEX('Outcome Indicators - Section C'!D$30:D$121,MATCH('Print View'!$A145&amp;'Print View'!$R$81,'Outcome Indicators - Section C'!$A$30:$A$121&amp;'Outcome Indicators - Section C'!$C$30:$C$121,0))&lt;&gt;"",INDEX('Outcome Indicators - Section C'!D$30:D$121,MATCH('Print View'!$A145&amp;'Print View'!$R$81,'Outcome Indicators - Section C'!$A$30:$A$121&amp;'Outcome Indicators - Section C'!$C$30:$C$121,0)),""),"")</f>
        <v/>
      </c>
      <c r="S145" s="608" t="str">
        <f t="array" ref="S145">IFERROR(IF(INDEX('Outcome Indicators - Section C'!F$30:F$121,MATCH('Print View'!$A145&amp;'Print View'!$R$81,'Outcome Indicators - Section C'!$A$30:$A$121&amp;'Outcome Indicators - Section C'!$C$30:$C$121,0))&lt;&gt;"",INDEX('Outcome Indicators - Section C'!F$30:F$121,MATCH('Print View'!$A145&amp;'Print View'!$R$81,'Outcome Indicators - Section C'!$A$30:$A$121&amp;'Outcome Indicators - Section C'!$C$30:$C$121,0)),""),"")</f>
        <v/>
      </c>
      <c r="T145" s="610" t="str">
        <f t="array" ref="T145">IFERROR(IF(INDEX('Outcome Indicators - Section C'!G$30:G$121,MATCH('Print View'!$A145&amp;'Print View'!$R$81,'Outcome Indicators - Section C'!$A$30:$A$121&amp;'Outcome Indicators - Section C'!$C$30:$C$121,0))&lt;&gt;"",INDEX('Outcome Indicators - Section C'!G$30:G$121,MATCH('Print View'!$A145&amp;'Print View'!$R$81,'Outcome Indicators - Section C'!$A$30:$A$121&amp;'Outcome Indicators - Section C'!$C$30:$C$121,0)),""),"")</f>
        <v/>
      </c>
      <c r="U145" s="612" t="str">
        <f t="array" ref="U145">IFERROR(IF(INDEX('Outcome Indicators - Section C'!H$30:H$121,MATCH('Print View'!$A145&amp;'Print View'!$R$81,'Outcome Indicators - Section C'!$A$30:$A$121&amp;'Outcome Indicators - Section C'!$C$30:$C$121,0))&lt;&gt;"",INDEX('Outcome Indicators - Section C'!H$30:H$121,MATCH('Print View'!$A145&amp;'Print View'!$R$81,'Outcome Indicators - Section C'!$A$30:$A$121&amp;'Outcome Indicators - Section C'!$C$30:$C$121,0)),""),"")</f>
        <v/>
      </c>
      <c r="V145" s="284" t="str">
        <f t="array" ref="V145">IFERROR(IF(INDEX('Outcome Indicators - Section C'!D$30:D$121,MATCH('Print View'!$A145&amp;'Print View'!$V$81,'Outcome Indicators - Section C'!$A$30:$A$121&amp;'Outcome Indicators - Section C'!$C$30:$C$121,0))&lt;&gt;"",INDEX('Outcome Indicators - Section C'!D$30:D$121,MATCH('Print View'!$A145&amp;'Print View'!$V$81,'Outcome Indicators - Section C'!$A$30:$A$121&amp;'Outcome Indicators - Section C'!$C$30:$C$121,0)),""),"")</f>
        <v/>
      </c>
      <c r="W145" s="608" t="str">
        <f t="array" ref="W145">IFERROR(IF(INDEX('Outcome Indicators - Section C'!F$30:F$121,MATCH('Print View'!$A145&amp;'Print View'!$V$81,'Outcome Indicators - Section C'!$A$30:$A$121&amp;'Outcome Indicators - Section C'!$C$30:$C$121,0))&lt;&gt;"",INDEX('Outcome Indicators - Section C'!F$30:F$121,MATCH('Print View'!$A145&amp;'Print View'!$V$81,'Outcome Indicators - Section C'!$A$30:$A$121&amp;'Outcome Indicators - Section C'!$C$30:$C$121,0)),""),"")</f>
        <v/>
      </c>
      <c r="X145" s="610" t="str">
        <f t="array" ref="X145">IFERROR(IF(INDEX('Outcome Indicators - Section C'!G$30:G$121,MATCH('Print View'!$A145&amp;'Print View'!$V$81,'Outcome Indicators - Section C'!$A$30:$A$121&amp;'Outcome Indicators - Section C'!$C$30:$C$121,0))&lt;&gt;"",INDEX('Outcome Indicators - Section C'!G$30:G$121,MATCH('Print View'!$A145&amp;'Print View'!$V$81,'Outcome Indicators - Section C'!$A$30:$A$121&amp;'Outcome Indicators - Section C'!$C$30:$C$121,0)),""),"")</f>
        <v/>
      </c>
      <c r="Y145" s="612" t="str">
        <f t="array" ref="Y145">IFERROR(IF(INDEX('Outcome Indicators - Section C'!H$30:H$121,MATCH('Print View'!$A145&amp;'Print View'!$V$81,'Outcome Indicators - Section C'!$A$30:$A$121&amp;'Outcome Indicators - Section C'!$C$30:$C$121,0))&lt;&gt;"",INDEX('Outcome Indicators - Section C'!H$30:H$121,MATCH('Print View'!$A145&amp;'Print View'!$V$81,'Outcome Indicators - Section C'!$A$30:$A$121&amp;'Outcome Indicators - Section C'!$C$30:$C$121,0)),""),"")</f>
        <v/>
      </c>
      <c r="Z145" s="284" t="str">
        <f t="array" ref="Z145">IFERROR(IF(INDEX('Outcome Indicators - Section C'!D$30:D$121,MATCH('Print View'!$A145&amp;'Print View'!$Z$81,'Outcome Indicators - Section C'!$A$30:$A$121&amp;'Outcome Indicators - Section C'!$C$30:$C$121,0))&lt;&gt;"",INDEX('Outcome Indicators - Section C'!D$30:D$121,MATCH('Print View'!$A145&amp;'Print View'!$Z$81,'Outcome Indicators - Section C'!$A$30:$A$121&amp;'Outcome Indicators - Section C'!$C$30:$C$121,0)),""),"")</f>
        <v/>
      </c>
      <c r="AA145" s="608" t="str">
        <f t="array" ref="AA145">IFERROR(IF(INDEX('Outcome Indicators - Section C'!F$30:F$121,MATCH('Print View'!$A145&amp;'Print View'!$Z$81,'Outcome Indicators - Section C'!$A$30:$A$121&amp;'Outcome Indicators - Section C'!$C$30:$C$121,0))&lt;&gt;"",INDEX('Outcome Indicators - Section C'!F$30:F$121,MATCH('Print View'!$A145&amp;'Print View'!$Z$81,'Outcome Indicators - Section C'!$A$30:$A$121&amp;'Outcome Indicators - Section C'!$C$30:$C$121,0)),""),"")</f>
        <v/>
      </c>
      <c r="AB145" s="610" t="str">
        <f t="array" ref="AB145">IFERROR(IF(INDEX('Outcome Indicators - Section C'!G$30:G$121,MATCH('Print View'!$A145&amp;'Print View'!$Z$81,'Outcome Indicators - Section C'!$A$30:$A$121&amp;'Outcome Indicators - Section C'!$C$30:$C$121,0))&lt;&gt;"",INDEX('Outcome Indicators - Section C'!G$30:G$121,MATCH('Print View'!$A145&amp;'Print View'!$Z$81,'Outcome Indicators - Section C'!$A$30:$A$121&amp;'Outcome Indicators - Section C'!$C$30:$C$121,0)),""),"")</f>
        <v/>
      </c>
      <c r="AC145" s="612" t="str">
        <f t="array" ref="AC145">IFERROR(IF(INDEX('Outcome Indicators - Section C'!H$30:H$121,MATCH('Print View'!$A145&amp;'Print View'!$Z$81,'Outcome Indicators - Section C'!$A$30:$A$121&amp;'Outcome Indicators - Section C'!$C$30:$C$121,0))&lt;&gt;"",INDEX('Outcome Indicators - Section C'!H$30:H$121,MATCH('Print View'!$A145&amp;'Print View'!$Z$81,'Outcome Indicators - Section C'!$A$30:$A$121&amp;'Outcome Indicators - Section C'!$C$30:$C$121,0)),""),"")</f>
        <v/>
      </c>
      <c r="AD145" s="280"/>
      <c r="AE145" s="255"/>
      <c r="AF145" s="255"/>
      <c r="AG145" s="255"/>
      <c r="AH145" s="255"/>
      <c r="AI145" s="268"/>
      <c r="AJ145" s="673"/>
    </row>
    <row r="146" spans="1:36" s="229" customFormat="1" ht="15.75" customHeight="1" x14ac:dyDescent="0.35">
      <c r="A146" s="658"/>
      <c r="B146" s="694"/>
      <c r="C146" s="668"/>
      <c r="D146" s="668"/>
      <c r="E146" s="668"/>
      <c r="F146" s="668"/>
      <c r="G146" s="668"/>
      <c r="H146" s="668"/>
      <c r="I146" s="672"/>
      <c r="J146" s="285" t="str">
        <f t="array" ref="J146">IFERROR(IF(INDEX('Outcome Indicators - Section C'!E$30:E$121,MATCH('Print View'!$A145&amp;'Print View'!$J$81,'Outcome Indicators - Section C'!$A$30:$A$121&amp;'Outcome Indicators - Section C'!$C$30:$C$121,0))&lt;&gt;"",INDEX('Outcome Indicators - Section C'!E$30:E$121,MATCH('Print View'!$A145&amp;'Print View'!$J$81,'Outcome Indicators - Section C'!$A$30:$A$121&amp;'Outcome Indicators - Section C'!$C$30:$C$121,0)),""),"")</f>
        <v/>
      </c>
      <c r="K146" s="609"/>
      <c r="L146" s="611"/>
      <c r="M146" s="613"/>
      <c r="N146" s="285" t="str">
        <f t="array" ref="N146">IFERROR(IF(INDEX('Outcome Indicators - Section C'!E$30:E$121,MATCH('Print View'!$A145&amp;'Print View'!$N$81,'Outcome Indicators - Section C'!$A$30:$A$121&amp;'Outcome Indicators - Section C'!$C$30:$C$121,0))&lt;&gt;"",INDEX('Outcome Indicators - Section C'!E$30:E$121,MATCH('Print View'!$A145&amp;'Print View'!$N$81,'Outcome Indicators - Section C'!$A$30:$A$121&amp;'Outcome Indicators - Section C'!$C$30:$C$121,0)),""),"")</f>
        <v/>
      </c>
      <c r="O146" s="609"/>
      <c r="P146" s="611"/>
      <c r="Q146" s="613"/>
      <c r="R146" s="285" t="str">
        <f t="array" ref="R146">IFERROR(IF(INDEX('Outcome Indicators - Section C'!E$30:E$121,MATCH('Print View'!$A145&amp;'Print View'!$R$81,'Outcome Indicators - Section C'!$A$30:$A$121&amp;'Outcome Indicators - Section C'!$C$30:$C$121,0))&lt;&gt;"",INDEX('Outcome Indicators - Section C'!E$30:E$121,MATCH('Print View'!$A145&amp;'Print View'!$R$81,'Outcome Indicators - Section C'!$A$30:$A$121&amp;'Outcome Indicators - Section C'!$C$30:$C$121,0)),""),"")</f>
        <v/>
      </c>
      <c r="S146" s="609"/>
      <c r="T146" s="611"/>
      <c r="U146" s="613"/>
      <c r="V146" s="285" t="str">
        <f t="array" ref="V146">IFERROR(IF(INDEX('Outcome Indicators - Section C'!E$30:E$121,MATCH('Print View'!$A145&amp;'Print View'!$V$81,'Outcome Indicators - Section C'!$A$30:$A$121&amp;'Outcome Indicators - Section C'!$C$30:$C$121,0))&lt;&gt;"",INDEX('Outcome Indicators - Section C'!E$30:E$121,MATCH('Print View'!$A145&amp;'Print View'!$V$81,'Outcome Indicators - Section C'!$A$30:$A$121&amp;'Outcome Indicators - Section C'!$C$30:$C$121,0)),""),"")</f>
        <v/>
      </c>
      <c r="W146" s="609"/>
      <c r="X146" s="611"/>
      <c r="Y146" s="613"/>
      <c r="Z146" s="285" t="str">
        <f t="array" ref="Z146">IFERROR(IF(INDEX('Outcome Indicators - Section C'!E$30:E$121,MATCH('Print View'!$A145&amp;'Print View'!$Z$81,'Outcome Indicators - Section C'!$A$30:$A$121&amp;'Outcome Indicators - Section C'!$C$30:$C$121,0))&lt;&gt;"",INDEX('Outcome Indicators - Section C'!E$30:E$121,MATCH('Print View'!$A145&amp;'Print View'!$Z$81,'Outcome Indicators - Section C'!$A$30:$A$121&amp;'Outcome Indicators - Section C'!$C$30:$C$121,0)),""),"")</f>
        <v/>
      </c>
      <c r="AA146" s="609"/>
      <c r="AB146" s="611"/>
      <c r="AC146" s="613"/>
      <c r="AD146" s="277"/>
      <c r="AE146" s="258"/>
      <c r="AF146" s="258"/>
      <c r="AG146" s="258"/>
      <c r="AH146" s="258"/>
      <c r="AI146" s="268"/>
      <c r="AJ146" s="673"/>
    </row>
    <row r="147" spans="1:36" s="229" customFormat="1" ht="28.5" x14ac:dyDescent="0.65">
      <c r="A147" s="614">
        <v>14</v>
      </c>
      <c r="B147" s="691" t="str">
        <f>IFERROR(IF(INDEX('Outcome Indicators - Section C'!B$10:B$26,MATCH('Print View'!$A147,'Outcome Indicators - Section C'!$A$10:$A$26,0))&lt;&gt;"",INDEX('Outcome Indicators - Section C'!B$10:B$26,MATCH('Print View'!$A147,'Outcome Indicators - Section C'!$A$10:$A$26,0)),""),"")</f>
        <v/>
      </c>
      <c r="C147" s="615" t="str">
        <f>IFERROR(IF(INDEX('Outcome Indicators - Section C'!C$10:C$26,MATCH('Print View'!$A147,'Outcome Indicators - Section C'!$A$10:$A$26,0))&lt;&gt;"",INDEX('Outcome Indicators - Section C'!C$10:C$26,MATCH('Print View'!$A147,'Outcome Indicators - Section C'!$A$10:$A$26,0)),""),"")</f>
        <v/>
      </c>
      <c r="D147" s="615" t="str">
        <f>IFERROR(IF(INDEX('Outcome Indicators - Section C'!D$10:D$26,MATCH('Print View'!$A147,'Outcome Indicators - Section C'!$A$10:$A$26,0))&lt;&gt;"",INDEX('Outcome Indicators - Section C'!D$10:D$26,MATCH('Print View'!$A147,'Outcome Indicators - Section C'!$A$10:$A$26,0)),""),"")</f>
        <v/>
      </c>
      <c r="E147" s="615" t="str">
        <f>IFERROR(IF(INDEX('Outcome Indicators - Section C'!E$10:E$26,MATCH('Print View'!$A147,'Outcome Indicators - Section C'!$A$10:$A$26,0))&lt;&gt;"",INDEX('Outcome Indicators - Section C'!E$10:E$26,MATCH('Print View'!$A147,'Outcome Indicators - Section C'!$A$10:$A$26,0)),""),"")</f>
        <v/>
      </c>
      <c r="F147" s="615" t="str">
        <f>IFERROR(IF(INDEX('Outcome Indicators - Section C'!F$10:F$26,MATCH('Print View'!$A147,'Outcome Indicators - Section C'!$A$10:$A$26,0))&lt;&gt;"",INDEX('Outcome Indicators - Section C'!F$10:F$26,MATCH('Print View'!$A147,'Outcome Indicators - Section C'!$A$10:$A$26,0)),""),"")</f>
        <v/>
      </c>
      <c r="G147" s="615" t="str">
        <f>IFERROR(IF(INDEX('Outcome Indicators - Section C'!G$10:G$26,MATCH('Print View'!$A147,'Outcome Indicators - Section C'!$A$10:$A$26,0))&lt;&gt;"",INDEX('Outcome Indicators - Section C'!G$10:G$26,MATCH('Print View'!$A147,'Outcome Indicators - Section C'!$A$10:$A$26,0)),""),"")</f>
        <v/>
      </c>
      <c r="H147" s="615" t="str">
        <f>IFERROR(IF(INDEX('Outcome Indicators - Section C'!H$10:H$26,MATCH('Print View'!$A147,'Outcome Indicators - Section C'!$A$10:$A$26,0))&lt;&gt;"",INDEX('Outcome Indicators - Section C'!H$10:H$26,MATCH('Print View'!$A147,'Outcome Indicators - Section C'!$A$10:$A$26,0)),""),"")</f>
        <v/>
      </c>
      <c r="I147" s="617">
        <f>IFERROR(IF(INDEX('Outcome Indicators - Section C'!A$10:A$26,MATCH('Print View'!$A147,'Outcome Indicators - Section C'!$A$10:$A$26,0))&lt;&gt;"",INDEX('Outcome Indicators - Section C'!A$10:A$26,MATCH('Print View'!$A147,'Outcome Indicators - Section C'!$A$10:$A$26,0)),""),"")</f>
        <v>14</v>
      </c>
      <c r="J147" s="312" t="str">
        <f t="array" ref="J147">IFERROR(IF(INDEX('Outcome Indicators - Section C'!D$30:D$121,MATCH('Print View'!$A147&amp;'Print View'!$J$81,'Outcome Indicators - Section C'!$A$30:$A$121&amp;'Outcome Indicators - Section C'!$C$30:$C$121,0))&lt;&gt;"",INDEX('Outcome Indicators - Section C'!D$30:D$121,MATCH('Print View'!$A147&amp;'Print View'!$J$81,'Outcome Indicators - Section C'!$A$30:$A$121&amp;'Outcome Indicators - Section C'!$C$30:$C$121,0)),""),"")</f>
        <v/>
      </c>
      <c r="K147" s="661" t="str">
        <f t="array" ref="K147">IFERROR(IF(INDEX('Outcome Indicators - Section C'!F$30:F$121,MATCH('Print View'!$A147&amp;'Print View'!$J$81,'Outcome Indicators - Section C'!$A$30:$A$121&amp;'Outcome Indicators - Section C'!$C$30:$C$121,0))&lt;&gt;"",INDEX('Outcome Indicators - Section C'!F$30:F$121,MATCH('Print View'!$A147&amp;'Print View'!$J$81,'Outcome Indicators - Section C'!$A$30:$A$121&amp;'Outcome Indicators - Section C'!$C$30:$C$121,0)),""),"")</f>
        <v/>
      </c>
      <c r="L147" s="663" t="str">
        <f t="array" ref="L147">IFERROR(IF(INDEX('Outcome Indicators - Section C'!G$30:G$121,MATCH('Print View'!$A147&amp;'Print View'!$J$81,'Outcome Indicators - Section C'!$A$30:$A$121&amp;'Outcome Indicators - Section C'!$C$30:$C$121,0))&lt;&gt;"",INDEX('Outcome Indicators - Section C'!G$30:G$121,MATCH('Print View'!$A147&amp;'Print View'!$J$81,'Outcome Indicators - Section C'!$A$30:$A$121&amp;'Outcome Indicators - Section C'!$C$30:$C$121,0)),""),"")</f>
        <v/>
      </c>
      <c r="M147" s="665" t="str">
        <f t="array" ref="M147">IFERROR(IF(INDEX('Outcome Indicators - Section C'!H$30:H$121,MATCH('Print View'!$A147&amp;'Print View'!$J$81,'Outcome Indicators - Section C'!$A$30:$A$121&amp;'Outcome Indicators - Section C'!$C$30:$C$121,0))&lt;&gt;"",INDEX('Outcome Indicators - Section C'!H$30:H$121,MATCH('Print View'!$A147&amp;'Print View'!$J$81,'Outcome Indicators - Section C'!$A$30:$A$121&amp;'Outcome Indicators - Section C'!$C$30:$C$121,0)),""),"")</f>
        <v/>
      </c>
      <c r="N147" s="312" t="str">
        <f t="array" ref="N147">IFERROR(IF(INDEX('Outcome Indicators - Section C'!D$30:D$121,MATCH('Print View'!$A147&amp;'Print View'!$N$81,'Outcome Indicators - Section C'!$A$30:$A$121&amp;'Outcome Indicators - Section C'!$C$30:$C$121,0))&lt;&gt;"",INDEX('Outcome Indicators - Section C'!D$30:D$121,MATCH('Print View'!$A147&amp;'Print View'!$N$81,'Outcome Indicators - Section C'!$A$30:$A$121&amp;'Outcome Indicators - Section C'!$C$30:$C$121,0)),""),"")</f>
        <v/>
      </c>
      <c r="O147" s="661" t="str">
        <f t="array" ref="O147">IFERROR(IF(INDEX('Outcome Indicators - Section C'!F$30:F$121,MATCH('Print View'!$A147&amp;'Print View'!$N$81,'Outcome Indicators - Section C'!$A$30:$A$121&amp;'Outcome Indicators - Section C'!$C$30:$C$121,0))&lt;&gt;"",INDEX('Outcome Indicators - Section C'!F$30:F$121,MATCH('Print View'!$A147&amp;'Print View'!$N$81,'Outcome Indicators - Section C'!$A$30:$A$121&amp;'Outcome Indicators - Section C'!$C$30:$C$121,0)),""),"")</f>
        <v/>
      </c>
      <c r="P147" s="663" t="str">
        <f t="array" ref="P147">IFERROR(IF(INDEX('Outcome Indicators - Section C'!G$30:G$121,MATCH('Print View'!$A147&amp;'Print View'!$N$81,'Outcome Indicators - Section C'!$A$30:$A$121&amp;'Outcome Indicators - Section C'!$C$30:$C$121,0))&lt;&gt;"",INDEX('Outcome Indicators - Section C'!G$30:G$121,MATCH('Print View'!$A147&amp;'Print View'!$N$81,'Outcome Indicators - Section C'!$A$30:$A$121&amp;'Outcome Indicators - Section C'!$C$30:$C$121,0)),""),"")</f>
        <v/>
      </c>
      <c r="Q147" s="665" t="str">
        <f t="array" ref="Q147">IFERROR(IF(INDEX('Outcome Indicators - Section C'!H$30:H$121,MATCH('Print View'!$A147&amp;'Print View'!$N$81,'Outcome Indicators - Section C'!$A$30:$A$121&amp;'Outcome Indicators - Section C'!$C$30:$C$121,0))&lt;&gt;"",INDEX('Outcome Indicators - Section C'!H$30:H$121,MATCH('Print View'!$A147&amp;'Print View'!$N$81,'Outcome Indicators - Section C'!$A$30:$A$121&amp;'Outcome Indicators - Section C'!$C$30:$C$121,0)),""),"")</f>
        <v/>
      </c>
      <c r="R147" s="312" t="str">
        <f t="array" ref="R147">IFERROR(IF(INDEX('Outcome Indicators - Section C'!D$30:D$121,MATCH('Print View'!$A147&amp;'Print View'!$R$81,'Outcome Indicators - Section C'!$A$30:$A$121&amp;'Outcome Indicators - Section C'!$C$30:$C$121,0))&lt;&gt;"",INDEX('Outcome Indicators - Section C'!D$30:D$121,MATCH('Print View'!$A147&amp;'Print View'!$R$81,'Outcome Indicators - Section C'!$A$30:$A$121&amp;'Outcome Indicators - Section C'!$C$30:$C$121,0)),""),"")</f>
        <v/>
      </c>
      <c r="S147" s="661" t="str">
        <f t="array" ref="S147">IFERROR(IF(INDEX('Outcome Indicators - Section C'!F$30:F$121,MATCH('Print View'!$A147&amp;'Print View'!$R$81,'Outcome Indicators - Section C'!$A$30:$A$121&amp;'Outcome Indicators - Section C'!$C$30:$C$121,0))&lt;&gt;"",INDEX('Outcome Indicators - Section C'!F$30:F$121,MATCH('Print View'!$A147&amp;'Print View'!$R$81,'Outcome Indicators - Section C'!$A$30:$A$121&amp;'Outcome Indicators - Section C'!$C$30:$C$121,0)),""),"")</f>
        <v/>
      </c>
      <c r="T147" s="663" t="str">
        <f t="array" ref="T147">IFERROR(IF(INDEX('Outcome Indicators - Section C'!G$30:G$121,MATCH('Print View'!$A147&amp;'Print View'!$R$81,'Outcome Indicators - Section C'!$A$30:$A$121&amp;'Outcome Indicators - Section C'!$C$30:$C$121,0))&lt;&gt;"",INDEX('Outcome Indicators - Section C'!G$30:G$121,MATCH('Print View'!$A147&amp;'Print View'!$R$81,'Outcome Indicators - Section C'!$A$30:$A$121&amp;'Outcome Indicators - Section C'!$C$30:$C$121,0)),""),"")</f>
        <v/>
      </c>
      <c r="U147" s="665" t="str">
        <f t="array" ref="U147">IFERROR(IF(INDEX('Outcome Indicators - Section C'!H$30:H$121,MATCH('Print View'!$A147&amp;'Print View'!$R$81,'Outcome Indicators - Section C'!$A$30:$A$121&amp;'Outcome Indicators - Section C'!$C$30:$C$121,0))&lt;&gt;"",INDEX('Outcome Indicators - Section C'!H$30:H$121,MATCH('Print View'!$A147&amp;'Print View'!$R$81,'Outcome Indicators - Section C'!$A$30:$A$121&amp;'Outcome Indicators - Section C'!$C$30:$C$121,0)),""),"")</f>
        <v/>
      </c>
      <c r="V147" s="312" t="str">
        <f t="array" ref="V147">IFERROR(IF(INDEX('Outcome Indicators - Section C'!D$30:D$121,MATCH('Print View'!$A147&amp;'Print View'!$V$81,'Outcome Indicators - Section C'!$A$30:$A$121&amp;'Outcome Indicators - Section C'!$C$30:$C$121,0))&lt;&gt;"",INDEX('Outcome Indicators - Section C'!D$30:D$121,MATCH('Print View'!$A147&amp;'Print View'!$V$81,'Outcome Indicators - Section C'!$A$30:$A$121&amp;'Outcome Indicators - Section C'!$C$30:$C$121,0)),""),"")</f>
        <v/>
      </c>
      <c r="W147" s="661" t="str">
        <f t="array" ref="W147">IFERROR(IF(INDEX('Outcome Indicators - Section C'!F$30:F$121,MATCH('Print View'!$A147&amp;'Print View'!$V$81,'Outcome Indicators - Section C'!$A$30:$A$121&amp;'Outcome Indicators - Section C'!$C$30:$C$121,0))&lt;&gt;"",INDEX('Outcome Indicators - Section C'!F$30:F$121,MATCH('Print View'!$A147&amp;'Print View'!$V$81,'Outcome Indicators - Section C'!$A$30:$A$121&amp;'Outcome Indicators - Section C'!$C$30:$C$121,0)),""),"")</f>
        <v/>
      </c>
      <c r="X147" s="663" t="str">
        <f t="array" ref="X147">IFERROR(IF(INDEX('Outcome Indicators - Section C'!G$30:G$121,MATCH('Print View'!$A147&amp;'Print View'!$V$81,'Outcome Indicators - Section C'!$A$30:$A$121&amp;'Outcome Indicators - Section C'!$C$30:$C$121,0))&lt;&gt;"",INDEX('Outcome Indicators - Section C'!G$30:G$121,MATCH('Print View'!$A147&amp;'Print View'!$V$81,'Outcome Indicators - Section C'!$A$30:$A$121&amp;'Outcome Indicators - Section C'!$C$30:$C$121,0)),""),"")</f>
        <v/>
      </c>
      <c r="Y147" s="665" t="str">
        <f t="array" ref="Y147">IFERROR(IF(INDEX('Outcome Indicators - Section C'!H$30:H$121,MATCH('Print View'!$A147&amp;'Print View'!$V$81,'Outcome Indicators - Section C'!$A$30:$A$121&amp;'Outcome Indicators - Section C'!$C$30:$C$121,0))&lt;&gt;"",INDEX('Outcome Indicators - Section C'!H$30:H$121,MATCH('Print View'!$A147&amp;'Print View'!$V$81,'Outcome Indicators - Section C'!$A$30:$A$121&amp;'Outcome Indicators - Section C'!$C$30:$C$121,0)),""),"")</f>
        <v/>
      </c>
      <c r="Z147" s="312" t="str">
        <f t="array" ref="Z147">IFERROR(IF(INDEX('Outcome Indicators - Section C'!D$30:D$121,MATCH('Print View'!$A147&amp;'Print View'!$Z$81,'Outcome Indicators - Section C'!$A$30:$A$121&amp;'Outcome Indicators - Section C'!$C$30:$C$121,0))&lt;&gt;"",INDEX('Outcome Indicators - Section C'!D$30:D$121,MATCH('Print View'!$A147&amp;'Print View'!$Z$81,'Outcome Indicators - Section C'!$A$30:$A$121&amp;'Outcome Indicators - Section C'!$C$30:$C$121,0)),""),"")</f>
        <v/>
      </c>
      <c r="AA147" s="661" t="str">
        <f t="array" ref="AA147">IFERROR(IF(INDEX('Outcome Indicators - Section C'!F$30:F$121,MATCH('Print View'!$A147&amp;'Print View'!$Z$81,'Outcome Indicators - Section C'!$A$30:$A$121&amp;'Outcome Indicators - Section C'!$C$30:$C$121,0))&lt;&gt;"",INDEX('Outcome Indicators - Section C'!F$30:F$121,MATCH('Print View'!$A147&amp;'Print View'!$Z$81,'Outcome Indicators - Section C'!$A$30:$A$121&amp;'Outcome Indicators - Section C'!$C$30:$C$121,0)),""),"")</f>
        <v/>
      </c>
      <c r="AB147" s="663" t="str">
        <f t="array" ref="AB147">IFERROR(IF(INDEX('Outcome Indicators - Section C'!G$30:G$121,MATCH('Print View'!$A147&amp;'Print View'!$Z$81,'Outcome Indicators - Section C'!$A$30:$A$121&amp;'Outcome Indicators - Section C'!$C$30:$C$121,0))&lt;&gt;"",INDEX('Outcome Indicators - Section C'!G$30:G$121,MATCH('Print View'!$A147&amp;'Print View'!$Z$81,'Outcome Indicators - Section C'!$A$30:$A$121&amp;'Outcome Indicators - Section C'!$C$30:$C$121,0)),""),"")</f>
        <v/>
      </c>
      <c r="AC147" s="665" t="str">
        <f t="array" ref="AC147">IFERROR(IF(INDEX('Outcome Indicators - Section C'!H$30:H$121,MATCH('Print View'!$A147&amp;'Print View'!$Z$81,'Outcome Indicators - Section C'!$A$30:$A$121&amp;'Outcome Indicators - Section C'!$C$30:$C$121,0))&lt;&gt;"",INDEX('Outcome Indicators - Section C'!H$30:H$121,MATCH('Print View'!$A147&amp;'Print View'!$Z$81,'Outcome Indicators - Section C'!$A$30:$A$121&amp;'Outcome Indicators - Section C'!$C$30:$C$121,0)),""),"")</f>
        <v/>
      </c>
      <c r="AD147" s="278"/>
      <c r="AE147" s="260"/>
      <c r="AF147" s="260"/>
      <c r="AG147" s="260"/>
      <c r="AH147" s="260"/>
      <c r="AI147" s="260"/>
      <c r="AJ147" s="261"/>
    </row>
    <row r="148" spans="1:36" s="229" customFormat="1" ht="15.75" customHeight="1" x14ac:dyDescent="0.35">
      <c r="A148" s="614"/>
      <c r="B148" s="692"/>
      <c r="C148" s="616"/>
      <c r="D148" s="616"/>
      <c r="E148" s="616"/>
      <c r="F148" s="616"/>
      <c r="G148" s="616"/>
      <c r="H148" s="616"/>
      <c r="I148" s="618"/>
      <c r="J148" s="313" t="str">
        <f t="array" ref="J148">IFERROR(IF(INDEX('Outcome Indicators - Section C'!E$30:E$121,MATCH('Print View'!$A147&amp;'Print View'!$J$81,'Outcome Indicators - Section C'!$A$30:$A$121&amp;'Outcome Indicators - Section C'!$C$30:$C$121,0))&lt;&gt;"",INDEX('Outcome Indicators - Section C'!E$30:E$121,MATCH('Print View'!$A147&amp;'Print View'!$J$81,'Outcome Indicators - Section C'!$A$30:$A$121&amp;'Outcome Indicators - Section C'!$C$30:$C$121,0)),""),"")</f>
        <v/>
      </c>
      <c r="K148" s="662"/>
      <c r="L148" s="664"/>
      <c r="M148" s="666"/>
      <c r="N148" s="313" t="str">
        <f t="array" ref="N148">IFERROR(IF(INDEX('Outcome Indicators - Section C'!E$30:E$121,MATCH('Print View'!$A147&amp;'Print View'!$N$81,'Outcome Indicators - Section C'!$A$30:$A$121&amp;'Outcome Indicators - Section C'!$C$30:$C$121,0))&lt;&gt;"",INDEX('Outcome Indicators - Section C'!E$30:E$121,MATCH('Print View'!$A147&amp;'Print View'!$N$81,'Outcome Indicators - Section C'!$A$30:$A$121&amp;'Outcome Indicators - Section C'!$C$30:$C$121,0)),""),"")</f>
        <v/>
      </c>
      <c r="O148" s="662"/>
      <c r="P148" s="664"/>
      <c r="Q148" s="666"/>
      <c r="R148" s="313" t="str">
        <f t="array" ref="R148">IFERROR(IF(INDEX('Outcome Indicators - Section C'!E$30:E$121,MATCH('Print View'!$A147&amp;'Print View'!$R$81,'Outcome Indicators - Section C'!$A$30:$A$121&amp;'Outcome Indicators - Section C'!$C$30:$C$121,0))&lt;&gt;"",INDEX('Outcome Indicators - Section C'!E$30:E$121,MATCH('Print View'!$A147&amp;'Print View'!$R$81,'Outcome Indicators - Section C'!$A$30:$A$121&amp;'Outcome Indicators - Section C'!$C$30:$C$121,0)),""),"")</f>
        <v/>
      </c>
      <c r="S148" s="662"/>
      <c r="T148" s="664"/>
      <c r="U148" s="666"/>
      <c r="V148" s="313" t="str">
        <f t="array" ref="V148">IFERROR(IF(INDEX('Outcome Indicators - Section C'!E$30:E$121,MATCH('Print View'!$A147&amp;'Print View'!$V$81,'Outcome Indicators - Section C'!$A$30:$A$121&amp;'Outcome Indicators - Section C'!$C$30:$C$121,0))&lt;&gt;"",INDEX('Outcome Indicators - Section C'!E$30:E$121,MATCH('Print View'!$A147&amp;'Print View'!$V$81,'Outcome Indicators - Section C'!$A$30:$A$121&amp;'Outcome Indicators - Section C'!$C$30:$C$121,0)),""),"")</f>
        <v/>
      </c>
      <c r="W148" s="662"/>
      <c r="X148" s="664"/>
      <c r="Y148" s="666"/>
      <c r="Z148" s="313" t="str">
        <f t="array" ref="Z148">IFERROR(IF(INDEX('Outcome Indicators - Section C'!E$30:E$121,MATCH('Print View'!$A147&amp;'Print View'!$Z$81,'Outcome Indicators - Section C'!$A$30:$A$121&amp;'Outcome Indicators - Section C'!$C$30:$C$121,0))&lt;&gt;"",INDEX('Outcome Indicators - Section C'!E$30:E$121,MATCH('Print View'!$A147&amp;'Print View'!$Z$81,'Outcome Indicators - Section C'!$A$30:$A$121&amp;'Outcome Indicators - Section C'!$C$30:$C$121,0)),""),"")</f>
        <v/>
      </c>
      <c r="AA148" s="662"/>
      <c r="AB148" s="664"/>
      <c r="AC148" s="666"/>
      <c r="AD148" s="279"/>
      <c r="AE148" s="262"/>
      <c r="AF148" s="262"/>
      <c r="AG148" s="262"/>
      <c r="AH148" s="262"/>
      <c r="AI148" s="262"/>
      <c r="AJ148" s="263"/>
    </row>
    <row r="149" spans="1:36" s="229" customFormat="1" ht="28.5" x14ac:dyDescent="0.65">
      <c r="A149" s="658">
        <v>15</v>
      </c>
      <c r="B149" s="693" t="str">
        <f>IFERROR(IF(INDEX('Outcome Indicators - Section C'!B$10:B$26,MATCH('Print View'!$A149,'Outcome Indicators - Section C'!$A$10:$A$26,0))&lt;&gt;"",INDEX('Outcome Indicators - Section C'!B$10:B$26,MATCH('Print View'!$A149,'Outcome Indicators - Section C'!$A$10:$A$26,0)),""),"")</f>
        <v/>
      </c>
      <c r="C149" s="667" t="str">
        <f>IFERROR(IF(INDEX('Outcome Indicators - Section C'!C$10:C$26,MATCH('Print View'!$A149,'Outcome Indicators - Section C'!$A$10:$A$26,0))&lt;&gt;"",INDEX('Outcome Indicators - Section C'!C$10:C$26,MATCH('Print View'!$A149,'Outcome Indicators - Section C'!$A$10:$A$26,0)),""),"")</f>
        <v/>
      </c>
      <c r="D149" s="667" t="str">
        <f>IFERROR(IF(INDEX('Outcome Indicators - Section C'!D$10:D$26,MATCH('Print View'!$A149,'Outcome Indicators - Section C'!$A$10:$A$26,0))&lt;&gt;"",INDEX('Outcome Indicators - Section C'!D$10:D$26,MATCH('Print View'!$A149,'Outcome Indicators - Section C'!$A$10:$A$26,0)),""),"")</f>
        <v/>
      </c>
      <c r="E149" s="667" t="str">
        <f>IFERROR(IF(INDEX('Outcome Indicators - Section C'!E$10:E$26,MATCH('Print View'!$A149,'Outcome Indicators - Section C'!$A$10:$A$26,0))&lt;&gt;"",INDEX('Outcome Indicators - Section C'!E$10:E$26,MATCH('Print View'!$A149,'Outcome Indicators - Section C'!$A$10:$A$26,0)),""),"")</f>
        <v/>
      </c>
      <c r="F149" s="667" t="str">
        <f>IFERROR(IF(INDEX('Outcome Indicators - Section C'!F$10:F$26,MATCH('Print View'!$A149,'Outcome Indicators - Section C'!$A$10:$A$26,0))&lt;&gt;"",INDEX('Outcome Indicators - Section C'!F$10:F$26,MATCH('Print View'!$A149,'Outcome Indicators - Section C'!$A$10:$A$26,0)),""),"")</f>
        <v/>
      </c>
      <c r="G149" s="667" t="str">
        <f>IFERROR(IF(INDEX('Outcome Indicators - Section C'!G$10:G$26,MATCH('Print View'!$A149,'Outcome Indicators - Section C'!$A$10:$A$26,0))&lt;&gt;"",INDEX('Outcome Indicators - Section C'!G$10:G$26,MATCH('Print View'!$A149,'Outcome Indicators - Section C'!$A$10:$A$26,0)),""),"")</f>
        <v/>
      </c>
      <c r="H149" s="667" t="str">
        <f>IFERROR(IF(INDEX('Outcome Indicators - Section C'!H$10:H$26,MATCH('Print View'!$A149,'Outcome Indicators - Section C'!$A$10:$A$26,0))&lt;&gt;"",INDEX('Outcome Indicators - Section C'!H$10:H$26,MATCH('Print View'!$A149,'Outcome Indicators - Section C'!$A$10:$A$26,0)),""),"")</f>
        <v/>
      </c>
      <c r="I149" s="671">
        <f>IFERROR(IF(INDEX('Outcome Indicators - Section C'!A$10:A$26,MATCH('Print View'!$A149,'Outcome Indicators - Section C'!$A$10:$A$26,0))&lt;&gt;"",INDEX('Outcome Indicators - Section C'!A$10:A$26,MATCH('Print View'!$A149,'Outcome Indicators - Section C'!$A$10:$A$26,0)),""),"")</f>
        <v>15</v>
      </c>
      <c r="J149" s="284" t="str">
        <f t="array" ref="J149">IFERROR(IF(INDEX('Outcome Indicators - Section C'!D$30:D$121,MATCH('Print View'!$A149&amp;'Print View'!$J$81,'Outcome Indicators - Section C'!$A$30:$A$121&amp;'Outcome Indicators - Section C'!$C$30:$C$121,0))&lt;&gt;"",INDEX('Outcome Indicators - Section C'!D$30:D$121,MATCH('Print View'!$A149&amp;'Print View'!$J$81,'Outcome Indicators - Section C'!$A$30:$A$121&amp;'Outcome Indicators - Section C'!$C$30:$C$121,0)),""),"")</f>
        <v/>
      </c>
      <c r="K149" s="608" t="str">
        <f t="array" ref="K149">IFERROR(IF(INDEX('Outcome Indicators - Section C'!F$30:F$121,MATCH('Print View'!$A149&amp;'Print View'!$J$81,'Outcome Indicators - Section C'!$A$30:$A$121&amp;'Outcome Indicators - Section C'!$C$30:$C$121,0))&lt;&gt;"",INDEX('Outcome Indicators - Section C'!F$30:F$121,MATCH('Print View'!$A149&amp;'Print View'!$J$81,'Outcome Indicators - Section C'!$A$30:$A$121&amp;'Outcome Indicators - Section C'!$C$30:$C$121,0)),""),"")</f>
        <v/>
      </c>
      <c r="L149" s="610" t="str">
        <f t="array" ref="L149">IFERROR(IF(INDEX('Outcome Indicators - Section C'!G$30:G$121,MATCH('Print View'!$A149&amp;'Print View'!$J$81,'Outcome Indicators - Section C'!$A$30:$A$121&amp;'Outcome Indicators - Section C'!$C$30:$C$121,0))&lt;&gt;"",INDEX('Outcome Indicators - Section C'!G$30:G$121,MATCH('Print View'!$A149&amp;'Print View'!$J$81,'Outcome Indicators - Section C'!$A$30:$A$121&amp;'Outcome Indicators - Section C'!$C$30:$C$121,0)),""),"")</f>
        <v/>
      </c>
      <c r="M149" s="612" t="str">
        <f t="array" ref="M149">IFERROR(IF(INDEX('Outcome Indicators - Section C'!H$30:H$121,MATCH('Print View'!$A149&amp;'Print View'!$J$81,'Outcome Indicators - Section C'!$A$30:$A$121&amp;'Outcome Indicators - Section C'!$C$30:$C$121,0))&lt;&gt;"",INDEX('Outcome Indicators - Section C'!H$30:H$121,MATCH('Print View'!$A149&amp;'Print View'!$J$81,'Outcome Indicators - Section C'!$A$30:$A$121&amp;'Outcome Indicators - Section C'!$C$30:$C$121,0)),""),"")</f>
        <v/>
      </c>
      <c r="N149" s="284" t="str">
        <f t="array" ref="N149">IFERROR(IF(INDEX('Outcome Indicators - Section C'!D$30:D$121,MATCH('Print View'!$A149&amp;'Print View'!$N$81,'Outcome Indicators - Section C'!$A$30:$A$121&amp;'Outcome Indicators - Section C'!$C$30:$C$121,0))&lt;&gt;"",INDEX('Outcome Indicators - Section C'!D$30:D$121,MATCH('Print View'!$A149&amp;'Print View'!$N$81,'Outcome Indicators - Section C'!$A$30:$A$121&amp;'Outcome Indicators - Section C'!$C$30:$C$121,0)),""),"")</f>
        <v/>
      </c>
      <c r="O149" s="608" t="str">
        <f t="array" ref="O149">IFERROR(IF(INDEX('Outcome Indicators - Section C'!F$30:F$121,MATCH('Print View'!$A149&amp;'Print View'!$N$81,'Outcome Indicators - Section C'!$A$30:$A$121&amp;'Outcome Indicators - Section C'!$C$30:$C$121,0))&lt;&gt;"",INDEX('Outcome Indicators - Section C'!F$30:F$121,MATCH('Print View'!$A149&amp;'Print View'!$N$81,'Outcome Indicators - Section C'!$A$30:$A$121&amp;'Outcome Indicators - Section C'!$C$30:$C$121,0)),""),"")</f>
        <v/>
      </c>
      <c r="P149" s="610" t="str">
        <f t="array" ref="P149">IFERROR(IF(INDEX('Outcome Indicators - Section C'!G$30:G$121,MATCH('Print View'!$A149&amp;'Print View'!$N$81,'Outcome Indicators - Section C'!$A$30:$A$121&amp;'Outcome Indicators - Section C'!$C$30:$C$121,0))&lt;&gt;"",INDEX('Outcome Indicators - Section C'!G$30:G$121,MATCH('Print View'!$A149&amp;'Print View'!$N$81,'Outcome Indicators - Section C'!$A$30:$A$121&amp;'Outcome Indicators - Section C'!$C$30:$C$121,0)),""),"")</f>
        <v/>
      </c>
      <c r="Q149" s="612" t="str">
        <f t="array" ref="Q149">IFERROR(IF(INDEX('Outcome Indicators - Section C'!H$30:H$121,MATCH('Print View'!$A149&amp;'Print View'!$N$81,'Outcome Indicators - Section C'!$A$30:$A$121&amp;'Outcome Indicators - Section C'!$C$30:$C$121,0))&lt;&gt;"",INDEX('Outcome Indicators - Section C'!H$30:H$121,MATCH('Print View'!$A149&amp;'Print View'!$N$81,'Outcome Indicators - Section C'!$A$30:$A$121&amp;'Outcome Indicators - Section C'!$C$30:$C$121,0)),""),"")</f>
        <v/>
      </c>
      <c r="R149" s="284" t="str">
        <f t="array" ref="R149">IFERROR(IF(INDEX('Outcome Indicators - Section C'!D$30:D$121,MATCH('Print View'!$A149&amp;'Print View'!$R$81,'Outcome Indicators - Section C'!$A$30:$A$121&amp;'Outcome Indicators - Section C'!$C$30:$C$121,0))&lt;&gt;"",INDEX('Outcome Indicators - Section C'!D$30:D$121,MATCH('Print View'!$A149&amp;'Print View'!$R$81,'Outcome Indicators - Section C'!$A$30:$A$121&amp;'Outcome Indicators - Section C'!$C$30:$C$121,0)),""),"")</f>
        <v/>
      </c>
      <c r="S149" s="608" t="str">
        <f t="array" ref="S149">IFERROR(IF(INDEX('Outcome Indicators - Section C'!F$30:F$121,MATCH('Print View'!$A149&amp;'Print View'!$R$81,'Outcome Indicators - Section C'!$A$30:$A$121&amp;'Outcome Indicators - Section C'!$C$30:$C$121,0))&lt;&gt;"",INDEX('Outcome Indicators - Section C'!F$30:F$121,MATCH('Print View'!$A149&amp;'Print View'!$R$81,'Outcome Indicators - Section C'!$A$30:$A$121&amp;'Outcome Indicators - Section C'!$C$30:$C$121,0)),""),"")</f>
        <v/>
      </c>
      <c r="T149" s="610" t="str">
        <f t="array" ref="T149">IFERROR(IF(INDEX('Outcome Indicators - Section C'!G$30:G$121,MATCH('Print View'!$A149&amp;'Print View'!$R$81,'Outcome Indicators - Section C'!$A$30:$A$121&amp;'Outcome Indicators - Section C'!$C$30:$C$121,0))&lt;&gt;"",INDEX('Outcome Indicators - Section C'!G$30:G$121,MATCH('Print View'!$A149&amp;'Print View'!$R$81,'Outcome Indicators - Section C'!$A$30:$A$121&amp;'Outcome Indicators - Section C'!$C$30:$C$121,0)),""),"")</f>
        <v/>
      </c>
      <c r="U149" s="612" t="str">
        <f t="array" ref="U149">IFERROR(IF(INDEX('Outcome Indicators - Section C'!H$30:H$121,MATCH('Print View'!$A149&amp;'Print View'!$R$81,'Outcome Indicators - Section C'!$A$30:$A$121&amp;'Outcome Indicators - Section C'!$C$30:$C$121,0))&lt;&gt;"",INDEX('Outcome Indicators - Section C'!H$30:H$121,MATCH('Print View'!$A149&amp;'Print View'!$R$81,'Outcome Indicators - Section C'!$A$30:$A$121&amp;'Outcome Indicators - Section C'!$C$30:$C$121,0)),""),"")</f>
        <v/>
      </c>
      <c r="V149" s="284" t="str">
        <f t="array" ref="V149">IFERROR(IF(INDEX('Outcome Indicators - Section C'!D$30:D$121,MATCH('Print View'!$A149&amp;'Print View'!$V$81,'Outcome Indicators - Section C'!$A$30:$A$121&amp;'Outcome Indicators - Section C'!$C$30:$C$121,0))&lt;&gt;"",INDEX('Outcome Indicators - Section C'!D$30:D$121,MATCH('Print View'!$A149&amp;'Print View'!$V$81,'Outcome Indicators - Section C'!$A$30:$A$121&amp;'Outcome Indicators - Section C'!$C$30:$C$121,0)),""),"")</f>
        <v/>
      </c>
      <c r="W149" s="608" t="str">
        <f t="array" ref="W149">IFERROR(IF(INDEX('Outcome Indicators - Section C'!F$30:F$121,MATCH('Print View'!$A149&amp;'Print View'!$V$81,'Outcome Indicators - Section C'!$A$30:$A$121&amp;'Outcome Indicators - Section C'!$C$30:$C$121,0))&lt;&gt;"",INDEX('Outcome Indicators - Section C'!F$30:F$121,MATCH('Print View'!$A149&amp;'Print View'!$V$81,'Outcome Indicators - Section C'!$A$30:$A$121&amp;'Outcome Indicators - Section C'!$C$30:$C$121,0)),""),"")</f>
        <v/>
      </c>
      <c r="X149" s="610" t="str">
        <f t="array" ref="X149">IFERROR(IF(INDEX('Outcome Indicators - Section C'!G$30:G$121,MATCH('Print View'!$A149&amp;'Print View'!$V$81,'Outcome Indicators - Section C'!$A$30:$A$121&amp;'Outcome Indicators - Section C'!$C$30:$C$121,0))&lt;&gt;"",INDEX('Outcome Indicators - Section C'!G$30:G$121,MATCH('Print View'!$A149&amp;'Print View'!$V$81,'Outcome Indicators - Section C'!$A$30:$A$121&amp;'Outcome Indicators - Section C'!$C$30:$C$121,0)),""),"")</f>
        <v/>
      </c>
      <c r="Y149" s="612" t="str">
        <f t="array" ref="Y149">IFERROR(IF(INDEX('Outcome Indicators - Section C'!H$30:H$121,MATCH('Print View'!$A149&amp;'Print View'!$V$81,'Outcome Indicators - Section C'!$A$30:$A$121&amp;'Outcome Indicators - Section C'!$C$30:$C$121,0))&lt;&gt;"",INDEX('Outcome Indicators - Section C'!H$30:H$121,MATCH('Print View'!$A149&amp;'Print View'!$V$81,'Outcome Indicators - Section C'!$A$30:$A$121&amp;'Outcome Indicators - Section C'!$C$30:$C$121,0)),""),"")</f>
        <v/>
      </c>
      <c r="Z149" s="284" t="str">
        <f t="array" ref="Z149">IFERROR(IF(INDEX('Outcome Indicators - Section C'!D$30:D$121,MATCH('Print View'!$A149&amp;'Print View'!$Z$81,'Outcome Indicators - Section C'!$A$30:$A$121&amp;'Outcome Indicators - Section C'!$C$30:$C$121,0))&lt;&gt;"",INDEX('Outcome Indicators - Section C'!D$30:D$121,MATCH('Print View'!$A149&amp;'Print View'!$Z$81,'Outcome Indicators - Section C'!$A$30:$A$121&amp;'Outcome Indicators - Section C'!$C$30:$C$121,0)),""),"")</f>
        <v/>
      </c>
      <c r="AA149" s="608" t="str">
        <f t="array" ref="AA149">IFERROR(IF(INDEX('Outcome Indicators - Section C'!F$30:F$121,MATCH('Print View'!$A149&amp;'Print View'!$Z$81,'Outcome Indicators - Section C'!$A$30:$A$121&amp;'Outcome Indicators - Section C'!$C$30:$C$121,0))&lt;&gt;"",INDEX('Outcome Indicators - Section C'!F$30:F$121,MATCH('Print View'!$A149&amp;'Print View'!$Z$81,'Outcome Indicators - Section C'!$A$30:$A$121&amp;'Outcome Indicators - Section C'!$C$30:$C$121,0)),""),"")</f>
        <v/>
      </c>
      <c r="AB149" s="610" t="str">
        <f t="array" ref="AB149">IFERROR(IF(INDEX('Outcome Indicators - Section C'!G$30:G$121,MATCH('Print View'!$A149&amp;'Print View'!$Z$81,'Outcome Indicators - Section C'!$A$30:$A$121&amp;'Outcome Indicators - Section C'!$C$30:$C$121,0))&lt;&gt;"",INDEX('Outcome Indicators - Section C'!G$30:G$121,MATCH('Print View'!$A149&amp;'Print View'!$Z$81,'Outcome Indicators - Section C'!$A$30:$A$121&amp;'Outcome Indicators - Section C'!$C$30:$C$121,0)),""),"")</f>
        <v/>
      </c>
      <c r="AC149" s="612" t="str">
        <f t="array" ref="AC149">IFERROR(IF(INDEX('Outcome Indicators - Section C'!H$30:H$121,MATCH('Print View'!$A149&amp;'Print View'!$Z$81,'Outcome Indicators - Section C'!$A$30:$A$121&amp;'Outcome Indicators - Section C'!$C$30:$C$121,0))&lt;&gt;"",INDEX('Outcome Indicators - Section C'!H$30:H$121,MATCH('Print View'!$A149&amp;'Print View'!$Z$81,'Outcome Indicators - Section C'!$A$30:$A$121&amp;'Outcome Indicators - Section C'!$C$30:$C$121,0)),""),"")</f>
        <v/>
      </c>
      <c r="AD149" s="280"/>
      <c r="AE149" s="255"/>
      <c r="AF149" s="255"/>
      <c r="AG149" s="255"/>
      <c r="AH149" s="255"/>
      <c r="AI149" s="268"/>
      <c r="AJ149" s="673"/>
    </row>
    <row r="150" spans="1:36" s="229" customFormat="1" ht="16.5" customHeight="1" thickBot="1" x14ac:dyDescent="0.4">
      <c r="A150" s="658"/>
      <c r="B150" s="695"/>
      <c r="C150" s="678"/>
      <c r="D150" s="678"/>
      <c r="E150" s="678"/>
      <c r="F150" s="678"/>
      <c r="G150" s="678"/>
      <c r="H150" s="678"/>
      <c r="I150" s="679"/>
      <c r="J150" s="285" t="str">
        <f t="array" ref="J150">IFERROR(IF(INDEX('Outcome Indicators - Section C'!E$30:E$121,MATCH('Print View'!$A149&amp;'Print View'!$J$81,'Outcome Indicators - Section C'!$A$30:$A$121&amp;'Outcome Indicators - Section C'!$C$30:$C$121,0))&lt;&gt;"",INDEX('Outcome Indicators - Section C'!E$30:E$121,MATCH('Print View'!$A149&amp;'Print View'!$J$81,'Outcome Indicators - Section C'!$A$30:$A$121&amp;'Outcome Indicators - Section C'!$C$30:$C$121,0)),""),"")</f>
        <v/>
      </c>
      <c r="K150" s="609"/>
      <c r="L150" s="611"/>
      <c r="M150" s="613"/>
      <c r="N150" s="285" t="str">
        <f t="array" ref="N150">IFERROR(IF(INDEX('Outcome Indicators - Section C'!E$30:E$121,MATCH('Print View'!$A149&amp;'Print View'!$N$81,'Outcome Indicators - Section C'!$A$30:$A$121&amp;'Outcome Indicators - Section C'!$C$30:$C$121,0))&lt;&gt;"",INDEX('Outcome Indicators - Section C'!E$30:E$121,MATCH('Print View'!$A149&amp;'Print View'!$N$81,'Outcome Indicators - Section C'!$A$30:$A$121&amp;'Outcome Indicators - Section C'!$C$30:$C$121,0)),""),"")</f>
        <v/>
      </c>
      <c r="O150" s="609"/>
      <c r="P150" s="611"/>
      <c r="Q150" s="613"/>
      <c r="R150" s="285" t="str">
        <f t="array" ref="R150">IFERROR(IF(INDEX('Outcome Indicators - Section C'!E$30:E$121,MATCH('Print View'!$A149&amp;'Print View'!$R$81,'Outcome Indicators - Section C'!$A$30:$A$121&amp;'Outcome Indicators - Section C'!$C$30:$C$121,0))&lt;&gt;"",INDEX('Outcome Indicators - Section C'!E$30:E$121,MATCH('Print View'!$A149&amp;'Print View'!$R$81,'Outcome Indicators - Section C'!$A$30:$A$121&amp;'Outcome Indicators - Section C'!$C$30:$C$121,0)),""),"")</f>
        <v/>
      </c>
      <c r="S150" s="609"/>
      <c r="T150" s="611"/>
      <c r="U150" s="613"/>
      <c r="V150" s="285" t="str">
        <f t="array" ref="V150">IFERROR(IF(INDEX('Outcome Indicators - Section C'!E$30:E$121,MATCH('Print View'!$A149&amp;'Print View'!$V$81,'Outcome Indicators - Section C'!$A$30:$A$121&amp;'Outcome Indicators - Section C'!$C$30:$C$121,0))&lt;&gt;"",INDEX('Outcome Indicators - Section C'!E$30:E$121,MATCH('Print View'!$A149&amp;'Print View'!$V$81,'Outcome Indicators - Section C'!$A$30:$A$121&amp;'Outcome Indicators - Section C'!$C$30:$C$121,0)),""),"")</f>
        <v/>
      </c>
      <c r="W150" s="609"/>
      <c r="X150" s="611"/>
      <c r="Y150" s="613"/>
      <c r="Z150" s="285" t="str">
        <f t="array" ref="Z150">IFERROR(IF(INDEX('Outcome Indicators - Section C'!E$30:E$121,MATCH('Print View'!$A149&amp;'Print View'!$Z$81,'Outcome Indicators - Section C'!$A$30:$A$121&amp;'Outcome Indicators - Section C'!$C$30:$C$121,0))&lt;&gt;"",INDEX('Outcome Indicators - Section C'!E$30:E$121,MATCH('Print View'!$A149&amp;'Print View'!$Z$81,'Outcome Indicators - Section C'!$A$30:$A$121&amp;'Outcome Indicators - Section C'!$C$30:$C$121,0)),""),"")</f>
        <v/>
      </c>
      <c r="AA150" s="609"/>
      <c r="AB150" s="611"/>
      <c r="AC150" s="613"/>
      <c r="AD150" s="281"/>
      <c r="AE150" s="264"/>
      <c r="AF150" s="264"/>
      <c r="AG150" s="264"/>
      <c r="AH150" s="264"/>
      <c r="AI150" s="269"/>
      <c r="AJ150" s="677"/>
    </row>
    <row r="151" spans="1:36" s="229" customFormat="1" ht="28.5" x14ac:dyDescent="0.65">
      <c r="A151" s="614">
        <v>16</v>
      </c>
      <c r="B151" s="691" t="str">
        <f>IFERROR(IF(INDEX('Outcome Indicators - Section C'!B$10:B$26,MATCH('Print View'!$A151,'Outcome Indicators - Section C'!$A$10:$A$26,0))&lt;&gt;"",INDEX('Outcome Indicators - Section C'!B$10:B$26,MATCH('Print View'!$A151,'Outcome Indicators - Section C'!$A$10:$A$26,0)),""),"")</f>
        <v/>
      </c>
      <c r="C151" s="615" t="str">
        <f>IFERROR(IF(INDEX('Outcome Indicators - Section C'!C$10:C$26,MATCH('Print View'!$A151,'Outcome Indicators - Section C'!$A$10:$A$26,0))&lt;&gt;"",INDEX('Outcome Indicators - Section C'!C$10:C$26,MATCH('Print View'!$A151,'Outcome Indicators - Section C'!$A$10:$A$26,0)),""),"")</f>
        <v/>
      </c>
      <c r="D151" s="615" t="str">
        <f>IFERROR(IF(INDEX('Outcome Indicators - Section C'!D$10:D$26,MATCH('Print View'!$A151,'Outcome Indicators - Section C'!$A$10:$A$26,0))&lt;&gt;"",INDEX('Outcome Indicators - Section C'!D$10:D$26,MATCH('Print View'!$A151,'Outcome Indicators - Section C'!$A$10:$A$26,0)),""),"")</f>
        <v/>
      </c>
      <c r="E151" s="615" t="str">
        <f>IFERROR(IF(INDEX('Outcome Indicators - Section C'!E$10:E$26,MATCH('Print View'!$A151,'Outcome Indicators - Section C'!$A$10:$A$26,0))&lt;&gt;"",INDEX('Outcome Indicators - Section C'!E$10:E$26,MATCH('Print View'!$A151,'Outcome Indicators - Section C'!$A$10:$A$26,0)),""),"")</f>
        <v/>
      </c>
      <c r="F151" s="615" t="str">
        <f>IFERROR(IF(INDEX('Outcome Indicators - Section C'!F$10:F$26,MATCH('Print View'!$A151,'Outcome Indicators - Section C'!$A$10:$A$26,0))&lt;&gt;"",INDEX('Outcome Indicators - Section C'!F$10:F$26,MATCH('Print View'!$A151,'Outcome Indicators - Section C'!$A$10:$A$26,0)),""),"")</f>
        <v/>
      </c>
      <c r="G151" s="615" t="str">
        <f>IFERROR(IF(INDEX('Outcome Indicators - Section C'!G$10:G$26,MATCH('Print View'!$A151,'Outcome Indicators - Section C'!$A$10:$A$26,0))&lt;&gt;"",INDEX('Outcome Indicators - Section C'!G$10:G$26,MATCH('Print View'!$A151,'Outcome Indicators - Section C'!$A$10:$A$26,0)),""),"")</f>
        <v/>
      </c>
      <c r="H151" s="615" t="str">
        <f>IFERROR(IF(INDEX('Outcome Indicators - Section C'!H$10:H$26,MATCH('Print View'!$A151,'Outcome Indicators - Section C'!$A$10:$A$26,0))&lt;&gt;"",INDEX('Outcome Indicators - Section C'!H$10:H$26,MATCH('Print View'!$A151,'Outcome Indicators - Section C'!$A$10:$A$26,0)),""),"")</f>
        <v/>
      </c>
      <c r="I151" s="617" t="str">
        <f>IFERROR(IF(INDEX('Outcome Indicators - Section C'!A$10:A$26,MATCH('Print View'!$A151,'Outcome Indicators - Section C'!$A$10:$A$26,0))&lt;&gt;"",INDEX('Outcome Indicators - Section C'!A$10:A$26,MATCH('Print View'!$A151,'Outcome Indicators - Section C'!$A$10:$A$26,0)),""),"")</f>
        <v/>
      </c>
      <c r="J151" s="312" t="str">
        <f t="array" ref="J151">IFERROR(IF(INDEX('Outcome Indicators - Section C'!D$30:D$121,MATCH('Print View'!$A151&amp;'Print View'!$J$81,'Outcome Indicators - Section C'!$A$30:$A$121&amp;'Outcome Indicators - Section C'!$C$30:$C$121,0))&lt;&gt;"",INDEX('Outcome Indicators - Section C'!D$30:D$121,MATCH('Print View'!$A151&amp;'Print View'!$J$81,'Outcome Indicators - Section C'!$A$30:$A$121&amp;'Outcome Indicators - Section C'!$C$30:$C$121,0)),""),"")</f>
        <v/>
      </c>
      <c r="K151" s="661" t="str">
        <f t="array" ref="K151">IFERROR(IF(INDEX('Outcome Indicators - Section C'!F$30:F$121,MATCH('Print View'!$A151&amp;'Print View'!$J$81,'Outcome Indicators - Section C'!$A$30:$A$121&amp;'Outcome Indicators - Section C'!$C$30:$C$121,0))&lt;&gt;"",INDEX('Outcome Indicators - Section C'!F$30:F$121,MATCH('Print View'!$A151&amp;'Print View'!$J$81,'Outcome Indicators - Section C'!$A$30:$A$121&amp;'Outcome Indicators - Section C'!$C$30:$C$121,0)),""),"")</f>
        <v/>
      </c>
      <c r="L151" s="663" t="str">
        <f t="array" ref="L151">IFERROR(IF(INDEX('Outcome Indicators - Section C'!G$30:G$121,MATCH('Print View'!$A151&amp;'Print View'!$J$81,'Outcome Indicators - Section C'!$A$30:$A$121&amp;'Outcome Indicators - Section C'!$C$30:$C$121,0))&lt;&gt;"",INDEX('Outcome Indicators - Section C'!G$30:G$121,MATCH('Print View'!$A151&amp;'Print View'!$J$81,'Outcome Indicators - Section C'!$A$30:$A$121&amp;'Outcome Indicators - Section C'!$C$30:$C$121,0)),""),"")</f>
        <v/>
      </c>
      <c r="M151" s="665" t="str">
        <f t="array" ref="M151">IFERROR(IF(INDEX('Outcome Indicators - Section C'!H$30:H$121,MATCH('Print View'!$A151&amp;'Print View'!$J$81,'Outcome Indicators - Section C'!$A$30:$A$121&amp;'Outcome Indicators - Section C'!$C$30:$C$121,0))&lt;&gt;"",INDEX('Outcome Indicators - Section C'!H$30:H$121,MATCH('Print View'!$A151&amp;'Print View'!$J$81,'Outcome Indicators - Section C'!$A$30:$A$121&amp;'Outcome Indicators - Section C'!$C$30:$C$121,0)),""),"")</f>
        <v/>
      </c>
      <c r="N151" s="312" t="str">
        <f t="array" ref="N151">IFERROR(IF(INDEX('Outcome Indicators - Section C'!D$30:D$121,MATCH('Print View'!$A151&amp;'Print View'!$N$81,'Outcome Indicators - Section C'!$A$30:$A$121&amp;'Outcome Indicators - Section C'!$C$30:$C$121,0))&lt;&gt;"",INDEX('Outcome Indicators - Section C'!D$30:D$121,MATCH('Print View'!$A151&amp;'Print View'!$N$81,'Outcome Indicators - Section C'!$A$30:$A$121&amp;'Outcome Indicators - Section C'!$C$30:$C$121,0)),""),"")</f>
        <v/>
      </c>
      <c r="O151" s="661" t="str">
        <f t="array" ref="O151">IFERROR(IF(INDEX('Outcome Indicators - Section C'!F$30:F$121,MATCH('Print View'!$A151&amp;'Print View'!$N$81,'Outcome Indicators - Section C'!$A$30:$A$121&amp;'Outcome Indicators - Section C'!$C$30:$C$121,0))&lt;&gt;"",INDEX('Outcome Indicators - Section C'!F$30:F$121,MATCH('Print View'!$A151&amp;'Print View'!$N$81,'Outcome Indicators - Section C'!$A$30:$A$121&amp;'Outcome Indicators - Section C'!$C$30:$C$121,0)),""),"")</f>
        <v/>
      </c>
      <c r="P151" s="663" t="str">
        <f t="array" ref="P151">IFERROR(IF(INDEX('Outcome Indicators - Section C'!G$30:G$121,MATCH('Print View'!$A151&amp;'Print View'!$N$81,'Outcome Indicators - Section C'!$A$30:$A$121&amp;'Outcome Indicators - Section C'!$C$30:$C$121,0))&lt;&gt;"",INDEX('Outcome Indicators - Section C'!G$30:G$121,MATCH('Print View'!$A151&amp;'Print View'!$N$81,'Outcome Indicators - Section C'!$A$30:$A$121&amp;'Outcome Indicators - Section C'!$C$30:$C$121,0)),""),"")</f>
        <v/>
      </c>
      <c r="Q151" s="665" t="str">
        <f t="array" ref="Q151">IFERROR(IF(INDEX('Outcome Indicators - Section C'!H$30:H$121,MATCH('Print View'!$A151&amp;'Print View'!$N$81,'Outcome Indicators - Section C'!$A$30:$A$121&amp;'Outcome Indicators - Section C'!$C$30:$C$121,0))&lt;&gt;"",INDEX('Outcome Indicators - Section C'!H$30:H$121,MATCH('Print View'!$A151&amp;'Print View'!$N$81,'Outcome Indicators - Section C'!$A$30:$A$121&amp;'Outcome Indicators - Section C'!$C$30:$C$121,0)),""),"")</f>
        <v/>
      </c>
      <c r="R151" s="312" t="str">
        <f t="array" ref="R151">IFERROR(IF(INDEX('Outcome Indicators - Section C'!D$30:D$121,MATCH('Print View'!$A151&amp;'Print View'!$R$81,'Outcome Indicators - Section C'!$A$30:$A$121&amp;'Outcome Indicators - Section C'!$C$30:$C$121,0))&lt;&gt;"",INDEX('Outcome Indicators - Section C'!D$30:D$121,MATCH('Print View'!$A151&amp;'Print View'!$R$81,'Outcome Indicators - Section C'!$A$30:$A$121&amp;'Outcome Indicators - Section C'!$C$30:$C$121,0)),""),"")</f>
        <v/>
      </c>
      <c r="S151" s="661" t="str">
        <f t="array" ref="S151">IFERROR(IF(INDEX('Outcome Indicators - Section C'!F$30:F$121,MATCH('Print View'!$A151&amp;'Print View'!$R$81,'Outcome Indicators - Section C'!$A$30:$A$121&amp;'Outcome Indicators - Section C'!$C$30:$C$121,0))&lt;&gt;"",INDEX('Outcome Indicators - Section C'!F$30:F$121,MATCH('Print View'!$A151&amp;'Print View'!$R$81,'Outcome Indicators - Section C'!$A$30:$A$121&amp;'Outcome Indicators - Section C'!$C$30:$C$121,0)),""),"")</f>
        <v/>
      </c>
      <c r="T151" s="663" t="str">
        <f t="array" ref="T151">IFERROR(IF(INDEX('Outcome Indicators - Section C'!G$30:G$121,MATCH('Print View'!$A151&amp;'Print View'!$R$81,'Outcome Indicators - Section C'!$A$30:$A$121&amp;'Outcome Indicators - Section C'!$C$30:$C$121,0))&lt;&gt;"",INDEX('Outcome Indicators - Section C'!G$30:G$121,MATCH('Print View'!$A151&amp;'Print View'!$R$81,'Outcome Indicators - Section C'!$A$30:$A$121&amp;'Outcome Indicators - Section C'!$C$30:$C$121,0)),""),"")</f>
        <v/>
      </c>
      <c r="U151" s="665" t="str">
        <f t="array" ref="U151">IFERROR(IF(INDEX('Outcome Indicators - Section C'!H$30:H$121,MATCH('Print View'!$A151&amp;'Print View'!$R$81,'Outcome Indicators - Section C'!$A$30:$A$121&amp;'Outcome Indicators - Section C'!$C$30:$C$121,0))&lt;&gt;"",INDEX('Outcome Indicators - Section C'!H$30:H$121,MATCH('Print View'!$A151&amp;'Print View'!$R$81,'Outcome Indicators - Section C'!$A$30:$A$121&amp;'Outcome Indicators - Section C'!$C$30:$C$121,0)),""),"")</f>
        <v/>
      </c>
      <c r="V151" s="312" t="str">
        <f t="array" ref="V151">IFERROR(IF(INDEX('Outcome Indicators - Section C'!D$30:D$121,MATCH('Print View'!$A151&amp;'Print View'!$V$81,'Outcome Indicators - Section C'!$A$30:$A$121&amp;'Outcome Indicators - Section C'!$C$30:$C$121,0))&lt;&gt;"",INDEX('Outcome Indicators - Section C'!D$30:D$121,MATCH('Print View'!$A151&amp;'Print View'!$V$81,'Outcome Indicators - Section C'!$A$30:$A$121&amp;'Outcome Indicators - Section C'!$C$30:$C$121,0)),""),"")</f>
        <v/>
      </c>
      <c r="W151" s="661" t="str">
        <f t="array" ref="W151">IFERROR(IF(INDEX('Outcome Indicators - Section C'!F$30:F$121,MATCH('Print View'!$A151&amp;'Print View'!$V$81,'Outcome Indicators - Section C'!$A$30:$A$121&amp;'Outcome Indicators - Section C'!$C$30:$C$121,0))&lt;&gt;"",INDEX('Outcome Indicators - Section C'!F$30:F$121,MATCH('Print View'!$A151&amp;'Print View'!$V$81,'Outcome Indicators - Section C'!$A$30:$A$121&amp;'Outcome Indicators - Section C'!$C$30:$C$121,0)),""),"")</f>
        <v/>
      </c>
      <c r="X151" s="663" t="str">
        <f t="array" ref="X151">IFERROR(IF(INDEX('Outcome Indicators - Section C'!G$30:G$121,MATCH('Print View'!$A151&amp;'Print View'!$V$81,'Outcome Indicators - Section C'!$A$30:$A$121&amp;'Outcome Indicators - Section C'!$C$30:$C$121,0))&lt;&gt;"",INDEX('Outcome Indicators - Section C'!G$30:G$121,MATCH('Print View'!$A151&amp;'Print View'!$V$81,'Outcome Indicators - Section C'!$A$30:$A$121&amp;'Outcome Indicators - Section C'!$C$30:$C$121,0)),""),"")</f>
        <v/>
      </c>
      <c r="Y151" s="665" t="str">
        <f t="array" ref="Y151">IFERROR(IF(INDEX('Outcome Indicators - Section C'!H$30:H$121,MATCH('Print View'!$A151&amp;'Print View'!$V$81,'Outcome Indicators - Section C'!$A$30:$A$121&amp;'Outcome Indicators - Section C'!$C$30:$C$121,0))&lt;&gt;"",INDEX('Outcome Indicators - Section C'!H$30:H$121,MATCH('Print View'!$A151&amp;'Print View'!$V$81,'Outcome Indicators - Section C'!$A$30:$A$121&amp;'Outcome Indicators - Section C'!$C$30:$C$121,0)),""),"")</f>
        <v/>
      </c>
      <c r="Z151" s="312" t="str">
        <f t="array" ref="Z151">IFERROR(IF(INDEX('Outcome Indicators - Section C'!D$30:D$121,MATCH('Print View'!$A151&amp;'Print View'!$Z$81,'Outcome Indicators - Section C'!$A$30:$A$121&amp;'Outcome Indicators - Section C'!$C$30:$C$121,0))&lt;&gt;"",INDEX('Outcome Indicators - Section C'!D$30:D$121,MATCH('Print View'!$A151&amp;'Print View'!$Z$81,'Outcome Indicators - Section C'!$A$30:$A$121&amp;'Outcome Indicators - Section C'!$C$30:$C$121,0)),""),"")</f>
        <v/>
      </c>
      <c r="AA151" s="661" t="str">
        <f t="array" ref="AA151">IFERROR(IF(INDEX('Outcome Indicators - Section C'!F$30:F$121,MATCH('Print View'!$A151&amp;'Print View'!$Z$81,'Outcome Indicators - Section C'!$A$30:$A$121&amp;'Outcome Indicators - Section C'!$C$30:$C$121,0))&lt;&gt;"",INDEX('Outcome Indicators - Section C'!F$30:F$121,MATCH('Print View'!$A151&amp;'Print View'!$Z$81,'Outcome Indicators - Section C'!$A$30:$A$121&amp;'Outcome Indicators - Section C'!$C$30:$C$121,0)),""),"")</f>
        <v/>
      </c>
      <c r="AB151" s="663" t="str">
        <f t="array" ref="AB151">IFERROR(IF(INDEX('Outcome Indicators - Section C'!G$30:G$121,MATCH('Print View'!$A151&amp;'Print View'!$Z$81,'Outcome Indicators - Section C'!$A$30:$A$121&amp;'Outcome Indicators - Section C'!$C$30:$C$121,0))&lt;&gt;"",INDEX('Outcome Indicators - Section C'!G$30:G$121,MATCH('Print View'!$A151&amp;'Print View'!$Z$81,'Outcome Indicators - Section C'!$A$30:$A$121&amp;'Outcome Indicators - Section C'!$C$30:$C$121,0)),""),"")</f>
        <v/>
      </c>
      <c r="AC151" s="665" t="str">
        <f t="array" ref="AC151">IFERROR(IF(INDEX('Outcome Indicators - Section C'!H$30:H$121,MATCH('Print View'!$A151&amp;'Print View'!$Z$81,'Outcome Indicators - Section C'!$A$30:$A$121&amp;'Outcome Indicators - Section C'!$C$30:$C$121,0))&lt;&gt;"",INDEX('Outcome Indicators - Section C'!H$30:H$121,MATCH('Print View'!$A151&amp;'Print View'!$Z$81,'Outcome Indicators - Section C'!$A$30:$A$121&amp;'Outcome Indicators - Section C'!$C$30:$C$121,0)),""),"")</f>
        <v/>
      </c>
      <c r="AD151" s="278"/>
      <c r="AE151" s="260"/>
      <c r="AF151" s="260"/>
      <c r="AG151" s="260"/>
      <c r="AH151" s="260"/>
      <c r="AI151" s="260"/>
      <c r="AJ151" s="261"/>
    </row>
    <row r="152" spans="1:36" s="229" customFormat="1" ht="15.75" customHeight="1" x14ac:dyDescent="0.35">
      <c r="A152" s="614"/>
      <c r="B152" s="692"/>
      <c r="C152" s="616"/>
      <c r="D152" s="616"/>
      <c r="E152" s="616"/>
      <c r="F152" s="616"/>
      <c r="G152" s="616"/>
      <c r="H152" s="616"/>
      <c r="I152" s="618"/>
      <c r="J152" s="313" t="str">
        <f t="array" ref="J152">IFERROR(IF(INDEX('Outcome Indicators - Section C'!E$30:E$121,MATCH('Print View'!$A151&amp;'Print View'!$J$81,'Outcome Indicators - Section C'!$A$30:$A$121&amp;'Outcome Indicators - Section C'!$C$30:$C$121,0))&lt;&gt;"",INDEX('Outcome Indicators - Section C'!E$30:E$121,MATCH('Print View'!$A151&amp;'Print View'!$J$81,'Outcome Indicators - Section C'!$A$30:$A$121&amp;'Outcome Indicators - Section C'!$C$30:$C$121,0)),""),"")</f>
        <v/>
      </c>
      <c r="K152" s="662"/>
      <c r="L152" s="664"/>
      <c r="M152" s="666"/>
      <c r="N152" s="313" t="str">
        <f t="array" ref="N152">IFERROR(IF(INDEX('Outcome Indicators - Section C'!E$30:E$121,MATCH('Print View'!$A151&amp;'Print View'!$N$81,'Outcome Indicators - Section C'!$A$30:$A$121&amp;'Outcome Indicators - Section C'!$C$30:$C$121,0))&lt;&gt;"",INDEX('Outcome Indicators - Section C'!E$30:E$121,MATCH('Print View'!$A151&amp;'Print View'!$N$81,'Outcome Indicators - Section C'!$A$30:$A$121&amp;'Outcome Indicators - Section C'!$C$30:$C$121,0)),""),"")</f>
        <v/>
      </c>
      <c r="O152" s="662"/>
      <c r="P152" s="664"/>
      <c r="Q152" s="666"/>
      <c r="R152" s="313" t="str">
        <f t="array" ref="R152">IFERROR(IF(INDEX('Outcome Indicators - Section C'!E$30:E$121,MATCH('Print View'!$A151&amp;'Print View'!$R$81,'Outcome Indicators - Section C'!$A$30:$A$121&amp;'Outcome Indicators - Section C'!$C$30:$C$121,0))&lt;&gt;"",INDEX('Outcome Indicators - Section C'!E$30:E$121,MATCH('Print View'!$A151&amp;'Print View'!$R$81,'Outcome Indicators - Section C'!$A$30:$A$121&amp;'Outcome Indicators - Section C'!$C$30:$C$121,0)),""),"")</f>
        <v/>
      </c>
      <c r="S152" s="662"/>
      <c r="T152" s="664"/>
      <c r="U152" s="666"/>
      <c r="V152" s="313" t="str">
        <f t="array" ref="V152">IFERROR(IF(INDEX('Outcome Indicators - Section C'!E$30:E$121,MATCH('Print View'!$A151&amp;'Print View'!$V$81,'Outcome Indicators - Section C'!$A$30:$A$121&amp;'Outcome Indicators - Section C'!$C$30:$C$121,0))&lt;&gt;"",INDEX('Outcome Indicators - Section C'!E$30:E$121,MATCH('Print View'!$A151&amp;'Print View'!$V$81,'Outcome Indicators - Section C'!$A$30:$A$121&amp;'Outcome Indicators - Section C'!$C$30:$C$121,0)),""),"")</f>
        <v/>
      </c>
      <c r="W152" s="662"/>
      <c r="X152" s="664"/>
      <c r="Y152" s="666"/>
      <c r="Z152" s="313" t="str">
        <f t="array" ref="Z152">IFERROR(IF(INDEX('Outcome Indicators - Section C'!E$30:E$121,MATCH('Print View'!$A151&amp;'Print View'!$Z$81,'Outcome Indicators - Section C'!$A$30:$A$121&amp;'Outcome Indicators - Section C'!$C$30:$C$121,0))&lt;&gt;"",INDEX('Outcome Indicators - Section C'!E$30:E$121,MATCH('Print View'!$A151&amp;'Print View'!$Z$81,'Outcome Indicators - Section C'!$A$30:$A$121&amp;'Outcome Indicators - Section C'!$C$30:$C$121,0)),""),"")</f>
        <v/>
      </c>
      <c r="AA152" s="662"/>
      <c r="AB152" s="664"/>
      <c r="AC152" s="666"/>
      <c r="AD152" s="279"/>
      <c r="AE152" s="262"/>
      <c r="AF152" s="262"/>
      <c r="AG152" s="262"/>
      <c r="AH152" s="262"/>
      <c r="AI152" s="262"/>
      <c r="AJ152" s="263" t="s">
        <v>287</v>
      </c>
    </row>
    <row r="153" spans="1:36" s="229" customFormat="1" ht="28.5" x14ac:dyDescent="0.65">
      <c r="A153" s="658">
        <v>17</v>
      </c>
      <c r="B153" s="689" t="str">
        <f>IFERROR(IF(INDEX('Outcome Indicators - Section C'!B$10:B$26,MATCH('Print View'!$A153,'Outcome Indicators - Section C'!$A$10:$A$26,0))&lt;&gt;"",INDEX('Outcome Indicators - Section C'!B$10:B$26,MATCH('Print View'!$A153,'Outcome Indicators - Section C'!$A$10:$A$26,0)),""),"")</f>
        <v/>
      </c>
      <c r="C153" s="659" t="str">
        <f>IFERROR(IF(INDEX('Outcome Indicators - Section C'!C$10:C$26,MATCH('Print View'!$A153,'Outcome Indicators - Section C'!$A$10:$A$26,0))&lt;&gt;"",INDEX('Outcome Indicators - Section C'!C$10:C$26,MATCH('Print View'!$A153,'Outcome Indicators - Section C'!$A$10:$A$26,0)),""),"")</f>
        <v/>
      </c>
      <c r="D153" s="659" t="str">
        <f>IFERROR(IF(INDEX('Outcome Indicators - Section C'!D$10:D$26,MATCH('Print View'!$A153,'Outcome Indicators - Section C'!$A$10:$A$26,0))&lt;&gt;"",INDEX('Outcome Indicators - Section C'!D$10:D$26,MATCH('Print View'!$A153,'Outcome Indicators - Section C'!$A$10:$A$26,0)),""),"")</f>
        <v/>
      </c>
      <c r="E153" s="659" t="str">
        <f>IFERROR(IF(INDEX('Outcome Indicators - Section C'!E$10:E$26,MATCH('Print View'!$A153,'Outcome Indicators - Section C'!$A$10:$A$26,0))&lt;&gt;"",INDEX('Outcome Indicators - Section C'!E$10:E$26,MATCH('Print View'!$A153,'Outcome Indicators - Section C'!$A$10:$A$26,0)),""),"")</f>
        <v/>
      </c>
      <c r="F153" s="659" t="str">
        <f>IFERROR(IF(INDEX('Outcome Indicators - Section C'!F$10:F$26,MATCH('Print View'!$A153,'Outcome Indicators - Section C'!$A$10:$A$26,0))&lt;&gt;"",INDEX('Outcome Indicators - Section C'!F$10:F$26,MATCH('Print View'!$A153,'Outcome Indicators - Section C'!$A$10:$A$26,0)),""),"")</f>
        <v/>
      </c>
      <c r="G153" s="659" t="str">
        <f>IFERROR(IF(INDEX('Outcome Indicators - Section C'!G$10:G$26,MATCH('Print View'!$A153,'Outcome Indicators - Section C'!$A$10:$A$26,0))&lt;&gt;"",INDEX('Outcome Indicators - Section C'!G$10:G$26,MATCH('Print View'!$A153,'Outcome Indicators - Section C'!$A$10:$A$26,0)),""),"")</f>
        <v/>
      </c>
      <c r="H153" s="667" t="str">
        <f>IFERROR(IF(INDEX('Outcome Indicators - Section C'!H$10:H$26,MATCH('Print View'!$A153,'Outcome Indicators - Section C'!$A$10:$A$26,0))&lt;&gt;"",INDEX('Outcome Indicators - Section C'!H$10:H$26,MATCH('Print View'!$A153,'Outcome Indicators - Section C'!$A$10:$A$26,0)),""),"")</f>
        <v/>
      </c>
      <c r="I153" s="612" t="str">
        <f>IFERROR(IF(INDEX('Outcome Indicators - Section C'!A$10:A$26,MATCH('Print View'!$A153,'Outcome Indicators - Section C'!$A$10:$A$26,0))&lt;&gt;"",INDEX('Outcome Indicators - Section C'!A$10:A$26,MATCH('Print View'!$A153,'Outcome Indicators - Section C'!$A$10:$A$26,0)),""),"")</f>
        <v/>
      </c>
      <c r="J153" s="284" t="str">
        <f t="array" ref="J153">IFERROR(IF(INDEX('Outcome Indicators - Section C'!D$30:D$121,MATCH('Print View'!$A153&amp;'Print View'!$J$81,'Outcome Indicators - Section C'!$A$30:$A$121&amp;'Outcome Indicators - Section C'!$C$30:$C$121,0))&lt;&gt;"",INDEX('Outcome Indicators - Section C'!D$30:D$121,MATCH('Print View'!$A153&amp;'Print View'!$J$81,'Outcome Indicators - Section C'!$A$30:$A$121&amp;'Outcome Indicators - Section C'!$C$30:$C$121,0)),""),"")</f>
        <v/>
      </c>
      <c r="K153" s="608" t="str">
        <f t="array" ref="K153">IFERROR(IF(INDEX('Outcome Indicators - Section C'!F$30:F$121,MATCH('Print View'!$A153&amp;'Print View'!$J$81,'Outcome Indicators - Section C'!$A$30:$A$121&amp;'Outcome Indicators - Section C'!$C$30:$C$121,0))&lt;&gt;"",INDEX('Outcome Indicators - Section C'!F$30:F$121,MATCH('Print View'!$A153&amp;'Print View'!$J$81,'Outcome Indicators - Section C'!$A$30:$A$121&amp;'Outcome Indicators - Section C'!$C$30:$C$121,0)),""),"")</f>
        <v/>
      </c>
      <c r="L153" s="610" t="str">
        <f t="array" ref="L153">IFERROR(IF(INDEX('Outcome Indicators - Section C'!G$30:G$121,MATCH('Print View'!$A153&amp;'Print View'!$J$81,'Outcome Indicators - Section C'!$A$30:$A$121&amp;'Outcome Indicators - Section C'!$C$30:$C$121,0))&lt;&gt;"",INDEX('Outcome Indicators - Section C'!G$30:G$121,MATCH('Print View'!$A153&amp;'Print View'!$J$81,'Outcome Indicators - Section C'!$A$30:$A$121&amp;'Outcome Indicators - Section C'!$C$30:$C$121,0)),""),"")</f>
        <v/>
      </c>
      <c r="M153" s="612" t="str">
        <f t="array" ref="M153">IFERROR(IF(INDEX('Outcome Indicators - Section C'!H$30:H$121,MATCH('Print View'!$A153&amp;'Print View'!$J$81,'Outcome Indicators - Section C'!$A$30:$A$121&amp;'Outcome Indicators - Section C'!$C$30:$C$121,0))&lt;&gt;"",INDEX('Outcome Indicators - Section C'!H$30:H$121,MATCH('Print View'!$A153&amp;'Print View'!$J$81,'Outcome Indicators - Section C'!$A$30:$A$121&amp;'Outcome Indicators - Section C'!$C$30:$C$121,0)),""),"")</f>
        <v/>
      </c>
      <c r="N153" s="284" t="str">
        <f t="array" ref="N153">IFERROR(IF(INDEX('Outcome Indicators - Section C'!D$30:D$121,MATCH('Print View'!$A153&amp;'Print View'!$N$81,'Outcome Indicators - Section C'!$A$30:$A$121&amp;'Outcome Indicators - Section C'!$C$30:$C$121,0))&lt;&gt;"",INDEX('Outcome Indicators - Section C'!D$30:D$121,MATCH('Print View'!$A153&amp;'Print View'!$N$81,'Outcome Indicators - Section C'!$A$30:$A$121&amp;'Outcome Indicators - Section C'!$C$30:$C$121,0)),""),"")</f>
        <v/>
      </c>
      <c r="O153" s="608" t="str">
        <f t="array" ref="O153">IFERROR(IF(INDEX('Outcome Indicators - Section C'!F$30:F$121,MATCH('Print View'!$A153&amp;'Print View'!$N$81,'Outcome Indicators - Section C'!$A$30:$A$121&amp;'Outcome Indicators - Section C'!$C$30:$C$121,0))&lt;&gt;"",INDEX('Outcome Indicators - Section C'!F$30:F$121,MATCH('Print View'!$A153&amp;'Print View'!$N$81,'Outcome Indicators - Section C'!$A$30:$A$121&amp;'Outcome Indicators - Section C'!$C$30:$C$121,0)),""),"")</f>
        <v/>
      </c>
      <c r="P153" s="610" t="str">
        <f t="array" ref="P153">IFERROR(IF(INDEX('Outcome Indicators - Section C'!G$30:G$121,MATCH('Print View'!$A153&amp;'Print View'!$N$81,'Outcome Indicators - Section C'!$A$30:$A$121&amp;'Outcome Indicators - Section C'!$C$30:$C$121,0))&lt;&gt;"",INDEX('Outcome Indicators - Section C'!G$30:G$121,MATCH('Print View'!$A153&amp;'Print View'!$N$81,'Outcome Indicators - Section C'!$A$30:$A$121&amp;'Outcome Indicators - Section C'!$C$30:$C$121,0)),""),"")</f>
        <v/>
      </c>
      <c r="Q153" s="612" t="str">
        <f t="array" ref="Q153">IFERROR(IF(INDEX('Outcome Indicators - Section C'!H$30:H$121,MATCH('Print View'!$A153&amp;'Print View'!$N$81,'Outcome Indicators - Section C'!$A$30:$A$121&amp;'Outcome Indicators - Section C'!$C$30:$C$121,0))&lt;&gt;"",INDEX('Outcome Indicators - Section C'!H$30:H$121,MATCH('Print View'!$A153&amp;'Print View'!$N$81,'Outcome Indicators - Section C'!$A$30:$A$121&amp;'Outcome Indicators - Section C'!$C$30:$C$121,0)),""),"")</f>
        <v/>
      </c>
      <c r="R153" s="284" t="str">
        <f t="array" ref="R153">IFERROR(IF(INDEX('Outcome Indicators - Section C'!D$30:D$121,MATCH('Print View'!$A153&amp;'Print View'!$R$81,'Outcome Indicators - Section C'!$A$30:$A$121&amp;'Outcome Indicators - Section C'!$C$30:$C$121,0))&lt;&gt;"",INDEX('Outcome Indicators - Section C'!D$30:D$121,MATCH('Print View'!$A153&amp;'Print View'!$R$81,'Outcome Indicators - Section C'!$A$30:$A$121&amp;'Outcome Indicators - Section C'!$C$30:$C$121,0)),""),"")</f>
        <v/>
      </c>
      <c r="S153" s="608" t="str">
        <f t="array" ref="S153">IFERROR(IF(INDEX('Outcome Indicators - Section C'!F$30:F$121,MATCH('Print View'!$A153&amp;'Print View'!$R$81,'Outcome Indicators - Section C'!$A$30:$A$121&amp;'Outcome Indicators - Section C'!$C$30:$C$121,0))&lt;&gt;"",INDEX('Outcome Indicators - Section C'!F$30:F$121,MATCH('Print View'!$A153&amp;'Print View'!$R$81,'Outcome Indicators - Section C'!$A$30:$A$121&amp;'Outcome Indicators - Section C'!$C$30:$C$121,0)),""),"")</f>
        <v/>
      </c>
      <c r="T153" s="610" t="str">
        <f t="array" ref="T153">IFERROR(IF(INDEX('Outcome Indicators - Section C'!G$30:G$121,MATCH('Print View'!$A153&amp;'Print View'!$R$81,'Outcome Indicators - Section C'!$A$30:$A$121&amp;'Outcome Indicators - Section C'!$C$30:$C$121,0))&lt;&gt;"",INDEX('Outcome Indicators - Section C'!G$30:G$121,MATCH('Print View'!$A153&amp;'Print View'!$R$81,'Outcome Indicators - Section C'!$A$30:$A$121&amp;'Outcome Indicators - Section C'!$C$30:$C$121,0)),""),"")</f>
        <v/>
      </c>
      <c r="U153" s="612" t="str">
        <f t="array" ref="U153">IFERROR(IF(INDEX('Outcome Indicators - Section C'!H$30:H$121,MATCH('Print View'!$A153&amp;'Print View'!$R$81,'Outcome Indicators - Section C'!$A$30:$A$121&amp;'Outcome Indicators - Section C'!$C$30:$C$121,0))&lt;&gt;"",INDEX('Outcome Indicators - Section C'!H$30:H$121,MATCH('Print View'!$A153&amp;'Print View'!$R$81,'Outcome Indicators - Section C'!$A$30:$A$121&amp;'Outcome Indicators - Section C'!$C$30:$C$121,0)),""),"")</f>
        <v/>
      </c>
      <c r="V153" s="284" t="str">
        <f t="array" ref="V153">IFERROR(IF(INDEX('Outcome Indicators - Section C'!D$30:D$121,MATCH('Print View'!$A153&amp;'Print View'!$V$81,'Outcome Indicators - Section C'!$A$30:$A$121&amp;'Outcome Indicators - Section C'!$C$30:$C$121,0))&lt;&gt;"",INDEX('Outcome Indicators - Section C'!D$30:D$121,MATCH('Print View'!$A153&amp;'Print View'!$V$81,'Outcome Indicators - Section C'!$A$30:$A$121&amp;'Outcome Indicators - Section C'!$C$30:$C$121,0)),""),"")</f>
        <v/>
      </c>
      <c r="W153" s="608" t="str">
        <f t="array" ref="W153">IFERROR(IF(INDEX('Outcome Indicators - Section C'!F$30:F$121,MATCH('Print View'!$A153&amp;'Print View'!$V$81,'Outcome Indicators - Section C'!$A$30:$A$121&amp;'Outcome Indicators - Section C'!$C$30:$C$121,0))&lt;&gt;"",INDEX('Outcome Indicators - Section C'!F$30:F$121,MATCH('Print View'!$A153&amp;'Print View'!$V$81,'Outcome Indicators - Section C'!$A$30:$A$121&amp;'Outcome Indicators - Section C'!$C$30:$C$121,0)),""),"")</f>
        <v/>
      </c>
      <c r="X153" s="610" t="str">
        <f t="array" ref="X153">IFERROR(IF(INDEX('Outcome Indicators - Section C'!G$30:G$121,MATCH('Print View'!$A153&amp;'Print View'!$V$81,'Outcome Indicators - Section C'!$A$30:$A$121&amp;'Outcome Indicators - Section C'!$C$30:$C$121,0))&lt;&gt;"",INDEX('Outcome Indicators - Section C'!G$30:G$121,MATCH('Print View'!$A153&amp;'Print View'!$V$81,'Outcome Indicators - Section C'!$A$30:$A$121&amp;'Outcome Indicators - Section C'!$C$30:$C$121,0)),""),"")</f>
        <v/>
      </c>
      <c r="Y153" s="612" t="str">
        <f t="array" ref="Y153">IFERROR(IF(INDEX('Outcome Indicators - Section C'!H$30:H$121,MATCH('Print View'!$A153&amp;'Print View'!$V$81,'Outcome Indicators - Section C'!$A$30:$A$121&amp;'Outcome Indicators - Section C'!$C$30:$C$121,0))&lt;&gt;"",INDEX('Outcome Indicators - Section C'!H$30:H$121,MATCH('Print View'!$A153&amp;'Print View'!$V$81,'Outcome Indicators - Section C'!$A$30:$A$121&amp;'Outcome Indicators - Section C'!$C$30:$C$121,0)),""),"")</f>
        <v/>
      </c>
      <c r="Z153" s="284" t="str">
        <f t="array" ref="Z153">IFERROR(IF(INDEX('Outcome Indicators - Section C'!D$30:D$121,MATCH('Print View'!$A153&amp;'Print View'!$Z$81,'Outcome Indicators - Section C'!$A$30:$A$121&amp;'Outcome Indicators - Section C'!$C$30:$C$121,0))&lt;&gt;"",INDEX('Outcome Indicators - Section C'!D$30:D$121,MATCH('Print View'!$A153&amp;'Print View'!$Z$81,'Outcome Indicators - Section C'!$A$30:$A$121&amp;'Outcome Indicators - Section C'!$C$30:$C$121,0)),""),"")</f>
        <v/>
      </c>
      <c r="AA153" s="608" t="str">
        <f t="array" ref="AA153">IFERROR(IF(INDEX('Outcome Indicators - Section C'!F$30:F$121,MATCH('Print View'!$A153&amp;'Print View'!$Z$81,'Outcome Indicators - Section C'!$A$30:$A$121&amp;'Outcome Indicators - Section C'!$C$30:$C$121,0))&lt;&gt;"",INDEX('Outcome Indicators - Section C'!F$30:F$121,MATCH('Print View'!$A153&amp;'Print View'!$Z$81,'Outcome Indicators - Section C'!$A$30:$A$121&amp;'Outcome Indicators - Section C'!$C$30:$C$121,0)),""),"")</f>
        <v/>
      </c>
      <c r="AB153" s="610" t="str">
        <f t="array" ref="AB153">IFERROR(IF(INDEX('Outcome Indicators - Section C'!G$30:G$121,MATCH('Print View'!$A153&amp;'Print View'!$Z$81,'Outcome Indicators - Section C'!$A$30:$A$121&amp;'Outcome Indicators - Section C'!$C$30:$C$121,0))&lt;&gt;"",INDEX('Outcome Indicators - Section C'!G$30:G$121,MATCH('Print View'!$A153&amp;'Print View'!$Z$81,'Outcome Indicators - Section C'!$A$30:$A$121&amp;'Outcome Indicators - Section C'!$C$30:$C$121,0)),""),"")</f>
        <v/>
      </c>
      <c r="AC153" s="612" t="str">
        <f t="array" ref="AC153">IFERROR(IF(INDEX('Outcome Indicators - Section C'!H$30:H$121,MATCH('Print View'!$A153&amp;'Print View'!$Z$81,'Outcome Indicators - Section C'!$A$30:$A$121&amp;'Outcome Indicators - Section C'!$C$30:$C$121,0))&lt;&gt;"",INDEX('Outcome Indicators - Section C'!H$30:H$121,MATCH('Print View'!$A153&amp;'Print View'!$Z$81,'Outcome Indicators - Section C'!$A$30:$A$121&amp;'Outcome Indicators - Section C'!$C$30:$C$121,0)),""),"")</f>
        <v/>
      </c>
      <c r="AD153" s="276"/>
      <c r="AE153" s="256"/>
      <c r="AF153" s="256"/>
      <c r="AG153" s="256"/>
      <c r="AH153" s="256"/>
      <c r="AI153" s="267"/>
      <c r="AJ153" s="669" t="s">
        <v>287</v>
      </c>
    </row>
    <row r="154" spans="1:36" s="229" customFormat="1" ht="15.75" customHeight="1" x14ac:dyDescent="0.35">
      <c r="A154" s="658"/>
      <c r="B154" s="690"/>
      <c r="C154" s="660"/>
      <c r="D154" s="660"/>
      <c r="E154" s="660"/>
      <c r="F154" s="660"/>
      <c r="G154" s="660"/>
      <c r="H154" s="668"/>
      <c r="I154" s="613"/>
      <c r="J154" s="285" t="str">
        <f t="array" ref="J154">IFERROR(IF(INDEX('Outcome Indicators - Section C'!E$30:E$121,MATCH('Print View'!$A153&amp;'Print View'!$J$81,'Outcome Indicators - Section C'!$A$30:$A$121&amp;'Outcome Indicators - Section C'!$C$30:$C$121,0))&lt;&gt;"",INDEX('Outcome Indicators - Section C'!E$30:E$121,MATCH('Print View'!$A153&amp;'Print View'!$J$81,'Outcome Indicators - Section C'!$A$30:$A$121&amp;'Outcome Indicators - Section C'!$C$30:$C$121,0)),""),"")</f>
        <v/>
      </c>
      <c r="K154" s="609"/>
      <c r="L154" s="611"/>
      <c r="M154" s="613"/>
      <c r="N154" s="285" t="str">
        <f t="array" ref="N154">IFERROR(IF(INDEX('Outcome Indicators - Section C'!E$30:E$121,MATCH('Print View'!$A153&amp;'Print View'!$N$81,'Outcome Indicators - Section C'!$A$30:$A$121&amp;'Outcome Indicators - Section C'!$C$30:$C$121,0))&lt;&gt;"",INDEX('Outcome Indicators - Section C'!E$30:E$121,MATCH('Print View'!$A153&amp;'Print View'!$N$81,'Outcome Indicators - Section C'!$A$30:$A$121&amp;'Outcome Indicators - Section C'!$C$30:$C$121,0)),""),"")</f>
        <v/>
      </c>
      <c r="O154" s="609"/>
      <c r="P154" s="611"/>
      <c r="Q154" s="613"/>
      <c r="R154" s="285" t="str">
        <f t="array" ref="R154">IFERROR(IF(INDEX('Outcome Indicators - Section C'!E$30:E$121,MATCH('Print View'!$A153&amp;'Print View'!$R$81,'Outcome Indicators - Section C'!$A$30:$A$121&amp;'Outcome Indicators - Section C'!$C$30:$C$121,0))&lt;&gt;"",INDEX('Outcome Indicators - Section C'!E$30:E$121,MATCH('Print View'!$A153&amp;'Print View'!$R$81,'Outcome Indicators - Section C'!$A$30:$A$121&amp;'Outcome Indicators - Section C'!$C$30:$C$121,0)),""),"")</f>
        <v/>
      </c>
      <c r="S154" s="609"/>
      <c r="T154" s="611"/>
      <c r="U154" s="613"/>
      <c r="V154" s="285" t="str">
        <f t="array" ref="V154">IFERROR(IF(INDEX('Outcome Indicators - Section C'!E$30:E$121,MATCH('Print View'!$A153&amp;'Print View'!$V$81,'Outcome Indicators - Section C'!$A$30:$A$121&amp;'Outcome Indicators - Section C'!$C$30:$C$121,0))&lt;&gt;"",INDEX('Outcome Indicators - Section C'!E$30:E$121,MATCH('Print View'!$A153&amp;'Print View'!$V$81,'Outcome Indicators - Section C'!$A$30:$A$121&amp;'Outcome Indicators - Section C'!$C$30:$C$121,0)),""),"")</f>
        <v/>
      </c>
      <c r="W154" s="609"/>
      <c r="X154" s="611"/>
      <c r="Y154" s="613"/>
      <c r="Z154" s="285" t="str">
        <f t="array" ref="Z154">IFERROR(IF(INDEX('Outcome Indicators - Section C'!E$30:E$121,MATCH('Print View'!$A153&amp;'Print View'!$Z$81,'Outcome Indicators - Section C'!$A$30:$A$121&amp;'Outcome Indicators - Section C'!$C$30:$C$121,0))&lt;&gt;"",INDEX('Outcome Indicators - Section C'!E$30:E$121,MATCH('Print View'!$A153&amp;'Print View'!$Z$81,'Outcome Indicators - Section C'!$A$30:$A$121&amp;'Outcome Indicators - Section C'!$C$30:$C$121,0)),""),"")</f>
        <v/>
      </c>
      <c r="AA154" s="609"/>
      <c r="AB154" s="611"/>
      <c r="AC154" s="613"/>
      <c r="AD154" s="277"/>
      <c r="AE154" s="258"/>
      <c r="AF154" s="258"/>
      <c r="AG154" s="258"/>
      <c r="AH154" s="258"/>
      <c r="AI154" s="267"/>
      <c r="AJ154" s="669" t="s">
        <v>287</v>
      </c>
    </row>
    <row r="155" spans="1:36" s="229" customFormat="1" ht="28.5" x14ac:dyDescent="0.65">
      <c r="A155" s="614">
        <v>18</v>
      </c>
      <c r="B155" s="691" t="str">
        <f>IFERROR(IF(INDEX('Outcome Indicators - Section C'!B$10:B$26,MATCH('Print View'!$A155,'Outcome Indicators - Section C'!$A$10:$A$26,0))&lt;&gt;"",INDEX('Outcome Indicators - Section C'!B$10:B$26,MATCH('Print View'!$A155,'Outcome Indicators - Section C'!$A$10:$A$26,0)),""),"")</f>
        <v/>
      </c>
      <c r="C155" s="615" t="str">
        <f>IFERROR(IF(INDEX('Outcome Indicators - Section C'!C$10:C$26,MATCH('Print View'!$A155,'Outcome Indicators - Section C'!$A$10:$A$26,0))&lt;&gt;"",INDEX('Outcome Indicators - Section C'!C$10:C$26,MATCH('Print View'!$A155,'Outcome Indicators - Section C'!$A$10:$A$26,0)),""),"")</f>
        <v/>
      </c>
      <c r="D155" s="615" t="str">
        <f>IFERROR(IF(INDEX('Outcome Indicators - Section C'!D$10:D$26,MATCH('Print View'!$A155,'Outcome Indicators - Section C'!$A$10:$A$26,0))&lt;&gt;"",INDEX('Outcome Indicators - Section C'!D$10:D$26,MATCH('Print View'!$A155,'Outcome Indicators - Section C'!$A$10:$A$26,0)),""),"")</f>
        <v/>
      </c>
      <c r="E155" s="615" t="str">
        <f>IFERROR(IF(INDEX('Outcome Indicators - Section C'!E$10:E$26,MATCH('Print View'!$A155,'Outcome Indicators - Section C'!$A$10:$A$26,0))&lt;&gt;"",INDEX('Outcome Indicators - Section C'!E$10:E$26,MATCH('Print View'!$A155,'Outcome Indicators - Section C'!$A$10:$A$26,0)),""),"")</f>
        <v/>
      </c>
      <c r="F155" s="615" t="str">
        <f>IFERROR(IF(INDEX('Outcome Indicators - Section C'!F$10:F$26,MATCH('Print View'!$A155,'Outcome Indicators - Section C'!$A$10:$A$26,0))&lt;&gt;"",INDEX('Outcome Indicators - Section C'!F$10:F$26,MATCH('Print View'!$A155,'Outcome Indicators - Section C'!$A$10:$A$26,0)),""),"")</f>
        <v/>
      </c>
      <c r="G155" s="615" t="str">
        <f>IFERROR(IF(INDEX('Outcome Indicators - Section C'!G$10:G$26,MATCH('Print View'!$A155,'Outcome Indicators - Section C'!$A$10:$A$26,0))&lt;&gt;"",INDEX('Outcome Indicators - Section C'!G$10:G$26,MATCH('Print View'!$A155,'Outcome Indicators - Section C'!$A$10:$A$26,0)),""),"")</f>
        <v/>
      </c>
      <c r="H155" s="615" t="str">
        <f>IFERROR(IF(INDEX('Outcome Indicators - Section C'!H$10:H$26,MATCH('Print View'!$A155,'Outcome Indicators - Section C'!$A$10:$A$26,0))&lt;&gt;"",INDEX('Outcome Indicators - Section C'!H$10:H$26,MATCH('Print View'!$A155,'Outcome Indicators - Section C'!$A$10:$A$26,0)),""),"")</f>
        <v/>
      </c>
      <c r="I155" s="617" t="str">
        <f>IFERROR(IF(INDEX('Outcome Indicators - Section C'!A$10:A$26,MATCH('Print View'!$A155,'Outcome Indicators - Section C'!$A$10:$A$26,0))&lt;&gt;"",INDEX('Outcome Indicators - Section C'!A$10:A$26,MATCH('Print View'!$A155,'Outcome Indicators - Section C'!$A$10:$A$26,0)),""),"")</f>
        <v/>
      </c>
      <c r="J155" s="312" t="str">
        <f t="array" ref="J155">IFERROR(IF(INDEX('Outcome Indicators - Section C'!D$30:D$121,MATCH('Print View'!$A155&amp;'Print View'!$J$81,'Outcome Indicators - Section C'!$A$30:$A$121&amp;'Outcome Indicators - Section C'!$C$30:$C$121,0))&lt;&gt;"",INDEX('Outcome Indicators - Section C'!D$30:D$121,MATCH('Print View'!$A155&amp;'Print View'!$J$81,'Outcome Indicators - Section C'!$A$30:$A$121&amp;'Outcome Indicators - Section C'!$C$30:$C$121,0)),""),"")</f>
        <v/>
      </c>
      <c r="K155" s="661" t="str">
        <f t="array" ref="K155">IFERROR(IF(INDEX('Outcome Indicators - Section C'!F$30:F$121,MATCH('Print View'!$A155&amp;'Print View'!$J$81,'Outcome Indicators - Section C'!$A$30:$A$121&amp;'Outcome Indicators - Section C'!$C$30:$C$121,0))&lt;&gt;"",INDEX('Outcome Indicators - Section C'!F$30:F$121,MATCH('Print View'!$A155&amp;'Print View'!$J$81,'Outcome Indicators - Section C'!$A$30:$A$121&amp;'Outcome Indicators - Section C'!$C$30:$C$121,0)),""),"")</f>
        <v/>
      </c>
      <c r="L155" s="663" t="str">
        <f t="array" ref="L155">IFERROR(IF(INDEX('Outcome Indicators - Section C'!G$30:G$121,MATCH('Print View'!$A155&amp;'Print View'!$J$81,'Outcome Indicators - Section C'!$A$30:$A$121&amp;'Outcome Indicators - Section C'!$C$30:$C$121,0))&lt;&gt;"",INDEX('Outcome Indicators - Section C'!G$30:G$121,MATCH('Print View'!$A155&amp;'Print View'!$J$81,'Outcome Indicators - Section C'!$A$30:$A$121&amp;'Outcome Indicators - Section C'!$C$30:$C$121,0)),""),"")</f>
        <v/>
      </c>
      <c r="M155" s="665" t="str">
        <f t="array" ref="M155">IFERROR(IF(INDEX('Outcome Indicators - Section C'!H$30:H$121,MATCH('Print View'!$A155&amp;'Print View'!$J$81,'Outcome Indicators - Section C'!$A$30:$A$121&amp;'Outcome Indicators - Section C'!$C$30:$C$121,0))&lt;&gt;"",INDEX('Outcome Indicators - Section C'!H$30:H$121,MATCH('Print View'!$A155&amp;'Print View'!$J$81,'Outcome Indicators - Section C'!$A$30:$A$121&amp;'Outcome Indicators - Section C'!$C$30:$C$121,0)),""),"")</f>
        <v/>
      </c>
      <c r="N155" s="312" t="str">
        <f t="array" ref="N155">IFERROR(IF(INDEX('Outcome Indicators - Section C'!D$30:D$121,MATCH('Print View'!$A155&amp;'Print View'!$N$81,'Outcome Indicators - Section C'!$A$30:$A$121&amp;'Outcome Indicators - Section C'!$C$30:$C$121,0))&lt;&gt;"",INDEX('Outcome Indicators - Section C'!D$30:D$121,MATCH('Print View'!$A155&amp;'Print View'!$N$81,'Outcome Indicators - Section C'!$A$30:$A$121&amp;'Outcome Indicators - Section C'!$C$30:$C$121,0)),""),"")</f>
        <v/>
      </c>
      <c r="O155" s="661" t="str">
        <f t="array" ref="O155">IFERROR(IF(INDEX('Outcome Indicators - Section C'!F$30:F$121,MATCH('Print View'!$A155&amp;'Print View'!$N$81,'Outcome Indicators - Section C'!$A$30:$A$121&amp;'Outcome Indicators - Section C'!$C$30:$C$121,0))&lt;&gt;"",INDEX('Outcome Indicators - Section C'!F$30:F$121,MATCH('Print View'!$A155&amp;'Print View'!$N$81,'Outcome Indicators - Section C'!$A$30:$A$121&amp;'Outcome Indicators - Section C'!$C$30:$C$121,0)),""),"")</f>
        <v/>
      </c>
      <c r="P155" s="663" t="str">
        <f t="array" ref="P155">IFERROR(IF(INDEX('Outcome Indicators - Section C'!G$30:G$121,MATCH('Print View'!$A155&amp;'Print View'!$N$81,'Outcome Indicators - Section C'!$A$30:$A$121&amp;'Outcome Indicators - Section C'!$C$30:$C$121,0))&lt;&gt;"",INDEX('Outcome Indicators - Section C'!G$30:G$121,MATCH('Print View'!$A155&amp;'Print View'!$N$81,'Outcome Indicators - Section C'!$A$30:$A$121&amp;'Outcome Indicators - Section C'!$C$30:$C$121,0)),""),"")</f>
        <v/>
      </c>
      <c r="Q155" s="665" t="str">
        <f t="array" ref="Q155">IFERROR(IF(INDEX('Outcome Indicators - Section C'!H$30:H$121,MATCH('Print View'!$A155&amp;'Print View'!$N$81,'Outcome Indicators - Section C'!$A$30:$A$121&amp;'Outcome Indicators - Section C'!$C$30:$C$121,0))&lt;&gt;"",INDEX('Outcome Indicators - Section C'!H$30:H$121,MATCH('Print View'!$A155&amp;'Print View'!$N$81,'Outcome Indicators - Section C'!$A$30:$A$121&amp;'Outcome Indicators - Section C'!$C$30:$C$121,0)),""),"")</f>
        <v/>
      </c>
      <c r="R155" s="312" t="str">
        <f t="array" ref="R155">IFERROR(IF(INDEX('Outcome Indicators - Section C'!D$30:D$121,MATCH('Print View'!$A155&amp;'Print View'!$R$81,'Outcome Indicators - Section C'!$A$30:$A$121&amp;'Outcome Indicators - Section C'!$C$30:$C$121,0))&lt;&gt;"",INDEX('Outcome Indicators - Section C'!D$30:D$121,MATCH('Print View'!$A155&amp;'Print View'!$R$81,'Outcome Indicators - Section C'!$A$30:$A$121&amp;'Outcome Indicators - Section C'!$C$30:$C$121,0)),""),"")</f>
        <v/>
      </c>
      <c r="S155" s="661" t="str">
        <f t="array" ref="S155">IFERROR(IF(INDEX('Outcome Indicators - Section C'!F$30:F$121,MATCH('Print View'!$A155&amp;'Print View'!$R$81,'Outcome Indicators - Section C'!$A$30:$A$121&amp;'Outcome Indicators - Section C'!$C$30:$C$121,0))&lt;&gt;"",INDEX('Outcome Indicators - Section C'!F$30:F$121,MATCH('Print View'!$A155&amp;'Print View'!$R$81,'Outcome Indicators - Section C'!$A$30:$A$121&amp;'Outcome Indicators - Section C'!$C$30:$C$121,0)),""),"")</f>
        <v/>
      </c>
      <c r="T155" s="663" t="str">
        <f t="array" ref="T155">IFERROR(IF(INDEX('Outcome Indicators - Section C'!G$30:G$121,MATCH('Print View'!$A155&amp;'Print View'!$R$81,'Outcome Indicators - Section C'!$A$30:$A$121&amp;'Outcome Indicators - Section C'!$C$30:$C$121,0))&lt;&gt;"",INDEX('Outcome Indicators - Section C'!G$30:G$121,MATCH('Print View'!$A155&amp;'Print View'!$R$81,'Outcome Indicators - Section C'!$A$30:$A$121&amp;'Outcome Indicators - Section C'!$C$30:$C$121,0)),""),"")</f>
        <v/>
      </c>
      <c r="U155" s="665" t="str">
        <f t="array" ref="U155">IFERROR(IF(INDEX('Outcome Indicators - Section C'!H$30:H$121,MATCH('Print View'!$A155&amp;'Print View'!$R$81,'Outcome Indicators - Section C'!$A$30:$A$121&amp;'Outcome Indicators - Section C'!$C$30:$C$121,0))&lt;&gt;"",INDEX('Outcome Indicators - Section C'!H$30:H$121,MATCH('Print View'!$A155&amp;'Print View'!$R$81,'Outcome Indicators - Section C'!$A$30:$A$121&amp;'Outcome Indicators - Section C'!$C$30:$C$121,0)),""),"")</f>
        <v/>
      </c>
      <c r="V155" s="312" t="str">
        <f t="array" ref="V155">IFERROR(IF(INDEX('Outcome Indicators - Section C'!D$30:D$121,MATCH('Print View'!$A155&amp;'Print View'!$V$81,'Outcome Indicators - Section C'!$A$30:$A$121&amp;'Outcome Indicators - Section C'!$C$30:$C$121,0))&lt;&gt;"",INDEX('Outcome Indicators - Section C'!D$30:D$121,MATCH('Print View'!$A155&amp;'Print View'!$V$81,'Outcome Indicators - Section C'!$A$30:$A$121&amp;'Outcome Indicators - Section C'!$C$30:$C$121,0)),""),"")</f>
        <v/>
      </c>
      <c r="W155" s="661" t="str">
        <f t="array" ref="W155">IFERROR(IF(INDEX('Outcome Indicators - Section C'!F$30:F$121,MATCH('Print View'!$A155&amp;'Print View'!$V$81,'Outcome Indicators - Section C'!$A$30:$A$121&amp;'Outcome Indicators - Section C'!$C$30:$C$121,0))&lt;&gt;"",INDEX('Outcome Indicators - Section C'!F$30:F$121,MATCH('Print View'!$A155&amp;'Print View'!$V$81,'Outcome Indicators - Section C'!$A$30:$A$121&amp;'Outcome Indicators - Section C'!$C$30:$C$121,0)),""),"")</f>
        <v/>
      </c>
      <c r="X155" s="663" t="str">
        <f t="array" ref="X155">IFERROR(IF(INDEX('Outcome Indicators - Section C'!G$30:G$121,MATCH('Print View'!$A155&amp;'Print View'!$V$81,'Outcome Indicators - Section C'!$A$30:$A$121&amp;'Outcome Indicators - Section C'!$C$30:$C$121,0))&lt;&gt;"",INDEX('Outcome Indicators - Section C'!G$30:G$121,MATCH('Print View'!$A155&amp;'Print View'!$V$81,'Outcome Indicators - Section C'!$A$30:$A$121&amp;'Outcome Indicators - Section C'!$C$30:$C$121,0)),""),"")</f>
        <v/>
      </c>
      <c r="Y155" s="665" t="str">
        <f t="array" ref="Y155">IFERROR(IF(INDEX('Outcome Indicators - Section C'!H$30:H$121,MATCH('Print View'!$A155&amp;'Print View'!$V$81,'Outcome Indicators - Section C'!$A$30:$A$121&amp;'Outcome Indicators - Section C'!$C$30:$C$121,0))&lt;&gt;"",INDEX('Outcome Indicators - Section C'!H$30:H$121,MATCH('Print View'!$A155&amp;'Print View'!$V$81,'Outcome Indicators - Section C'!$A$30:$A$121&amp;'Outcome Indicators - Section C'!$C$30:$C$121,0)),""),"")</f>
        <v/>
      </c>
      <c r="Z155" s="312" t="str">
        <f t="array" ref="Z155">IFERROR(IF(INDEX('Outcome Indicators - Section C'!D$30:D$121,MATCH('Print View'!$A155&amp;'Print View'!$Z$81,'Outcome Indicators - Section C'!$A$30:$A$121&amp;'Outcome Indicators - Section C'!$C$30:$C$121,0))&lt;&gt;"",INDEX('Outcome Indicators - Section C'!D$30:D$121,MATCH('Print View'!$A155&amp;'Print View'!$Z$81,'Outcome Indicators - Section C'!$A$30:$A$121&amp;'Outcome Indicators - Section C'!$C$30:$C$121,0)),""),"")</f>
        <v/>
      </c>
      <c r="AA155" s="661" t="str">
        <f t="array" ref="AA155">IFERROR(IF(INDEX('Outcome Indicators - Section C'!F$30:F$121,MATCH('Print View'!$A155&amp;'Print View'!$Z$81,'Outcome Indicators - Section C'!$A$30:$A$121&amp;'Outcome Indicators - Section C'!$C$30:$C$121,0))&lt;&gt;"",INDEX('Outcome Indicators - Section C'!F$30:F$121,MATCH('Print View'!$A155&amp;'Print View'!$Z$81,'Outcome Indicators - Section C'!$A$30:$A$121&amp;'Outcome Indicators - Section C'!$C$30:$C$121,0)),""),"")</f>
        <v/>
      </c>
      <c r="AB155" s="663" t="str">
        <f t="array" ref="AB155">IFERROR(IF(INDEX('Outcome Indicators - Section C'!G$30:G$121,MATCH('Print View'!$A155&amp;'Print View'!$Z$81,'Outcome Indicators - Section C'!$A$30:$A$121&amp;'Outcome Indicators - Section C'!$C$30:$C$121,0))&lt;&gt;"",INDEX('Outcome Indicators - Section C'!G$30:G$121,MATCH('Print View'!$A155&amp;'Print View'!$Z$81,'Outcome Indicators - Section C'!$A$30:$A$121&amp;'Outcome Indicators - Section C'!$C$30:$C$121,0)),""),"")</f>
        <v/>
      </c>
      <c r="AC155" s="665" t="str">
        <f t="array" ref="AC155">IFERROR(IF(INDEX('Outcome Indicators - Section C'!H$30:H$121,MATCH('Print View'!$A155&amp;'Print View'!$Z$81,'Outcome Indicators - Section C'!$A$30:$A$121&amp;'Outcome Indicators - Section C'!$C$30:$C$121,0))&lt;&gt;"",INDEX('Outcome Indicators - Section C'!H$30:H$121,MATCH('Print View'!$A155&amp;'Print View'!$Z$81,'Outcome Indicators - Section C'!$A$30:$A$121&amp;'Outcome Indicators - Section C'!$C$30:$C$121,0)),""),"")</f>
        <v/>
      </c>
      <c r="AD155" s="278"/>
      <c r="AE155" s="260"/>
      <c r="AF155" s="260"/>
      <c r="AG155" s="260"/>
      <c r="AH155" s="260"/>
      <c r="AI155" s="260"/>
      <c r="AJ155" s="261" t="s">
        <v>287</v>
      </c>
    </row>
    <row r="156" spans="1:36" s="229" customFormat="1" ht="15.75" customHeight="1" x14ac:dyDescent="0.35">
      <c r="A156" s="614"/>
      <c r="B156" s="692"/>
      <c r="C156" s="616"/>
      <c r="D156" s="616"/>
      <c r="E156" s="616"/>
      <c r="F156" s="616"/>
      <c r="G156" s="616"/>
      <c r="H156" s="616"/>
      <c r="I156" s="618"/>
      <c r="J156" s="313" t="str">
        <f t="array" ref="J156">IFERROR(IF(INDEX('Outcome Indicators - Section C'!E$30:E$121,MATCH('Print View'!$A155&amp;'Print View'!$J$81,'Outcome Indicators - Section C'!$A$30:$A$121&amp;'Outcome Indicators - Section C'!$C$30:$C$121,0))&lt;&gt;"",INDEX('Outcome Indicators - Section C'!E$30:E$121,MATCH('Print View'!$A155&amp;'Print View'!$J$81,'Outcome Indicators - Section C'!$A$30:$A$121&amp;'Outcome Indicators - Section C'!$C$30:$C$121,0)),""),"")</f>
        <v/>
      </c>
      <c r="K156" s="662"/>
      <c r="L156" s="664"/>
      <c r="M156" s="666"/>
      <c r="N156" s="313" t="str">
        <f t="array" ref="N156">IFERROR(IF(INDEX('Outcome Indicators - Section C'!E$30:E$121,MATCH('Print View'!$A155&amp;'Print View'!$N$81,'Outcome Indicators - Section C'!$A$30:$A$121&amp;'Outcome Indicators - Section C'!$C$30:$C$121,0))&lt;&gt;"",INDEX('Outcome Indicators - Section C'!E$30:E$121,MATCH('Print View'!$A155&amp;'Print View'!$N$81,'Outcome Indicators - Section C'!$A$30:$A$121&amp;'Outcome Indicators - Section C'!$C$30:$C$121,0)),""),"")</f>
        <v/>
      </c>
      <c r="O156" s="662"/>
      <c r="P156" s="664"/>
      <c r="Q156" s="666"/>
      <c r="R156" s="313" t="str">
        <f t="array" ref="R156">IFERROR(IF(INDEX('Outcome Indicators - Section C'!E$30:E$121,MATCH('Print View'!$A155&amp;'Print View'!$R$81,'Outcome Indicators - Section C'!$A$30:$A$121&amp;'Outcome Indicators - Section C'!$C$30:$C$121,0))&lt;&gt;"",INDEX('Outcome Indicators - Section C'!E$30:E$121,MATCH('Print View'!$A155&amp;'Print View'!$R$81,'Outcome Indicators - Section C'!$A$30:$A$121&amp;'Outcome Indicators - Section C'!$C$30:$C$121,0)),""),"")</f>
        <v/>
      </c>
      <c r="S156" s="662"/>
      <c r="T156" s="664"/>
      <c r="U156" s="666"/>
      <c r="V156" s="313" t="str">
        <f t="array" ref="V156">IFERROR(IF(INDEX('Outcome Indicators - Section C'!E$30:E$121,MATCH('Print View'!$A155&amp;'Print View'!$V$81,'Outcome Indicators - Section C'!$A$30:$A$121&amp;'Outcome Indicators - Section C'!$C$30:$C$121,0))&lt;&gt;"",INDEX('Outcome Indicators - Section C'!E$30:E$121,MATCH('Print View'!$A155&amp;'Print View'!$V$81,'Outcome Indicators - Section C'!$A$30:$A$121&amp;'Outcome Indicators - Section C'!$C$30:$C$121,0)),""),"")</f>
        <v/>
      </c>
      <c r="W156" s="662"/>
      <c r="X156" s="664"/>
      <c r="Y156" s="666"/>
      <c r="Z156" s="313" t="str">
        <f t="array" ref="Z156">IFERROR(IF(INDEX('Outcome Indicators - Section C'!E$30:E$121,MATCH('Print View'!$A155&amp;'Print View'!$Z$81,'Outcome Indicators - Section C'!$A$30:$A$121&amp;'Outcome Indicators - Section C'!$C$30:$C$121,0))&lt;&gt;"",INDEX('Outcome Indicators - Section C'!E$30:E$121,MATCH('Print View'!$A155&amp;'Print View'!$Z$81,'Outcome Indicators - Section C'!$A$30:$A$121&amp;'Outcome Indicators - Section C'!$C$30:$C$121,0)),""),"")</f>
        <v/>
      </c>
      <c r="AA156" s="662"/>
      <c r="AB156" s="664"/>
      <c r="AC156" s="666"/>
      <c r="AD156" s="279"/>
      <c r="AE156" s="262"/>
      <c r="AF156" s="262"/>
      <c r="AG156" s="262"/>
      <c r="AH156" s="262"/>
      <c r="AI156" s="262"/>
      <c r="AJ156" s="263" t="s">
        <v>287</v>
      </c>
    </row>
    <row r="157" spans="1:36" s="229" customFormat="1" ht="28.5" x14ac:dyDescent="0.65">
      <c r="A157" s="658">
        <v>19</v>
      </c>
      <c r="B157" s="689" t="str">
        <f>IFERROR(IF(INDEX('Outcome Indicators - Section C'!B$10:B$26,MATCH('Print View'!$A157,'Outcome Indicators - Section C'!$A$10:$A$26,0))&lt;&gt;"",INDEX('Outcome Indicators - Section C'!B$10:B$26,MATCH('Print View'!$A157,'Outcome Indicators - Section C'!$A$10:$A$26,0)),""),"")</f>
        <v/>
      </c>
      <c r="C157" s="659" t="str">
        <f>IFERROR(IF(INDEX('Outcome Indicators - Section C'!C$10:C$26,MATCH('Print View'!$A157,'Outcome Indicators - Section C'!$A$10:$A$26,0))&lt;&gt;"",INDEX('Outcome Indicators - Section C'!C$10:C$26,MATCH('Print View'!$A157,'Outcome Indicators - Section C'!$A$10:$A$26,0)),""),"")</f>
        <v/>
      </c>
      <c r="D157" s="659" t="str">
        <f>IFERROR(IF(INDEX('Outcome Indicators - Section C'!D$10:D$26,MATCH('Print View'!$A157,'Outcome Indicators - Section C'!$A$10:$A$26,0))&lt;&gt;"",INDEX('Outcome Indicators - Section C'!D$10:D$26,MATCH('Print View'!$A157,'Outcome Indicators - Section C'!$A$10:$A$26,0)),""),"")</f>
        <v/>
      </c>
      <c r="E157" s="659" t="str">
        <f>IFERROR(IF(INDEX('Outcome Indicators - Section C'!E$10:E$26,MATCH('Print View'!$A157,'Outcome Indicators - Section C'!$A$10:$A$26,0))&lt;&gt;"",INDEX('Outcome Indicators - Section C'!E$10:E$26,MATCH('Print View'!$A157,'Outcome Indicators - Section C'!$A$10:$A$26,0)),""),"")</f>
        <v/>
      </c>
      <c r="F157" s="659" t="str">
        <f>IFERROR(IF(INDEX('Outcome Indicators - Section C'!F$10:F$26,MATCH('Print View'!$A157,'Outcome Indicators - Section C'!$A$10:$A$26,0))&lt;&gt;"",INDEX('Outcome Indicators - Section C'!F$10:F$26,MATCH('Print View'!$A157,'Outcome Indicators - Section C'!$A$10:$A$26,0)),""),"")</f>
        <v/>
      </c>
      <c r="G157" s="659" t="str">
        <f>IFERROR(IF(INDEX('Outcome Indicators - Section C'!G$10:G$26,MATCH('Print View'!$A157,'Outcome Indicators - Section C'!$A$10:$A$26,0))&lt;&gt;"",INDEX('Outcome Indicators - Section C'!G$10:G$26,MATCH('Print View'!$A157,'Outcome Indicators - Section C'!$A$10:$A$26,0)),""),"")</f>
        <v/>
      </c>
      <c r="H157" s="667" t="str">
        <f>IFERROR(IF(INDEX('Outcome Indicators - Section C'!H$10:H$26,MATCH('Print View'!$A157,'Outcome Indicators - Section C'!$A$10:$A$26,0))&lt;&gt;"",INDEX('Outcome Indicators - Section C'!H$10:H$26,MATCH('Print View'!$A157,'Outcome Indicators - Section C'!$A$10:$A$26,0)),""),"")</f>
        <v/>
      </c>
      <c r="I157" s="612" t="str">
        <f>IFERROR(IF(INDEX('Outcome Indicators - Section C'!A$10:A$26,MATCH('Print View'!$A157,'Outcome Indicators - Section C'!$A$10:$A$26,0))&lt;&gt;"",INDEX('Outcome Indicators - Section C'!A$10:A$26,MATCH('Print View'!$A157,'Outcome Indicators - Section C'!$A$10:$A$26,0)),""),"")</f>
        <v/>
      </c>
      <c r="J157" s="284" t="str">
        <f t="array" ref="J157">IFERROR(IF(INDEX('Outcome Indicators - Section C'!D$30:D$121,MATCH('Print View'!$A157&amp;'Print View'!$J$81,'Outcome Indicators - Section C'!$A$30:$A$121&amp;'Outcome Indicators - Section C'!$C$30:$C$121,0))&lt;&gt;"",INDEX('Outcome Indicators - Section C'!D$30:D$121,MATCH('Print View'!$A157&amp;'Print View'!$J$81,'Outcome Indicators - Section C'!$A$30:$A$121&amp;'Outcome Indicators - Section C'!$C$30:$C$121,0)),""),"")</f>
        <v/>
      </c>
      <c r="K157" s="608" t="str">
        <f t="array" ref="K157">IFERROR(IF(INDEX('Outcome Indicators - Section C'!F$30:F$121,MATCH('Print View'!$A157&amp;'Print View'!$J$81,'Outcome Indicators - Section C'!$A$30:$A$121&amp;'Outcome Indicators - Section C'!$C$30:$C$121,0))&lt;&gt;"",INDEX('Outcome Indicators - Section C'!F$30:F$121,MATCH('Print View'!$A157&amp;'Print View'!$J$81,'Outcome Indicators - Section C'!$A$30:$A$121&amp;'Outcome Indicators - Section C'!$C$30:$C$121,0)),""),"")</f>
        <v/>
      </c>
      <c r="L157" s="610" t="str">
        <f t="array" ref="L157">IFERROR(IF(INDEX('Outcome Indicators - Section C'!G$30:G$121,MATCH('Print View'!$A157&amp;'Print View'!$J$81,'Outcome Indicators - Section C'!$A$30:$A$121&amp;'Outcome Indicators - Section C'!$C$30:$C$121,0))&lt;&gt;"",INDEX('Outcome Indicators - Section C'!G$30:G$121,MATCH('Print View'!$A157&amp;'Print View'!$J$81,'Outcome Indicators - Section C'!$A$30:$A$121&amp;'Outcome Indicators - Section C'!$C$30:$C$121,0)),""),"")</f>
        <v/>
      </c>
      <c r="M157" s="612" t="str">
        <f t="array" ref="M157">IFERROR(IF(INDEX('Outcome Indicators - Section C'!H$30:H$121,MATCH('Print View'!$A157&amp;'Print View'!$J$81,'Outcome Indicators - Section C'!$A$30:$A$121&amp;'Outcome Indicators - Section C'!$C$30:$C$121,0))&lt;&gt;"",INDEX('Outcome Indicators - Section C'!H$30:H$121,MATCH('Print View'!$A157&amp;'Print View'!$J$81,'Outcome Indicators - Section C'!$A$30:$A$121&amp;'Outcome Indicators - Section C'!$C$30:$C$121,0)),""),"")</f>
        <v/>
      </c>
      <c r="N157" s="284" t="str">
        <f t="array" ref="N157">IFERROR(IF(INDEX('Outcome Indicators - Section C'!D$30:D$121,MATCH('Print View'!$A157&amp;'Print View'!$N$81,'Outcome Indicators - Section C'!$A$30:$A$121&amp;'Outcome Indicators - Section C'!$C$30:$C$121,0))&lt;&gt;"",INDEX('Outcome Indicators - Section C'!D$30:D$121,MATCH('Print View'!$A157&amp;'Print View'!$N$81,'Outcome Indicators - Section C'!$A$30:$A$121&amp;'Outcome Indicators - Section C'!$C$30:$C$121,0)),""),"")</f>
        <v/>
      </c>
      <c r="O157" s="608" t="str">
        <f t="array" ref="O157">IFERROR(IF(INDEX('Outcome Indicators - Section C'!F$30:F$121,MATCH('Print View'!$A157&amp;'Print View'!$N$81,'Outcome Indicators - Section C'!$A$30:$A$121&amp;'Outcome Indicators - Section C'!$C$30:$C$121,0))&lt;&gt;"",INDEX('Outcome Indicators - Section C'!F$30:F$121,MATCH('Print View'!$A157&amp;'Print View'!$N$81,'Outcome Indicators - Section C'!$A$30:$A$121&amp;'Outcome Indicators - Section C'!$C$30:$C$121,0)),""),"")</f>
        <v/>
      </c>
      <c r="P157" s="610" t="str">
        <f t="array" ref="P157">IFERROR(IF(INDEX('Outcome Indicators - Section C'!G$30:G$121,MATCH('Print View'!$A157&amp;'Print View'!$N$81,'Outcome Indicators - Section C'!$A$30:$A$121&amp;'Outcome Indicators - Section C'!$C$30:$C$121,0))&lt;&gt;"",INDEX('Outcome Indicators - Section C'!G$30:G$121,MATCH('Print View'!$A157&amp;'Print View'!$N$81,'Outcome Indicators - Section C'!$A$30:$A$121&amp;'Outcome Indicators - Section C'!$C$30:$C$121,0)),""),"")</f>
        <v/>
      </c>
      <c r="Q157" s="612" t="str">
        <f t="array" ref="Q157">IFERROR(IF(INDEX('Outcome Indicators - Section C'!H$30:H$121,MATCH('Print View'!$A157&amp;'Print View'!$N$81,'Outcome Indicators - Section C'!$A$30:$A$121&amp;'Outcome Indicators - Section C'!$C$30:$C$121,0))&lt;&gt;"",INDEX('Outcome Indicators - Section C'!H$30:H$121,MATCH('Print View'!$A157&amp;'Print View'!$N$81,'Outcome Indicators - Section C'!$A$30:$A$121&amp;'Outcome Indicators - Section C'!$C$30:$C$121,0)),""),"")</f>
        <v/>
      </c>
      <c r="R157" s="284" t="str">
        <f t="array" ref="R157">IFERROR(IF(INDEX('Outcome Indicators - Section C'!D$30:D$121,MATCH('Print View'!$A157&amp;'Print View'!$R$81,'Outcome Indicators - Section C'!$A$30:$A$121&amp;'Outcome Indicators - Section C'!$C$30:$C$121,0))&lt;&gt;"",INDEX('Outcome Indicators - Section C'!D$30:D$121,MATCH('Print View'!$A157&amp;'Print View'!$R$81,'Outcome Indicators - Section C'!$A$30:$A$121&amp;'Outcome Indicators - Section C'!$C$30:$C$121,0)),""),"")</f>
        <v/>
      </c>
      <c r="S157" s="608" t="str">
        <f t="array" ref="S157">IFERROR(IF(INDEX('Outcome Indicators - Section C'!F$30:F$121,MATCH('Print View'!$A157&amp;'Print View'!$R$81,'Outcome Indicators - Section C'!$A$30:$A$121&amp;'Outcome Indicators - Section C'!$C$30:$C$121,0))&lt;&gt;"",INDEX('Outcome Indicators - Section C'!F$30:F$121,MATCH('Print View'!$A157&amp;'Print View'!$R$81,'Outcome Indicators - Section C'!$A$30:$A$121&amp;'Outcome Indicators - Section C'!$C$30:$C$121,0)),""),"")</f>
        <v/>
      </c>
      <c r="T157" s="610" t="str">
        <f t="array" ref="T157">IFERROR(IF(INDEX('Outcome Indicators - Section C'!G$30:G$121,MATCH('Print View'!$A157&amp;'Print View'!$R$81,'Outcome Indicators - Section C'!$A$30:$A$121&amp;'Outcome Indicators - Section C'!$C$30:$C$121,0))&lt;&gt;"",INDEX('Outcome Indicators - Section C'!G$30:G$121,MATCH('Print View'!$A157&amp;'Print View'!$R$81,'Outcome Indicators - Section C'!$A$30:$A$121&amp;'Outcome Indicators - Section C'!$C$30:$C$121,0)),""),"")</f>
        <v/>
      </c>
      <c r="U157" s="612" t="str">
        <f t="array" ref="U157">IFERROR(IF(INDEX('Outcome Indicators - Section C'!H$30:H$121,MATCH('Print View'!$A157&amp;'Print View'!$R$81,'Outcome Indicators - Section C'!$A$30:$A$121&amp;'Outcome Indicators - Section C'!$C$30:$C$121,0))&lt;&gt;"",INDEX('Outcome Indicators - Section C'!H$30:H$121,MATCH('Print View'!$A157&amp;'Print View'!$R$81,'Outcome Indicators - Section C'!$A$30:$A$121&amp;'Outcome Indicators - Section C'!$C$30:$C$121,0)),""),"")</f>
        <v/>
      </c>
      <c r="V157" s="284" t="str">
        <f t="array" ref="V157">IFERROR(IF(INDEX('Outcome Indicators - Section C'!D$30:D$121,MATCH('Print View'!$A157&amp;'Print View'!$V$81,'Outcome Indicators - Section C'!$A$30:$A$121&amp;'Outcome Indicators - Section C'!$C$30:$C$121,0))&lt;&gt;"",INDEX('Outcome Indicators - Section C'!D$30:D$121,MATCH('Print View'!$A157&amp;'Print View'!$V$81,'Outcome Indicators - Section C'!$A$30:$A$121&amp;'Outcome Indicators - Section C'!$C$30:$C$121,0)),""),"")</f>
        <v/>
      </c>
      <c r="W157" s="608" t="str">
        <f t="array" ref="W157">IFERROR(IF(INDEX('Outcome Indicators - Section C'!F$30:F$121,MATCH('Print View'!$A157&amp;'Print View'!$V$81,'Outcome Indicators - Section C'!$A$30:$A$121&amp;'Outcome Indicators - Section C'!$C$30:$C$121,0))&lt;&gt;"",INDEX('Outcome Indicators - Section C'!F$30:F$121,MATCH('Print View'!$A157&amp;'Print View'!$V$81,'Outcome Indicators - Section C'!$A$30:$A$121&amp;'Outcome Indicators - Section C'!$C$30:$C$121,0)),""),"")</f>
        <v/>
      </c>
      <c r="X157" s="610" t="str">
        <f t="array" ref="X157">IFERROR(IF(INDEX('Outcome Indicators - Section C'!G$30:G$121,MATCH('Print View'!$A157&amp;'Print View'!$V$81,'Outcome Indicators - Section C'!$A$30:$A$121&amp;'Outcome Indicators - Section C'!$C$30:$C$121,0))&lt;&gt;"",INDEX('Outcome Indicators - Section C'!G$30:G$121,MATCH('Print View'!$A157&amp;'Print View'!$V$81,'Outcome Indicators - Section C'!$A$30:$A$121&amp;'Outcome Indicators - Section C'!$C$30:$C$121,0)),""),"")</f>
        <v/>
      </c>
      <c r="Y157" s="612" t="str">
        <f t="array" ref="Y157">IFERROR(IF(INDEX('Outcome Indicators - Section C'!H$30:H$121,MATCH('Print View'!$A157&amp;'Print View'!$V$81,'Outcome Indicators - Section C'!$A$30:$A$121&amp;'Outcome Indicators - Section C'!$C$30:$C$121,0))&lt;&gt;"",INDEX('Outcome Indicators - Section C'!H$30:H$121,MATCH('Print View'!$A157&amp;'Print View'!$V$81,'Outcome Indicators - Section C'!$A$30:$A$121&amp;'Outcome Indicators - Section C'!$C$30:$C$121,0)),""),"")</f>
        <v/>
      </c>
      <c r="Z157" s="284" t="str">
        <f t="array" ref="Z157">IFERROR(IF(INDEX('Outcome Indicators - Section C'!D$30:D$121,MATCH('Print View'!$A157&amp;'Print View'!$Z$81,'Outcome Indicators - Section C'!$A$30:$A$121&amp;'Outcome Indicators - Section C'!$C$30:$C$121,0))&lt;&gt;"",INDEX('Outcome Indicators - Section C'!D$30:D$121,MATCH('Print View'!$A157&amp;'Print View'!$Z$81,'Outcome Indicators - Section C'!$A$30:$A$121&amp;'Outcome Indicators - Section C'!$C$30:$C$121,0)),""),"")</f>
        <v/>
      </c>
      <c r="AA157" s="608" t="str">
        <f t="array" ref="AA157">IFERROR(IF(INDEX('Outcome Indicators - Section C'!F$30:F$121,MATCH('Print View'!$A157&amp;'Print View'!$Z$81,'Outcome Indicators - Section C'!$A$30:$A$121&amp;'Outcome Indicators - Section C'!$C$30:$C$121,0))&lt;&gt;"",INDEX('Outcome Indicators - Section C'!F$30:F$121,MATCH('Print View'!$A157&amp;'Print View'!$Z$81,'Outcome Indicators - Section C'!$A$30:$A$121&amp;'Outcome Indicators - Section C'!$C$30:$C$121,0)),""),"")</f>
        <v/>
      </c>
      <c r="AB157" s="610" t="str">
        <f t="array" ref="AB157">IFERROR(IF(INDEX('Outcome Indicators - Section C'!G$30:G$121,MATCH('Print View'!$A157&amp;'Print View'!$Z$81,'Outcome Indicators - Section C'!$A$30:$A$121&amp;'Outcome Indicators - Section C'!$C$30:$C$121,0))&lt;&gt;"",INDEX('Outcome Indicators - Section C'!G$30:G$121,MATCH('Print View'!$A157&amp;'Print View'!$Z$81,'Outcome Indicators - Section C'!$A$30:$A$121&amp;'Outcome Indicators - Section C'!$C$30:$C$121,0)),""),"")</f>
        <v/>
      </c>
      <c r="AC157" s="612" t="str">
        <f t="array" ref="AC157">IFERROR(IF(INDEX('Outcome Indicators - Section C'!H$30:H$121,MATCH('Print View'!$A157&amp;'Print View'!$Z$81,'Outcome Indicators - Section C'!$A$30:$A$121&amp;'Outcome Indicators - Section C'!$C$30:$C$121,0))&lt;&gt;"",INDEX('Outcome Indicators - Section C'!H$30:H$121,MATCH('Print View'!$A157&amp;'Print View'!$Z$81,'Outcome Indicators - Section C'!$A$30:$A$121&amp;'Outcome Indicators - Section C'!$C$30:$C$121,0)),""),"")</f>
        <v/>
      </c>
      <c r="AD157" s="276"/>
      <c r="AE157" s="256"/>
      <c r="AF157" s="256"/>
      <c r="AG157" s="256"/>
      <c r="AH157" s="256"/>
      <c r="AI157" s="267"/>
      <c r="AJ157" s="669" t="s">
        <v>287</v>
      </c>
    </row>
    <row r="158" spans="1:36" s="229" customFormat="1" ht="15.75" customHeight="1" x14ac:dyDescent="0.35">
      <c r="A158" s="658"/>
      <c r="B158" s="690"/>
      <c r="C158" s="660"/>
      <c r="D158" s="660"/>
      <c r="E158" s="660"/>
      <c r="F158" s="660"/>
      <c r="G158" s="660"/>
      <c r="H158" s="668"/>
      <c r="I158" s="613"/>
      <c r="J158" s="285" t="str">
        <f t="array" ref="J158">IFERROR(IF(INDEX('Outcome Indicators - Section C'!E$30:E$121,MATCH('Print View'!$A157&amp;'Print View'!$J$81,'Outcome Indicators - Section C'!$A$30:$A$121&amp;'Outcome Indicators - Section C'!$C$30:$C$121,0))&lt;&gt;"",INDEX('Outcome Indicators - Section C'!E$30:E$121,MATCH('Print View'!$A157&amp;'Print View'!$J$81,'Outcome Indicators - Section C'!$A$30:$A$121&amp;'Outcome Indicators - Section C'!$C$30:$C$121,0)),""),"")</f>
        <v/>
      </c>
      <c r="K158" s="609"/>
      <c r="L158" s="611"/>
      <c r="M158" s="613"/>
      <c r="N158" s="285" t="str">
        <f t="array" ref="N158">IFERROR(IF(INDEX('Outcome Indicators - Section C'!E$30:E$121,MATCH('Print View'!$A157&amp;'Print View'!$N$81,'Outcome Indicators - Section C'!$A$30:$A$121&amp;'Outcome Indicators - Section C'!$C$30:$C$121,0))&lt;&gt;"",INDEX('Outcome Indicators - Section C'!E$30:E$121,MATCH('Print View'!$A157&amp;'Print View'!$N$81,'Outcome Indicators - Section C'!$A$30:$A$121&amp;'Outcome Indicators - Section C'!$C$30:$C$121,0)),""),"")</f>
        <v/>
      </c>
      <c r="O158" s="609"/>
      <c r="P158" s="611"/>
      <c r="Q158" s="613"/>
      <c r="R158" s="285" t="str">
        <f t="array" ref="R158">IFERROR(IF(INDEX('Outcome Indicators - Section C'!E$30:E$121,MATCH('Print View'!$A157&amp;'Print View'!$R$81,'Outcome Indicators - Section C'!$A$30:$A$121&amp;'Outcome Indicators - Section C'!$C$30:$C$121,0))&lt;&gt;"",INDEX('Outcome Indicators - Section C'!E$30:E$121,MATCH('Print View'!$A157&amp;'Print View'!$R$81,'Outcome Indicators - Section C'!$A$30:$A$121&amp;'Outcome Indicators - Section C'!$C$30:$C$121,0)),""),"")</f>
        <v/>
      </c>
      <c r="S158" s="609"/>
      <c r="T158" s="611"/>
      <c r="U158" s="613"/>
      <c r="V158" s="285" t="str">
        <f t="array" ref="V158">IFERROR(IF(INDEX('Outcome Indicators - Section C'!E$30:E$121,MATCH('Print View'!$A157&amp;'Print View'!$V$81,'Outcome Indicators - Section C'!$A$30:$A$121&amp;'Outcome Indicators - Section C'!$C$30:$C$121,0))&lt;&gt;"",INDEX('Outcome Indicators - Section C'!E$30:E$121,MATCH('Print View'!$A157&amp;'Print View'!$V$81,'Outcome Indicators - Section C'!$A$30:$A$121&amp;'Outcome Indicators - Section C'!$C$30:$C$121,0)),""),"")</f>
        <v/>
      </c>
      <c r="W158" s="609"/>
      <c r="X158" s="611"/>
      <c r="Y158" s="613"/>
      <c r="Z158" s="285" t="str">
        <f t="array" ref="Z158">IFERROR(IF(INDEX('Outcome Indicators - Section C'!E$30:E$121,MATCH('Print View'!$A157&amp;'Print View'!$Z$81,'Outcome Indicators - Section C'!$A$30:$A$121&amp;'Outcome Indicators - Section C'!$C$30:$C$121,0))&lt;&gt;"",INDEX('Outcome Indicators - Section C'!E$30:E$121,MATCH('Print View'!$A157&amp;'Print View'!$Z$81,'Outcome Indicators - Section C'!$A$30:$A$121&amp;'Outcome Indicators - Section C'!$C$30:$C$121,0)),""),"")</f>
        <v/>
      </c>
      <c r="AA158" s="609"/>
      <c r="AB158" s="611"/>
      <c r="AC158" s="613"/>
      <c r="AD158" s="277"/>
      <c r="AE158" s="258"/>
      <c r="AF158" s="258"/>
      <c r="AG158" s="258"/>
      <c r="AH158" s="258"/>
      <c r="AI158" s="267"/>
      <c r="AJ158" s="669" t="s">
        <v>287</v>
      </c>
    </row>
    <row r="159" spans="1:36" s="229" customFormat="1" ht="28.5" x14ac:dyDescent="0.65">
      <c r="A159" s="614">
        <v>20</v>
      </c>
      <c r="B159" s="615" t="str">
        <f>IFERROR(IF(INDEX('Outcome Indicators - Section C'!B$10:B$26,MATCH('Print View'!$A159,'Outcome Indicators - Section C'!$A$10:$A$26,0))&lt;&gt;"",INDEX('Outcome Indicators - Section C'!B$10:B$26,MATCH('Print View'!$A159,'Outcome Indicators - Section C'!$A$10:$A$26,0)),""),"")</f>
        <v/>
      </c>
      <c r="C159" s="615" t="str">
        <f>IFERROR(IF(INDEX('Outcome Indicators - Section C'!C$10:C$26,MATCH('Print View'!$A159,'Outcome Indicators - Section C'!$A$10:$A$26,0))&lt;&gt;"",INDEX('Outcome Indicators - Section C'!C$10:C$26,MATCH('Print View'!$A159,'Outcome Indicators - Section C'!$A$10:$A$26,0)),""),"")</f>
        <v/>
      </c>
      <c r="D159" s="615" t="str">
        <f>IFERROR(IF(INDEX('Outcome Indicators - Section C'!D$10:D$26,MATCH('Print View'!$A159,'Outcome Indicators - Section C'!$A$10:$A$26,0))&lt;&gt;"",INDEX('Outcome Indicators - Section C'!D$10:D$26,MATCH('Print View'!$A159,'Outcome Indicators - Section C'!$A$10:$A$26,0)),""),"")</f>
        <v/>
      </c>
      <c r="E159" s="615" t="str">
        <f>IFERROR(IF(INDEX('Outcome Indicators - Section C'!E$10:E$26,MATCH('Print View'!$A159,'Outcome Indicators - Section C'!$A$10:$A$26,0))&lt;&gt;"",INDEX('Outcome Indicators - Section C'!E$10:E$26,MATCH('Print View'!$A159,'Outcome Indicators - Section C'!$A$10:$A$26,0)),""),"")</f>
        <v/>
      </c>
      <c r="F159" s="615" t="str">
        <f>IFERROR(IF(INDEX('Outcome Indicators - Section C'!F$10:F$26,MATCH('Print View'!$A159,'Outcome Indicators - Section C'!$A$10:$A$26,0))&lt;&gt;"",INDEX('Outcome Indicators - Section C'!F$10:F$26,MATCH('Print View'!$A159,'Outcome Indicators - Section C'!$A$10:$A$26,0)),""),"")</f>
        <v/>
      </c>
      <c r="G159" s="615" t="str">
        <f>IFERROR(IF(INDEX('Outcome Indicators - Section C'!G$10:G$26,MATCH('Print View'!$A159,'Outcome Indicators - Section C'!$A$10:$A$26,0))&lt;&gt;"",INDEX('Outcome Indicators - Section C'!G$10:G$26,MATCH('Print View'!$A159,'Outcome Indicators - Section C'!$A$10:$A$26,0)),""),"")</f>
        <v/>
      </c>
      <c r="H159" s="615" t="str">
        <f>IFERROR(IF(INDEX('Outcome Indicators - Section C'!H$10:H$26,MATCH('Print View'!$A159,'Outcome Indicators - Section C'!$A$10:$A$26,0))&lt;&gt;"",INDEX('Outcome Indicators - Section C'!H$10:H$26,MATCH('Print View'!$A159,'Outcome Indicators - Section C'!$A$10:$A$26,0)),""),"")</f>
        <v/>
      </c>
      <c r="I159" s="617" t="str">
        <f>IFERROR(IF(INDEX('Outcome Indicators - Section C'!A$10:A$26,MATCH('Print View'!$A159,'Outcome Indicators - Section C'!$A$10:$A$26,0))&lt;&gt;"",INDEX('Outcome Indicators - Section C'!A$10:A$26,MATCH('Print View'!$A159,'Outcome Indicators - Section C'!$A$10:$A$26,0)),""),"")</f>
        <v/>
      </c>
      <c r="J159" s="312" t="str">
        <f t="array" ref="J159">IFERROR(IF(INDEX('Outcome Indicators - Section C'!D$30:D$121,MATCH('Print View'!$A159&amp;'Print View'!$J$81,'Outcome Indicators - Section C'!$A$30:$A$121&amp;'Outcome Indicators - Section C'!$C$30:$C$121,0))&lt;&gt;"",INDEX('Outcome Indicators - Section C'!D$30:D$121,MATCH('Print View'!$A159&amp;'Print View'!$J$81,'Outcome Indicators - Section C'!$A$30:$A$121&amp;'Outcome Indicators - Section C'!$C$30:$C$121,0)),""),"")</f>
        <v/>
      </c>
      <c r="K159" s="661" t="str">
        <f t="array" ref="K159">IFERROR(IF(INDEX('Outcome Indicators - Section C'!F$30:F$121,MATCH('Print View'!$A159&amp;'Print View'!$J$81,'Outcome Indicators - Section C'!$A$30:$A$121&amp;'Outcome Indicators - Section C'!$C$30:$C$121,0))&lt;&gt;"",INDEX('Outcome Indicators - Section C'!F$30:F$121,MATCH('Print View'!$A159&amp;'Print View'!$J$81,'Outcome Indicators - Section C'!$A$30:$A$121&amp;'Outcome Indicators - Section C'!$C$30:$C$121,0)),""),"")</f>
        <v/>
      </c>
      <c r="L159" s="663" t="str">
        <f t="array" ref="L159">IFERROR(IF(INDEX('Outcome Indicators - Section C'!G$30:G$121,MATCH('Print View'!$A159&amp;'Print View'!$J$81,'Outcome Indicators - Section C'!$A$30:$A$121&amp;'Outcome Indicators - Section C'!$C$30:$C$121,0))&lt;&gt;"",INDEX('Outcome Indicators - Section C'!G$30:G$121,MATCH('Print View'!$A159&amp;'Print View'!$J$81,'Outcome Indicators - Section C'!$A$30:$A$121&amp;'Outcome Indicators - Section C'!$C$30:$C$121,0)),""),"")</f>
        <v/>
      </c>
      <c r="M159" s="665" t="str">
        <f t="array" ref="M159">IFERROR(IF(INDEX('Outcome Indicators - Section C'!H$30:H$121,MATCH('Print View'!$A159&amp;'Print View'!$J$81,'Outcome Indicators - Section C'!$A$30:$A$121&amp;'Outcome Indicators - Section C'!$C$30:$C$121,0))&lt;&gt;"",INDEX('Outcome Indicators - Section C'!H$30:H$121,MATCH('Print View'!$A159&amp;'Print View'!$J$81,'Outcome Indicators - Section C'!$A$30:$A$121&amp;'Outcome Indicators - Section C'!$C$30:$C$121,0)),""),"")</f>
        <v/>
      </c>
      <c r="N159" s="312" t="str">
        <f t="array" ref="N159">IFERROR(IF(INDEX('Outcome Indicators - Section C'!D$30:D$121,MATCH('Print View'!$A159&amp;'Print View'!$N$81,'Outcome Indicators - Section C'!$A$30:$A$121&amp;'Outcome Indicators - Section C'!$C$30:$C$121,0))&lt;&gt;"",INDEX('Outcome Indicators - Section C'!D$30:D$121,MATCH('Print View'!$A159&amp;'Print View'!$N$81,'Outcome Indicators - Section C'!$A$30:$A$121&amp;'Outcome Indicators - Section C'!$C$30:$C$121,0)),""),"")</f>
        <v/>
      </c>
      <c r="O159" s="661" t="str">
        <f t="array" ref="O159">IFERROR(IF(INDEX('Outcome Indicators - Section C'!F$30:F$121,MATCH('Print View'!$A159&amp;'Print View'!$N$81,'Outcome Indicators - Section C'!$A$30:$A$121&amp;'Outcome Indicators - Section C'!$C$30:$C$121,0))&lt;&gt;"",INDEX('Outcome Indicators - Section C'!F$30:F$121,MATCH('Print View'!$A159&amp;'Print View'!$N$81,'Outcome Indicators - Section C'!$A$30:$A$121&amp;'Outcome Indicators - Section C'!$C$30:$C$121,0)),""),"")</f>
        <v/>
      </c>
      <c r="P159" s="663" t="str">
        <f t="array" ref="P159">IFERROR(IF(INDEX('Outcome Indicators - Section C'!G$30:G$121,MATCH('Print View'!$A159&amp;'Print View'!$N$81,'Outcome Indicators - Section C'!$A$30:$A$121&amp;'Outcome Indicators - Section C'!$C$30:$C$121,0))&lt;&gt;"",INDEX('Outcome Indicators - Section C'!G$30:G$121,MATCH('Print View'!$A159&amp;'Print View'!$N$81,'Outcome Indicators - Section C'!$A$30:$A$121&amp;'Outcome Indicators - Section C'!$C$30:$C$121,0)),""),"")</f>
        <v/>
      </c>
      <c r="Q159" s="665" t="str">
        <f t="array" ref="Q159">IFERROR(IF(INDEX('Outcome Indicators - Section C'!H$30:H$121,MATCH('Print View'!$A159&amp;'Print View'!$N$81,'Outcome Indicators - Section C'!$A$30:$A$121&amp;'Outcome Indicators - Section C'!$C$30:$C$121,0))&lt;&gt;"",INDEX('Outcome Indicators - Section C'!H$30:H$121,MATCH('Print View'!$A159&amp;'Print View'!$N$81,'Outcome Indicators - Section C'!$A$30:$A$121&amp;'Outcome Indicators - Section C'!$C$30:$C$121,0)),""),"")</f>
        <v/>
      </c>
      <c r="R159" s="312" t="str">
        <f t="array" ref="R159">IFERROR(IF(INDEX('Outcome Indicators - Section C'!D$30:D$121,MATCH('Print View'!$A159&amp;'Print View'!$R$81,'Outcome Indicators - Section C'!$A$30:$A$121&amp;'Outcome Indicators - Section C'!$C$30:$C$121,0))&lt;&gt;"",INDEX('Outcome Indicators - Section C'!D$30:D$121,MATCH('Print View'!$A159&amp;'Print View'!$R$81,'Outcome Indicators - Section C'!$A$30:$A$121&amp;'Outcome Indicators - Section C'!$C$30:$C$121,0)),""),"")</f>
        <v/>
      </c>
      <c r="S159" s="661" t="str">
        <f t="array" ref="S159">IFERROR(IF(INDEX('Outcome Indicators - Section C'!F$30:F$121,MATCH('Print View'!$A159&amp;'Print View'!$R$81,'Outcome Indicators - Section C'!$A$30:$A$121&amp;'Outcome Indicators - Section C'!$C$30:$C$121,0))&lt;&gt;"",INDEX('Outcome Indicators - Section C'!F$30:F$121,MATCH('Print View'!$A159&amp;'Print View'!$R$81,'Outcome Indicators - Section C'!$A$30:$A$121&amp;'Outcome Indicators - Section C'!$C$30:$C$121,0)),""),"")</f>
        <v/>
      </c>
      <c r="T159" s="663" t="str">
        <f t="array" ref="T159">IFERROR(IF(INDEX('Outcome Indicators - Section C'!G$30:G$121,MATCH('Print View'!$A159&amp;'Print View'!$R$81,'Outcome Indicators - Section C'!$A$30:$A$121&amp;'Outcome Indicators - Section C'!$C$30:$C$121,0))&lt;&gt;"",INDEX('Outcome Indicators - Section C'!G$30:G$121,MATCH('Print View'!$A159&amp;'Print View'!$R$81,'Outcome Indicators - Section C'!$A$30:$A$121&amp;'Outcome Indicators - Section C'!$C$30:$C$121,0)),""),"")</f>
        <v/>
      </c>
      <c r="U159" s="665" t="str">
        <f t="array" ref="U159">IFERROR(IF(INDEX('Outcome Indicators - Section C'!H$30:H$121,MATCH('Print View'!$A159&amp;'Print View'!$R$81,'Outcome Indicators - Section C'!$A$30:$A$121&amp;'Outcome Indicators - Section C'!$C$30:$C$121,0))&lt;&gt;"",INDEX('Outcome Indicators - Section C'!H$30:H$121,MATCH('Print View'!$A159&amp;'Print View'!$R$81,'Outcome Indicators - Section C'!$A$30:$A$121&amp;'Outcome Indicators - Section C'!$C$30:$C$121,0)),""),"")</f>
        <v/>
      </c>
      <c r="V159" s="312" t="str">
        <f t="array" ref="V159">IFERROR(IF(INDEX('Outcome Indicators - Section C'!D$30:D$121,MATCH('Print View'!$A159&amp;'Print View'!$V$81,'Outcome Indicators - Section C'!$A$30:$A$121&amp;'Outcome Indicators - Section C'!$C$30:$C$121,0))&lt;&gt;"",INDEX('Outcome Indicators - Section C'!D$30:D$121,MATCH('Print View'!$A159&amp;'Print View'!$V$81,'Outcome Indicators - Section C'!$A$30:$A$121&amp;'Outcome Indicators - Section C'!$C$30:$C$121,0)),""),"")</f>
        <v/>
      </c>
      <c r="W159" s="661" t="str">
        <f t="array" ref="W159">IFERROR(IF(INDEX('Outcome Indicators - Section C'!F$30:F$121,MATCH('Print View'!$A159&amp;'Print View'!$V$81,'Outcome Indicators - Section C'!$A$30:$A$121&amp;'Outcome Indicators - Section C'!$C$30:$C$121,0))&lt;&gt;"",INDEX('Outcome Indicators - Section C'!F$30:F$121,MATCH('Print View'!$A159&amp;'Print View'!$V$81,'Outcome Indicators - Section C'!$A$30:$A$121&amp;'Outcome Indicators - Section C'!$C$30:$C$121,0)),""),"")</f>
        <v/>
      </c>
      <c r="X159" s="663" t="str">
        <f t="array" ref="X159">IFERROR(IF(INDEX('Outcome Indicators - Section C'!G$30:G$121,MATCH('Print View'!$A159&amp;'Print View'!$V$81,'Outcome Indicators - Section C'!$A$30:$A$121&amp;'Outcome Indicators - Section C'!$C$30:$C$121,0))&lt;&gt;"",INDEX('Outcome Indicators - Section C'!G$30:G$121,MATCH('Print View'!$A159&amp;'Print View'!$V$81,'Outcome Indicators - Section C'!$A$30:$A$121&amp;'Outcome Indicators - Section C'!$C$30:$C$121,0)),""),"")</f>
        <v/>
      </c>
      <c r="Y159" s="665" t="str">
        <f t="array" ref="Y159">IFERROR(IF(INDEX('Outcome Indicators - Section C'!H$30:H$121,MATCH('Print View'!$A159&amp;'Print View'!$V$81,'Outcome Indicators - Section C'!$A$30:$A$121&amp;'Outcome Indicators - Section C'!$C$30:$C$121,0))&lt;&gt;"",INDEX('Outcome Indicators - Section C'!H$30:H$121,MATCH('Print View'!$A159&amp;'Print View'!$V$81,'Outcome Indicators - Section C'!$A$30:$A$121&amp;'Outcome Indicators - Section C'!$C$30:$C$121,0)),""),"")</f>
        <v/>
      </c>
      <c r="Z159" s="312" t="str">
        <f t="array" ref="Z159">IFERROR(IF(INDEX('Outcome Indicators - Section C'!D$30:D$121,MATCH('Print View'!$A159&amp;'Print View'!$Z$81,'Outcome Indicators - Section C'!$A$30:$A$121&amp;'Outcome Indicators - Section C'!$C$30:$C$121,0))&lt;&gt;"",INDEX('Outcome Indicators - Section C'!D$30:D$121,MATCH('Print View'!$A159&amp;'Print View'!$Z$81,'Outcome Indicators - Section C'!$A$30:$A$121&amp;'Outcome Indicators - Section C'!$C$30:$C$121,0)),""),"")</f>
        <v/>
      </c>
      <c r="AA159" s="661" t="str">
        <f t="array" ref="AA159">IFERROR(IF(INDEX('Outcome Indicators - Section C'!F$30:F$121,MATCH('Print View'!$A159&amp;'Print View'!$Z$81,'Outcome Indicators - Section C'!$A$30:$A$121&amp;'Outcome Indicators - Section C'!$C$30:$C$121,0))&lt;&gt;"",INDEX('Outcome Indicators - Section C'!F$30:F$121,MATCH('Print View'!$A159&amp;'Print View'!$Z$81,'Outcome Indicators - Section C'!$A$30:$A$121&amp;'Outcome Indicators - Section C'!$C$30:$C$121,0)),""),"")</f>
        <v/>
      </c>
      <c r="AB159" s="663" t="str">
        <f t="array" ref="AB159">IFERROR(IF(INDEX('Outcome Indicators - Section C'!G$30:G$121,MATCH('Print View'!$A159&amp;'Print View'!$Z$81,'Outcome Indicators - Section C'!$A$30:$A$121&amp;'Outcome Indicators - Section C'!$C$30:$C$121,0))&lt;&gt;"",INDEX('Outcome Indicators - Section C'!G$30:G$121,MATCH('Print View'!$A159&amp;'Print View'!$Z$81,'Outcome Indicators - Section C'!$A$30:$A$121&amp;'Outcome Indicators - Section C'!$C$30:$C$121,0)),""),"")</f>
        <v/>
      </c>
      <c r="AC159" s="665" t="str">
        <f t="array" ref="AC159">IFERROR(IF(INDEX('Outcome Indicators - Section C'!H$30:H$121,MATCH('Print View'!$A159&amp;'Print View'!$Z$81,'Outcome Indicators - Section C'!$A$30:$A$121&amp;'Outcome Indicators - Section C'!$C$30:$C$121,0))&lt;&gt;"",INDEX('Outcome Indicators - Section C'!H$30:H$121,MATCH('Print View'!$A159&amp;'Print View'!$Z$81,'Outcome Indicators - Section C'!$A$30:$A$121&amp;'Outcome Indicators - Section C'!$C$30:$C$121,0)),""),"")</f>
        <v/>
      </c>
      <c r="AD159" s="278"/>
      <c r="AE159" s="260"/>
      <c r="AF159" s="260"/>
      <c r="AG159" s="260"/>
      <c r="AH159" s="260"/>
      <c r="AI159" s="260"/>
      <c r="AJ159" s="261" t="s">
        <v>287</v>
      </c>
    </row>
    <row r="160" spans="1:36" s="229" customFormat="1" ht="15.75" customHeight="1" x14ac:dyDescent="0.35">
      <c r="A160" s="614"/>
      <c r="B160" s="616"/>
      <c r="C160" s="616"/>
      <c r="D160" s="616"/>
      <c r="E160" s="616"/>
      <c r="F160" s="616"/>
      <c r="G160" s="616"/>
      <c r="H160" s="616"/>
      <c r="I160" s="618"/>
      <c r="J160" s="313" t="str">
        <f t="array" ref="J160">IFERROR(IF(INDEX('Outcome Indicators - Section C'!E$30:E$121,MATCH('Print View'!$A159&amp;'Print View'!$J$81,'Outcome Indicators - Section C'!$A$30:$A$121&amp;'Outcome Indicators - Section C'!$C$30:$C$121,0))&lt;&gt;"",INDEX('Outcome Indicators - Section C'!E$30:E$121,MATCH('Print View'!$A159&amp;'Print View'!$J$81,'Outcome Indicators - Section C'!$A$30:$A$121&amp;'Outcome Indicators - Section C'!$C$30:$C$121,0)),""),"")</f>
        <v/>
      </c>
      <c r="K160" s="662"/>
      <c r="L160" s="664"/>
      <c r="M160" s="666"/>
      <c r="N160" s="313" t="str">
        <f t="array" ref="N160">IFERROR(IF(INDEX('Outcome Indicators - Section C'!E$30:E$121,MATCH('Print View'!$A159&amp;'Print View'!$N$81,'Outcome Indicators - Section C'!$A$30:$A$121&amp;'Outcome Indicators - Section C'!$C$30:$C$121,0))&lt;&gt;"",INDEX('Outcome Indicators - Section C'!E$30:E$121,MATCH('Print View'!$A159&amp;'Print View'!$N$81,'Outcome Indicators - Section C'!$A$30:$A$121&amp;'Outcome Indicators - Section C'!$C$30:$C$121,0)),""),"")</f>
        <v/>
      </c>
      <c r="O160" s="662"/>
      <c r="P160" s="664"/>
      <c r="Q160" s="666"/>
      <c r="R160" s="313" t="str">
        <f t="array" ref="R160">IFERROR(IF(INDEX('Outcome Indicators - Section C'!E$30:E$121,MATCH('Print View'!$A159&amp;'Print View'!$R$81,'Outcome Indicators - Section C'!$A$30:$A$121&amp;'Outcome Indicators - Section C'!$C$30:$C$121,0))&lt;&gt;"",INDEX('Outcome Indicators - Section C'!E$30:E$121,MATCH('Print View'!$A159&amp;'Print View'!$R$81,'Outcome Indicators - Section C'!$A$30:$A$121&amp;'Outcome Indicators - Section C'!$C$30:$C$121,0)),""),"")</f>
        <v/>
      </c>
      <c r="S160" s="662"/>
      <c r="T160" s="664"/>
      <c r="U160" s="666"/>
      <c r="V160" s="313" t="str">
        <f t="array" ref="V160">IFERROR(IF(INDEX('Outcome Indicators - Section C'!E$30:E$121,MATCH('Print View'!$A159&amp;'Print View'!$V$81,'Outcome Indicators - Section C'!$A$30:$A$121&amp;'Outcome Indicators - Section C'!$C$30:$C$121,0))&lt;&gt;"",INDEX('Outcome Indicators - Section C'!E$30:E$121,MATCH('Print View'!$A159&amp;'Print View'!$V$81,'Outcome Indicators - Section C'!$A$30:$A$121&amp;'Outcome Indicators - Section C'!$C$30:$C$121,0)),""),"")</f>
        <v/>
      </c>
      <c r="W160" s="662"/>
      <c r="X160" s="664"/>
      <c r="Y160" s="666"/>
      <c r="Z160" s="313" t="str">
        <f t="array" ref="Z160">IFERROR(IF(INDEX('Outcome Indicators - Section C'!E$30:E$121,MATCH('Print View'!$A159&amp;'Print View'!$Z$81,'Outcome Indicators - Section C'!$A$30:$A$121&amp;'Outcome Indicators - Section C'!$C$30:$C$121,0))&lt;&gt;"",INDEX('Outcome Indicators - Section C'!E$30:E$121,MATCH('Print View'!$A159&amp;'Print View'!$Z$81,'Outcome Indicators - Section C'!$A$30:$A$121&amp;'Outcome Indicators - Section C'!$C$30:$C$121,0)),""),"")</f>
        <v/>
      </c>
      <c r="AA160" s="662"/>
      <c r="AB160" s="664"/>
      <c r="AC160" s="666"/>
      <c r="AD160" s="279"/>
      <c r="AE160" s="262"/>
      <c r="AF160" s="262"/>
      <c r="AG160" s="262"/>
      <c r="AH160" s="262"/>
      <c r="AI160" s="262"/>
      <c r="AJ160" s="263" t="s">
        <v>287</v>
      </c>
    </row>
    <row r="161" spans="1:36" s="229" customFormat="1" ht="28.5" x14ac:dyDescent="0.65">
      <c r="A161" s="658">
        <v>21</v>
      </c>
      <c r="B161" s="659" t="str">
        <f>IFERROR(IF(INDEX('Outcome Indicators - Section C'!B$10:B$26,MATCH('Print View'!$A161,'Outcome Indicators - Section C'!$A$10:$A$26,0))&lt;&gt;"",INDEX('Outcome Indicators - Section C'!B$10:B$26,MATCH('Print View'!$A161,'Outcome Indicators - Section C'!$A$10:$A$26,0)),""),"")</f>
        <v/>
      </c>
      <c r="C161" s="659" t="str">
        <f>IFERROR(IF(INDEX('Outcome Indicators - Section C'!C$10:C$26,MATCH('Print View'!$A161,'Outcome Indicators - Section C'!$A$10:$A$26,0))&lt;&gt;"",INDEX('Outcome Indicators - Section C'!C$10:C$26,MATCH('Print View'!$A161,'Outcome Indicators - Section C'!$A$10:$A$26,0)),""),"")</f>
        <v/>
      </c>
      <c r="D161" s="659" t="str">
        <f>IFERROR(IF(INDEX('Outcome Indicators - Section C'!D$10:D$26,MATCH('Print View'!$A161,'Outcome Indicators - Section C'!$A$10:$A$26,0))&lt;&gt;"",INDEX('Outcome Indicators - Section C'!D$10:D$26,MATCH('Print View'!$A161,'Outcome Indicators - Section C'!$A$10:$A$26,0)),""),"")</f>
        <v/>
      </c>
      <c r="E161" s="659" t="str">
        <f>IFERROR(IF(INDEX('Outcome Indicators - Section C'!E$10:E$26,MATCH('Print View'!$A161,'Outcome Indicators - Section C'!$A$10:$A$26,0))&lt;&gt;"",INDEX('Outcome Indicators - Section C'!E$10:E$26,MATCH('Print View'!$A161,'Outcome Indicators - Section C'!$A$10:$A$26,0)),""),"")</f>
        <v/>
      </c>
      <c r="F161" s="659" t="str">
        <f>IFERROR(IF(INDEX('Outcome Indicators - Section C'!F$10:F$26,MATCH('Print View'!$A161,'Outcome Indicators - Section C'!$A$10:$A$26,0))&lt;&gt;"",INDEX('Outcome Indicators - Section C'!F$10:F$26,MATCH('Print View'!$A161,'Outcome Indicators - Section C'!$A$10:$A$26,0)),""),"")</f>
        <v/>
      </c>
      <c r="G161" s="659" t="str">
        <f>IFERROR(IF(INDEX('Outcome Indicators - Section C'!G$10:G$26,MATCH('Print View'!$A161,'Outcome Indicators - Section C'!$A$10:$A$26,0))&lt;&gt;"",INDEX('Outcome Indicators - Section C'!G$10:G$26,MATCH('Print View'!$A161,'Outcome Indicators - Section C'!$A$10:$A$26,0)),""),"")</f>
        <v/>
      </c>
      <c r="H161" s="667" t="str">
        <f>IFERROR(IF(INDEX('Outcome Indicators - Section C'!H$10:H$26,MATCH('Print View'!$A161,'Outcome Indicators - Section C'!$A$10:$A$26,0))&lt;&gt;"",INDEX('Outcome Indicators - Section C'!H$10:H$26,MATCH('Print View'!$A161,'Outcome Indicators - Section C'!$A$10:$A$26,0)),""),"")</f>
        <v/>
      </c>
      <c r="I161" s="612" t="str">
        <f>IFERROR(IF(INDEX('Outcome Indicators - Section C'!A$10:A$26,MATCH('Print View'!$A161,'Outcome Indicators - Section C'!$A$10:$A$26,0))&lt;&gt;"",INDEX('Outcome Indicators - Section C'!A$10:A$26,MATCH('Print View'!$A161,'Outcome Indicators - Section C'!$A$10:$A$26,0)),""),"")</f>
        <v/>
      </c>
      <c r="J161" s="284" t="str">
        <f t="array" ref="J161">IFERROR(IF(INDEX('Outcome Indicators - Section C'!D$30:D$121,MATCH('Print View'!$A161&amp;'Print View'!$J$81,'Outcome Indicators - Section C'!$A$30:$A$121&amp;'Outcome Indicators - Section C'!$C$30:$C$121,0))&lt;&gt;"",INDEX('Outcome Indicators - Section C'!D$30:D$121,MATCH('Print View'!$A161&amp;'Print View'!$J$81,'Outcome Indicators - Section C'!$A$30:$A$121&amp;'Outcome Indicators - Section C'!$C$30:$C$121,0)),""),"")</f>
        <v/>
      </c>
      <c r="K161" s="608" t="str">
        <f t="array" ref="K161">IFERROR(IF(INDEX('Outcome Indicators - Section C'!F$30:F$121,MATCH('Print View'!$A161&amp;'Print View'!$J$81,'Outcome Indicators - Section C'!$A$30:$A$121&amp;'Outcome Indicators - Section C'!$C$30:$C$121,0))&lt;&gt;"",INDEX('Outcome Indicators - Section C'!F$30:F$121,MATCH('Print View'!$A161&amp;'Print View'!$J$81,'Outcome Indicators - Section C'!$A$30:$A$121&amp;'Outcome Indicators - Section C'!$C$30:$C$121,0)),""),"")</f>
        <v/>
      </c>
      <c r="L161" s="610" t="str">
        <f t="array" ref="L161">IFERROR(IF(INDEX('Outcome Indicators - Section C'!G$30:G$121,MATCH('Print View'!$A161&amp;'Print View'!$J$81,'Outcome Indicators - Section C'!$A$30:$A$121&amp;'Outcome Indicators - Section C'!$C$30:$C$121,0))&lt;&gt;"",INDEX('Outcome Indicators - Section C'!G$30:G$121,MATCH('Print View'!$A161&amp;'Print View'!$J$81,'Outcome Indicators - Section C'!$A$30:$A$121&amp;'Outcome Indicators - Section C'!$C$30:$C$121,0)),""),"")</f>
        <v/>
      </c>
      <c r="M161" s="612" t="str">
        <f t="array" ref="M161">IFERROR(IF(INDEX('Outcome Indicators - Section C'!H$30:H$121,MATCH('Print View'!$A161&amp;'Print View'!$J$81,'Outcome Indicators - Section C'!$A$30:$A$121&amp;'Outcome Indicators - Section C'!$C$30:$C$121,0))&lt;&gt;"",INDEX('Outcome Indicators - Section C'!H$30:H$121,MATCH('Print View'!$A161&amp;'Print View'!$J$81,'Outcome Indicators - Section C'!$A$30:$A$121&amp;'Outcome Indicators - Section C'!$C$30:$C$121,0)),""),"")</f>
        <v/>
      </c>
      <c r="N161" s="284" t="str">
        <f t="array" ref="N161">IFERROR(IF(INDEX('Outcome Indicators - Section C'!D$30:D$121,MATCH('Print View'!$A161&amp;'Print View'!$N$81,'Outcome Indicators - Section C'!$A$30:$A$121&amp;'Outcome Indicators - Section C'!$C$30:$C$121,0))&lt;&gt;"",INDEX('Outcome Indicators - Section C'!D$30:D$121,MATCH('Print View'!$A161&amp;'Print View'!$N$81,'Outcome Indicators - Section C'!$A$30:$A$121&amp;'Outcome Indicators - Section C'!$C$30:$C$121,0)),""),"")</f>
        <v/>
      </c>
      <c r="O161" s="608" t="str">
        <f t="array" ref="O161">IFERROR(IF(INDEX('Outcome Indicators - Section C'!F$30:F$121,MATCH('Print View'!$A161&amp;'Print View'!$N$81,'Outcome Indicators - Section C'!$A$30:$A$121&amp;'Outcome Indicators - Section C'!$C$30:$C$121,0))&lt;&gt;"",INDEX('Outcome Indicators - Section C'!F$30:F$121,MATCH('Print View'!$A161&amp;'Print View'!$N$81,'Outcome Indicators - Section C'!$A$30:$A$121&amp;'Outcome Indicators - Section C'!$C$30:$C$121,0)),""),"")</f>
        <v/>
      </c>
      <c r="P161" s="610" t="str">
        <f t="array" ref="P161">IFERROR(IF(INDEX('Outcome Indicators - Section C'!G$30:G$121,MATCH('Print View'!$A161&amp;'Print View'!$N$81,'Outcome Indicators - Section C'!$A$30:$A$121&amp;'Outcome Indicators - Section C'!$C$30:$C$121,0))&lt;&gt;"",INDEX('Outcome Indicators - Section C'!G$30:G$121,MATCH('Print View'!$A161&amp;'Print View'!$N$81,'Outcome Indicators - Section C'!$A$30:$A$121&amp;'Outcome Indicators - Section C'!$C$30:$C$121,0)),""),"")</f>
        <v/>
      </c>
      <c r="Q161" s="612" t="str">
        <f t="array" ref="Q161">IFERROR(IF(INDEX('Outcome Indicators - Section C'!H$30:H$121,MATCH('Print View'!$A161&amp;'Print View'!$N$81,'Outcome Indicators - Section C'!$A$30:$A$121&amp;'Outcome Indicators - Section C'!$C$30:$C$121,0))&lt;&gt;"",INDEX('Outcome Indicators - Section C'!H$30:H$121,MATCH('Print View'!$A161&amp;'Print View'!$N$81,'Outcome Indicators - Section C'!$A$30:$A$121&amp;'Outcome Indicators - Section C'!$C$30:$C$121,0)),""),"")</f>
        <v/>
      </c>
      <c r="R161" s="284" t="str">
        <f t="array" ref="R161">IFERROR(IF(INDEX('Outcome Indicators - Section C'!D$30:D$121,MATCH('Print View'!$A161&amp;'Print View'!$R$81,'Outcome Indicators - Section C'!$A$30:$A$121&amp;'Outcome Indicators - Section C'!$C$30:$C$121,0))&lt;&gt;"",INDEX('Outcome Indicators - Section C'!D$30:D$121,MATCH('Print View'!$A161&amp;'Print View'!$R$81,'Outcome Indicators - Section C'!$A$30:$A$121&amp;'Outcome Indicators - Section C'!$C$30:$C$121,0)),""),"")</f>
        <v/>
      </c>
      <c r="S161" s="608" t="str">
        <f t="array" ref="S161">IFERROR(IF(INDEX('Outcome Indicators - Section C'!F$30:F$121,MATCH('Print View'!$A161&amp;'Print View'!$R$81,'Outcome Indicators - Section C'!$A$30:$A$121&amp;'Outcome Indicators - Section C'!$C$30:$C$121,0))&lt;&gt;"",INDEX('Outcome Indicators - Section C'!F$30:F$121,MATCH('Print View'!$A161&amp;'Print View'!$R$81,'Outcome Indicators - Section C'!$A$30:$A$121&amp;'Outcome Indicators - Section C'!$C$30:$C$121,0)),""),"")</f>
        <v/>
      </c>
      <c r="T161" s="610" t="str">
        <f t="array" ref="T161">IFERROR(IF(INDEX('Outcome Indicators - Section C'!G$30:G$121,MATCH('Print View'!$A161&amp;'Print View'!$R$81,'Outcome Indicators - Section C'!$A$30:$A$121&amp;'Outcome Indicators - Section C'!$C$30:$C$121,0))&lt;&gt;"",INDEX('Outcome Indicators - Section C'!G$30:G$121,MATCH('Print View'!$A161&amp;'Print View'!$R$81,'Outcome Indicators - Section C'!$A$30:$A$121&amp;'Outcome Indicators - Section C'!$C$30:$C$121,0)),""),"")</f>
        <v/>
      </c>
      <c r="U161" s="612" t="str">
        <f t="array" ref="U161">IFERROR(IF(INDEX('Outcome Indicators - Section C'!H$30:H$121,MATCH('Print View'!$A161&amp;'Print View'!$R$81,'Outcome Indicators - Section C'!$A$30:$A$121&amp;'Outcome Indicators - Section C'!$C$30:$C$121,0))&lt;&gt;"",INDEX('Outcome Indicators - Section C'!H$30:H$121,MATCH('Print View'!$A161&amp;'Print View'!$R$81,'Outcome Indicators - Section C'!$A$30:$A$121&amp;'Outcome Indicators - Section C'!$C$30:$C$121,0)),""),"")</f>
        <v/>
      </c>
      <c r="V161" s="284" t="str">
        <f t="array" ref="V161">IFERROR(IF(INDEX('Outcome Indicators - Section C'!D$30:D$121,MATCH('Print View'!$A161&amp;'Print View'!$V$81,'Outcome Indicators - Section C'!$A$30:$A$121&amp;'Outcome Indicators - Section C'!$C$30:$C$121,0))&lt;&gt;"",INDEX('Outcome Indicators - Section C'!D$30:D$121,MATCH('Print View'!$A161&amp;'Print View'!$V$81,'Outcome Indicators - Section C'!$A$30:$A$121&amp;'Outcome Indicators - Section C'!$C$30:$C$121,0)),""),"")</f>
        <v/>
      </c>
      <c r="W161" s="608" t="str">
        <f t="array" ref="W161">IFERROR(IF(INDEX('Outcome Indicators - Section C'!F$30:F$121,MATCH('Print View'!$A161&amp;'Print View'!$V$81,'Outcome Indicators - Section C'!$A$30:$A$121&amp;'Outcome Indicators - Section C'!$C$30:$C$121,0))&lt;&gt;"",INDEX('Outcome Indicators - Section C'!F$30:F$121,MATCH('Print View'!$A161&amp;'Print View'!$V$81,'Outcome Indicators - Section C'!$A$30:$A$121&amp;'Outcome Indicators - Section C'!$C$30:$C$121,0)),""),"")</f>
        <v/>
      </c>
      <c r="X161" s="610" t="str">
        <f t="array" ref="X161">IFERROR(IF(INDEX('Outcome Indicators - Section C'!G$30:G$121,MATCH('Print View'!$A161&amp;'Print View'!$V$81,'Outcome Indicators - Section C'!$A$30:$A$121&amp;'Outcome Indicators - Section C'!$C$30:$C$121,0))&lt;&gt;"",INDEX('Outcome Indicators - Section C'!G$30:G$121,MATCH('Print View'!$A161&amp;'Print View'!$V$81,'Outcome Indicators - Section C'!$A$30:$A$121&amp;'Outcome Indicators - Section C'!$C$30:$C$121,0)),""),"")</f>
        <v/>
      </c>
      <c r="Y161" s="612" t="str">
        <f t="array" ref="Y161">IFERROR(IF(INDEX('Outcome Indicators - Section C'!H$30:H$121,MATCH('Print View'!$A161&amp;'Print View'!$V$81,'Outcome Indicators - Section C'!$A$30:$A$121&amp;'Outcome Indicators - Section C'!$C$30:$C$121,0))&lt;&gt;"",INDEX('Outcome Indicators - Section C'!H$30:H$121,MATCH('Print View'!$A161&amp;'Print View'!$V$81,'Outcome Indicators - Section C'!$A$30:$A$121&amp;'Outcome Indicators - Section C'!$C$30:$C$121,0)),""),"")</f>
        <v/>
      </c>
      <c r="Z161" s="284" t="str">
        <f t="array" ref="Z161">IFERROR(IF(INDEX('Outcome Indicators - Section C'!D$30:D$121,MATCH('Print View'!$A161&amp;'Print View'!$Z$81,'Outcome Indicators - Section C'!$A$30:$A$121&amp;'Outcome Indicators - Section C'!$C$30:$C$121,0))&lt;&gt;"",INDEX('Outcome Indicators - Section C'!D$30:D$121,MATCH('Print View'!$A161&amp;'Print View'!$Z$81,'Outcome Indicators - Section C'!$A$30:$A$121&amp;'Outcome Indicators - Section C'!$C$30:$C$121,0)),""),"")</f>
        <v/>
      </c>
      <c r="AA161" s="608" t="str">
        <f t="array" ref="AA161">IFERROR(IF(INDEX('Outcome Indicators - Section C'!F$30:F$121,MATCH('Print View'!$A161&amp;'Print View'!$Z$81,'Outcome Indicators - Section C'!$A$30:$A$121&amp;'Outcome Indicators - Section C'!$C$30:$C$121,0))&lt;&gt;"",INDEX('Outcome Indicators - Section C'!F$30:F$121,MATCH('Print View'!$A161&amp;'Print View'!$Z$81,'Outcome Indicators - Section C'!$A$30:$A$121&amp;'Outcome Indicators - Section C'!$C$30:$C$121,0)),""),"")</f>
        <v/>
      </c>
      <c r="AB161" s="610" t="str">
        <f t="array" ref="AB161">IFERROR(IF(INDEX('Outcome Indicators - Section C'!G$30:G$121,MATCH('Print View'!$A161&amp;'Print View'!$Z$81,'Outcome Indicators - Section C'!$A$30:$A$121&amp;'Outcome Indicators - Section C'!$C$30:$C$121,0))&lt;&gt;"",INDEX('Outcome Indicators - Section C'!G$30:G$121,MATCH('Print View'!$A161&amp;'Print View'!$Z$81,'Outcome Indicators - Section C'!$A$30:$A$121&amp;'Outcome Indicators - Section C'!$C$30:$C$121,0)),""),"")</f>
        <v/>
      </c>
      <c r="AC161" s="612" t="str">
        <f t="array" ref="AC161">IFERROR(IF(INDEX('Outcome Indicators - Section C'!H$30:H$121,MATCH('Print View'!$A161&amp;'Print View'!$Z$81,'Outcome Indicators - Section C'!$A$30:$A$121&amp;'Outcome Indicators - Section C'!$C$30:$C$121,0))&lt;&gt;"",INDEX('Outcome Indicators - Section C'!H$30:H$121,MATCH('Print View'!$A161&amp;'Print View'!$Z$81,'Outcome Indicators - Section C'!$A$30:$A$121&amp;'Outcome Indicators - Section C'!$C$30:$C$121,0)),""),"")</f>
        <v/>
      </c>
      <c r="AD161" s="276"/>
      <c r="AE161" s="256"/>
      <c r="AF161" s="256"/>
      <c r="AG161" s="256"/>
      <c r="AH161" s="256"/>
      <c r="AI161" s="267"/>
      <c r="AJ161" s="669" t="s">
        <v>287</v>
      </c>
    </row>
    <row r="162" spans="1:36" s="229" customFormat="1" ht="15.75" customHeight="1" x14ac:dyDescent="0.35">
      <c r="A162" s="658"/>
      <c r="B162" s="660"/>
      <c r="C162" s="660"/>
      <c r="D162" s="660"/>
      <c r="E162" s="660"/>
      <c r="F162" s="660"/>
      <c r="G162" s="660"/>
      <c r="H162" s="668"/>
      <c r="I162" s="613"/>
      <c r="J162" s="285" t="str">
        <f t="array" ref="J162">IFERROR(IF(INDEX('Outcome Indicators - Section C'!E$30:E$121,MATCH('Print View'!$A161&amp;'Print View'!$J$81,'Outcome Indicators - Section C'!$A$30:$A$121&amp;'Outcome Indicators - Section C'!$C$30:$C$121,0))&lt;&gt;"",INDEX('Outcome Indicators - Section C'!E$30:E$121,MATCH('Print View'!$A161&amp;'Print View'!$J$81,'Outcome Indicators - Section C'!$A$30:$A$121&amp;'Outcome Indicators - Section C'!$C$30:$C$121,0)),""),"")</f>
        <v/>
      </c>
      <c r="K162" s="609"/>
      <c r="L162" s="611"/>
      <c r="M162" s="613"/>
      <c r="N162" s="285" t="str">
        <f t="array" ref="N162">IFERROR(IF(INDEX('Outcome Indicators - Section C'!E$30:E$121,MATCH('Print View'!$A161&amp;'Print View'!$N$81,'Outcome Indicators - Section C'!$A$30:$A$121&amp;'Outcome Indicators - Section C'!$C$30:$C$121,0))&lt;&gt;"",INDEX('Outcome Indicators - Section C'!E$30:E$121,MATCH('Print View'!$A161&amp;'Print View'!$N$81,'Outcome Indicators - Section C'!$A$30:$A$121&amp;'Outcome Indicators - Section C'!$C$30:$C$121,0)),""),"")</f>
        <v/>
      </c>
      <c r="O162" s="609"/>
      <c r="P162" s="611"/>
      <c r="Q162" s="613"/>
      <c r="R162" s="285" t="str">
        <f t="array" ref="R162">IFERROR(IF(INDEX('Outcome Indicators - Section C'!E$30:E$121,MATCH('Print View'!$A161&amp;'Print View'!$R$81,'Outcome Indicators - Section C'!$A$30:$A$121&amp;'Outcome Indicators - Section C'!$C$30:$C$121,0))&lt;&gt;"",INDEX('Outcome Indicators - Section C'!E$30:E$121,MATCH('Print View'!$A161&amp;'Print View'!$R$81,'Outcome Indicators - Section C'!$A$30:$A$121&amp;'Outcome Indicators - Section C'!$C$30:$C$121,0)),""),"")</f>
        <v/>
      </c>
      <c r="S162" s="609"/>
      <c r="T162" s="611"/>
      <c r="U162" s="613"/>
      <c r="V162" s="285" t="str">
        <f t="array" ref="V162">IFERROR(IF(INDEX('Outcome Indicators - Section C'!E$30:E$121,MATCH('Print View'!$A161&amp;'Print View'!$V$81,'Outcome Indicators - Section C'!$A$30:$A$121&amp;'Outcome Indicators - Section C'!$C$30:$C$121,0))&lt;&gt;"",INDEX('Outcome Indicators - Section C'!E$30:E$121,MATCH('Print View'!$A161&amp;'Print View'!$V$81,'Outcome Indicators - Section C'!$A$30:$A$121&amp;'Outcome Indicators - Section C'!$C$30:$C$121,0)),""),"")</f>
        <v/>
      </c>
      <c r="W162" s="609"/>
      <c r="X162" s="611"/>
      <c r="Y162" s="613"/>
      <c r="Z162" s="285" t="str">
        <f t="array" ref="Z162">IFERROR(IF(INDEX('Outcome Indicators - Section C'!E$30:E$121,MATCH('Print View'!$A161&amp;'Print View'!$Z$81,'Outcome Indicators - Section C'!$A$30:$A$121&amp;'Outcome Indicators - Section C'!$C$30:$C$121,0))&lt;&gt;"",INDEX('Outcome Indicators - Section C'!E$30:E$121,MATCH('Print View'!$A161&amp;'Print View'!$Z$81,'Outcome Indicators - Section C'!$A$30:$A$121&amp;'Outcome Indicators - Section C'!$C$30:$C$121,0)),""),"")</f>
        <v/>
      </c>
      <c r="AA162" s="609"/>
      <c r="AB162" s="611"/>
      <c r="AC162" s="613"/>
      <c r="AD162" s="277"/>
      <c r="AE162" s="258"/>
      <c r="AF162" s="258"/>
      <c r="AG162" s="258"/>
      <c r="AH162" s="258"/>
      <c r="AI162" s="267"/>
      <c r="AJ162" s="669" t="s">
        <v>287</v>
      </c>
    </row>
    <row r="163" spans="1:36" s="229" customFormat="1" ht="28.5" x14ac:dyDescent="0.65">
      <c r="A163" s="614">
        <v>22</v>
      </c>
      <c r="B163" s="615" t="str">
        <f>IFERROR(IF(INDEX('Outcome Indicators - Section C'!B$10:B$26,MATCH('Print View'!$A163,'Outcome Indicators - Section C'!$A$10:$A$26,0))&lt;&gt;"",INDEX('Outcome Indicators - Section C'!B$10:B$26,MATCH('Print View'!$A163,'Outcome Indicators - Section C'!$A$10:$A$26,0)),""),"")</f>
        <v/>
      </c>
      <c r="C163" s="615" t="str">
        <f>IFERROR(IF(INDEX('Outcome Indicators - Section C'!C$10:C$26,MATCH('Print View'!$A163,'Outcome Indicators - Section C'!$A$10:$A$26,0))&lt;&gt;"",INDEX('Outcome Indicators - Section C'!C$10:C$26,MATCH('Print View'!$A163,'Outcome Indicators - Section C'!$A$10:$A$26,0)),""),"")</f>
        <v/>
      </c>
      <c r="D163" s="615" t="str">
        <f>IFERROR(IF(INDEX('Outcome Indicators - Section C'!D$10:D$26,MATCH('Print View'!$A163,'Outcome Indicators - Section C'!$A$10:$A$26,0))&lt;&gt;"",INDEX('Outcome Indicators - Section C'!D$10:D$26,MATCH('Print View'!$A163,'Outcome Indicators - Section C'!$A$10:$A$26,0)),""),"")</f>
        <v/>
      </c>
      <c r="E163" s="615" t="str">
        <f>IFERROR(IF(INDEX('Outcome Indicators - Section C'!E$10:E$26,MATCH('Print View'!$A163,'Outcome Indicators - Section C'!$A$10:$A$26,0))&lt;&gt;"",INDEX('Outcome Indicators - Section C'!E$10:E$26,MATCH('Print View'!$A163,'Outcome Indicators - Section C'!$A$10:$A$26,0)),""),"")</f>
        <v/>
      </c>
      <c r="F163" s="615" t="str">
        <f>IFERROR(IF(INDEX('Outcome Indicators - Section C'!F$10:F$26,MATCH('Print View'!$A163,'Outcome Indicators - Section C'!$A$10:$A$26,0))&lt;&gt;"",INDEX('Outcome Indicators - Section C'!F$10:F$26,MATCH('Print View'!$A163,'Outcome Indicators - Section C'!$A$10:$A$26,0)),""),"")</f>
        <v/>
      </c>
      <c r="G163" s="615" t="str">
        <f>IFERROR(IF(INDEX('Outcome Indicators - Section C'!G$10:G$26,MATCH('Print View'!$A163,'Outcome Indicators - Section C'!$A$10:$A$26,0))&lt;&gt;"",INDEX('Outcome Indicators - Section C'!G$10:G$26,MATCH('Print View'!$A163,'Outcome Indicators - Section C'!$A$10:$A$26,0)),""),"")</f>
        <v/>
      </c>
      <c r="H163" s="615" t="str">
        <f>IFERROR(IF(INDEX('Outcome Indicators - Section C'!H$10:H$26,MATCH('Print View'!$A163,'Outcome Indicators - Section C'!$A$10:$A$26,0))&lt;&gt;"",INDEX('Outcome Indicators - Section C'!H$10:H$26,MATCH('Print View'!$A163,'Outcome Indicators - Section C'!$A$10:$A$26,0)),""),"")</f>
        <v/>
      </c>
      <c r="I163" s="617" t="str">
        <f>IFERROR(IF(INDEX('Outcome Indicators - Section C'!A$10:A$26,MATCH('Print View'!$A163,'Outcome Indicators - Section C'!$A$10:$A$26,0))&lt;&gt;"",INDEX('Outcome Indicators - Section C'!A$10:A$26,MATCH('Print View'!$A163,'Outcome Indicators - Section C'!$A$10:$A$26,0)),""),"")</f>
        <v/>
      </c>
      <c r="J163" s="312" t="str">
        <f t="array" ref="J163">IFERROR(IF(INDEX('Outcome Indicators - Section C'!D$30:D$121,MATCH('Print View'!$A163&amp;'Print View'!$J$81,'Outcome Indicators - Section C'!$A$30:$A$121&amp;'Outcome Indicators - Section C'!$C$30:$C$121,0))&lt;&gt;"",INDEX('Outcome Indicators - Section C'!D$30:D$121,MATCH('Print View'!$A163&amp;'Print View'!$J$81,'Outcome Indicators - Section C'!$A$30:$A$121&amp;'Outcome Indicators - Section C'!$C$30:$C$121,0)),""),"")</f>
        <v/>
      </c>
      <c r="K163" s="661" t="str">
        <f t="array" ref="K163">IFERROR(IF(INDEX('Outcome Indicators - Section C'!F$30:F$121,MATCH('Print View'!$A163&amp;'Print View'!$J$81,'Outcome Indicators - Section C'!$A$30:$A$121&amp;'Outcome Indicators - Section C'!$C$30:$C$121,0))&lt;&gt;"",INDEX('Outcome Indicators - Section C'!F$30:F$121,MATCH('Print View'!$A163&amp;'Print View'!$J$81,'Outcome Indicators - Section C'!$A$30:$A$121&amp;'Outcome Indicators - Section C'!$C$30:$C$121,0)),""),"")</f>
        <v/>
      </c>
      <c r="L163" s="663" t="str">
        <f t="array" ref="L163">IFERROR(IF(INDEX('Outcome Indicators - Section C'!G$30:G$121,MATCH('Print View'!$A163&amp;'Print View'!$J$81,'Outcome Indicators - Section C'!$A$30:$A$121&amp;'Outcome Indicators - Section C'!$C$30:$C$121,0))&lt;&gt;"",INDEX('Outcome Indicators - Section C'!G$30:G$121,MATCH('Print View'!$A163&amp;'Print View'!$J$81,'Outcome Indicators - Section C'!$A$30:$A$121&amp;'Outcome Indicators - Section C'!$C$30:$C$121,0)),""),"")</f>
        <v/>
      </c>
      <c r="M163" s="665" t="str">
        <f t="array" ref="M163">IFERROR(IF(INDEX('Outcome Indicators - Section C'!H$30:H$121,MATCH('Print View'!$A163&amp;'Print View'!$J$81,'Outcome Indicators - Section C'!$A$30:$A$121&amp;'Outcome Indicators - Section C'!$C$30:$C$121,0))&lt;&gt;"",INDEX('Outcome Indicators - Section C'!H$30:H$121,MATCH('Print View'!$A163&amp;'Print View'!$J$81,'Outcome Indicators - Section C'!$A$30:$A$121&amp;'Outcome Indicators - Section C'!$C$30:$C$121,0)),""),"")</f>
        <v/>
      </c>
      <c r="N163" s="312" t="str">
        <f t="array" ref="N163">IFERROR(IF(INDEX('Outcome Indicators - Section C'!D$30:D$121,MATCH('Print View'!$A163&amp;'Print View'!$N$81,'Outcome Indicators - Section C'!$A$30:$A$121&amp;'Outcome Indicators - Section C'!$C$30:$C$121,0))&lt;&gt;"",INDEX('Outcome Indicators - Section C'!D$30:D$121,MATCH('Print View'!$A163&amp;'Print View'!$N$81,'Outcome Indicators - Section C'!$A$30:$A$121&amp;'Outcome Indicators - Section C'!$C$30:$C$121,0)),""),"")</f>
        <v/>
      </c>
      <c r="O163" s="661" t="str">
        <f t="array" ref="O163">IFERROR(IF(INDEX('Outcome Indicators - Section C'!F$30:F$121,MATCH('Print View'!$A163&amp;'Print View'!$N$81,'Outcome Indicators - Section C'!$A$30:$A$121&amp;'Outcome Indicators - Section C'!$C$30:$C$121,0))&lt;&gt;"",INDEX('Outcome Indicators - Section C'!F$30:F$121,MATCH('Print View'!$A163&amp;'Print View'!$N$81,'Outcome Indicators - Section C'!$A$30:$A$121&amp;'Outcome Indicators - Section C'!$C$30:$C$121,0)),""),"")</f>
        <v/>
      </c>
      <c r="P163" s="663" t="str">
        <f t="array" ref="P163">IFERROR(IF(INDEX('Outcome Indicators - Section C'!G$30:G$121,MATCH('Print View'!$A163&amp;'Print View'!$N$81,'Outcome Indicators - Section C'!$A$30:$A$121&amp;'Outcome Indicators - Section C'!$C$30:$C$121,0))&lt;&gt;"",INDEX('Outcome Indicators - Section C'!G$30:G$121,MATCH('Print View'!$A163&amp;'Print View'!$N$81,'Outcome Indicators - Section C'!$A$30:$A$121&amp;'Outcome Indicators - Section C'!$C$30:$C$121,0)),""),"")</f>
        <v/>
      </c>
      <c r="Q163" s="665" t="str">
        <f t="array" ref="Q163">IFERROR(IF(INDEX('Outcome Indicators - Section C'!H$30:H$121,MATCH('Print View'!$A163&amp;'Print View'!$N$81,'Outcome Indicators - Section C'!$A$30:$A$121&amp;'Outcome Indicators - Section C'!$C$30:$C$121,0))&lt;&gt;"",INDEX('Outcome Indicators - Section C'!H$30:H$121,MATCH('Print View'!$A163&amp;'Print View'!$N$81,'Outcome Indicators - Section C'!$A$30:$A$121&amp;'Outcome Indicators - Section C'!$C$30:$C$121,0)),""),"")</f>
        <v/>
      </c>
      <c r="R163" s="312" t="str">
        <f t="array" ref="R163">IFERROR(IF(INDEX('Outcome Indicators - Section C'!D$30:D$121,MATCH('Print View'!$A163&amp;'Print View'!$R$81,'Outcome Indicators - Section C'!$A$30:$A$121&amp;'Outcome Indicators - Section C'!$C$30:$C$121,0))&lt;&gt;"",INDEX('Outcome Indicators - Section C'!D$30:D$121,MATCH('Print View'!$A163&amp;'Print View'!$R$81,'Outcome Indicators - Section C'!$A$30:$A$121&amp;'Outcome Indicators - Section C'!$C$30:$C$121,0)),""),"")</f>
        <v/>
      </c>
      <c r="S163" s="661" t="str">
        <f t="array" ref="S163">IFERROR(IF(INDEX('Outcome Indicators - Section C'!F$30:F$121,MATCH('Print View'!$A163&amp;'Print View'!$R$81,'Outcome Indicators - Section C'!$A$30:$A$121&amp;'Outcome Indicators - Section C'!$C$30:$C$121,0))&lt;&gt;"",INDEX('Outcome Indicators - Section C'!F$30:F$121,MATCH('Print View'!$A163&amp;'Print View'!$R$81,'Outcome Indicators - Section C'!$A$30:$A$121&amp;'Outcome Indicators - Section C'!$C$30:$C$121,0)),""),"")</f>
        <v/>
      </c>
      <c r="T163" s="663" t="str">
        <f t="array" ref="T163">IFERROR(IF(INDEX('Outcome Indicators - Section C'!G$30:G$121,MATCH('Print View'!$A163&amp;'Print View'!$R$81,'Outcome Indicators - Section C'!$A$30:$A$121&amp;'Outcome Indicators - Section C'!$C$30:$C$121,0))&lt;&gt;"",INDEX('Outcome Indicators - Section C'!G$30:G$121,MATCH('Print View'!$A163&amp;'Print View'!$R$81,'Outcome Indicators - Section C'!$A$30:$A$121&amp;'Outcome Indicators - Section C'!$C$30:$C$121,0)),""),"")</f>
        <v/>
      </c>
      <c r="U163" s="665" t="str">
        <f t="array" ref="U163">IFERROR(IF(INDEX('Outcome Indicators - Section C'!H$30:H$121,MATCH('Print View'!$A163&amp;'Print View'!$R$81,'Outcome Indicators - Section C'!$A$30:$A$121&amp;'Outcome Indicators - Section C'!$C$30:$C$121,0))&lt;&gt;"",INDEX('Outcome Indicators - Section C'!H$30:H$121,MATCH('Print View'!$A163&amp;'Print View'!$R$81,'Outcome Indicators - Section C'!$A$30:$A$121&amp;'Outcome Indicators - Section C'!$C$30:$C$121,0)),""),"")</f>
        <v/>
      </c>
      <c r="V163" s="312" t="str">
        <f t="array" ref="V163">IFERROR(IF(INDEX('Outcome Indicators - Section C'!D$30:D$121,MATCH('Print View'!$A163&amp;'Print View'!$V$81,'Outcome Indicators - Section C'!$A$30:$A$121&amp;'Outcome Indicators - Section C'!$C$30:$C$121,0))&lt;&gt;"",INDEX('Outcome Indicators - Section C'!D$30:D$121,MATCH('Print View'!$A163&amp;'Print View'!$V$81,'Outcome Indicators - Section C'!$A$30:$A$121&amp;'Outcome Indicators - Section C'!$C$30:$C$121,0)),""),"")</f>
        <v/>
      </c>
      <c r="W163" s="661" t="str">
        <f t="array" ref="W163">IFERROR(IF(INDEX('Outcome Indicators - Section C'!F$30:F$121,MATCH('Print View'!$A163&amp;'Print View'!$V$81,'Outcome Indicators - Section C'!$A$30:$A$121&amp;'Outcome Indicators - Section C'!$C$30:$C$121,0))&lt;&gt;"",INDEX('Outcome Indicators - Section C'!F$30:F$121,MATCH('Print View'!$A163&amp;'Print View'!$V$81,'Outcome Indicators - Section C'!$A$30:$A$121&amp;'Outcome Indicators - Section C'!$C$30:$C$121,0)),""),"")</f>
        <v/>
      </c>
      <c r="X163" s="663" t="str">
        <f t="array" ref="X163">IFERROR(IF(INDEX('Outcome Indicators - Section C'!G$30:G$121,MATCH('Print View'!$A163&amp;'Print View'!$V$81,'Outcome Indicators - Section C'!$A$30:$A$121&amp;'Outcome Indicators - Section C'!$C$30:$C$121,0))&lt;&gt;"",INDEX('Outcome Indicators - Section C'!G$30:G$121,MATCH('Print View'!$A163&amp;'Print View'!$V$81,'Outcome Indicators - Section C'!$A$30:$A$121&amp;'Outcome Indicators - Section C'!$C$30:$C$121,0)),""),"")</f>
        <v/>
      </c>
      <c r="Y163" s="665" t="str">
        <f t="array" ref="Y163">IFERROR(IF(INDEX('Outcome Indicators - Section C'!H$30:H$121,MATCH('Print View'!$A163&amp;'Print View'!$V$81,'Outcome Indicators - Section C'!$A$30:$A$121&amp;'Outcome Indicators - Section C'!$C$30:$C$121,0))&lt;&gt;"",INDEX('Outcome Indicators - Section C'!H$30:H$121,MATCH('Print View'!$A163&amp;'Print View'!$V$81,'Outcome Indicators - Section C'!$A$30:$A$121&amp;'Outcome Indicators - Section C'!$C$30:$C$121,0)),""),"")</f>
        <v/>
      </c>
      <c r="Z163" s="312" t="str">
        <f t="array" ref="Z163">IFERROR(IF(INDEX('Outcome Indicators - Section C'!D$30:D$121,MATCH('Print View'!$A163&amp;'Print View'!$Z$81,'Outcome Indicators - Section C'!$A$30:$A$121&amp;'Outcome Indicators - Section C'!$C$30:$C$121,0))&lt;&gt;"",INDEX('Outcome Indicators - Section C'!D$30:D$121,MATCH('Print View'!$A163&amp;'Print View'!$Z$81,'Outcome Indicators - Section C'!$A$30:$A$121&amp;'Outcome Indicators - Section C'!$C$30:$C$121,0)),""),"")</f>
        <v/>
      </c>
      <c r="AA163" s="661" t="str">
        <f t="array" ref="AA163">IFERROR(IF(INDEX('Outcome Indicators - Section C'!F$30:F$121,MATCH('Print View'!$A163&amp;'Print View'!$Z$81,'Outcome Indicators - Section C'!$A$30:$A$121&amp;'Outcome Indicators - Section C'!$C$30:$C$121,0))&lt;&gt;"",INDEX('Outcome Indicators - Section C'!F$30:F$121,MATCH('Print View'!$A163&amp;'Print View'!$Z$81,'Outcome Indicators - Section C'!$A$30:$A$121&amp;'Outcome Indicators - Section C'!$C$30:$C$121,0)),""),"")</f>
        <v/>
      </c>
      <c r="AB163" s="663" t="str">
        <f t="array" ref="AB163">IFERROR(IF(INDEX('Outcome Indicators - Section C'!G$30:G$121,MATCH('Print View'!$A163&amp;'Print View'!$Z$81,'Outcome Indicators - Section C'!$A$30:$A$121&amp;'Outcome Indicators - Section C'!$C$30:$C$121,0))&lt;&gt;"",INDEX('Outcome Indicators - Section C'!G$30:G$121,MATCH('Print View'!$A163&amp;'Print View'!$Z$81,'Outcome Indicators - Section C'!$A$30:$A$121&amp;'Outcome Indicators - Section C'!$C$30:$C$121,0)),""),"")</f>
        <v/>
      </c>
      <c r="AC163" s="665" t="str">
        <f t="array" ref="AC163">IFERROR(IF(INDEX('Outcome Indicators - Section C'!H$30:H$121,MATCH('Print View'!$A163&amp;'Print View'!$Z$81,'Outcome Indicators - Section C'!$A$30:$A$121&amp;'Outcome Indicators - Section C'!$C$30:$C$121,0))&lt;&gt;"",INDEX('Outcome Indicators - Section C'!H$30:H$121,MATCH('Print View'!$A163&amp;'Print View'!$Z$81,'Outcome Indicators - Section C'!$A$30:$A$121&amp;'Outcome Indicators - Section C'!$C$30:$C$121,0)),""),"")</f>
        <v/>
      </c>
      <c r="AD163" s="278"/>
      <c r="AE163" s="260"/>
      <c r="AF163" s="260"/>
      <c r="AG163" s="260"/>
      <c r="AH163" s="260"/>
      <c r="AI163" s="260"/>
      <c r="AJ163" s="261" t="s">
        <v>287</v>
      </c>
    </row>
    <row r="164" spans="1:36" s="229" customFormat="1" ht="15.75" customHeight="1" x14ac:dyDescent="0.35">
      <c r="A164" s="614"/>
      <c r="B164" s="616"/>
      <c r="C164" s="616"/>
      <c r="D164" s="616"/>
      <c r="E164" s="616"/>
      <c r="F164" s="616"/>
      <c r="G164" s="616"/>
      <c r="H164" s="616"/>
      <c r="I164" s="618"/>
      <c r="J164" s="313" t="str">
        <f t="array" ref="J164">IFERROR(IF(INDEX('Outcome Indicators - Section C'!E$30:E$121,MATCH('Print View'!$A163&amp;'Print View'!$J$81,'Outcome Indicators - Section C'!$A$30:$A$121&amp;'Outcome Indicators - Section C'!$C$30:$C$121,0))&lt;&gt;"",INDEX('Outcome Indicators - Section C'!E$30:E$121,MATCH('Print View'!$A163&amp;'Print View'!$J$81,'Outcome Indicators - Section C'!$A$30:$A$121&amp;'Outcome Indicators - Section C'!$C$30:$C$121,0)),""),"")</f>
        <v/>
      </c>
      <c r="K164" s="662"/>
      <c r="L164" s="664"/>
      <c r="M164" s="666"/>
      <c r="N164" s="313" t="str">
        <f t="array" ref="N164">IFERROR(IF(INDEX('Outcome Indicators - Section C'!E$30:E$121,MATCH('Print View'!$A163&amp;'Print View'!$N$81,'Outcome Indicators - Section C'!$A$30:$A$121&amp;'Outcome Indicators - Section C'!$C$30:$C$121,0))&lt;&gt;"",INDEX('Outcome Indicators - Section C'!E$30:E$121,MATCH('Print View'!$A163&amp;'Print View'!$N$81,'Outcome Indicators - Section C'!$A$30:$A$121&amp;'Outcome Indicators - Section C'!$C$30:$C$121,0)),""),"")</f>
        <v/>
      </c>
      <c r="O164" s="662"/>
      <c r="P164" s="664"/>
      <c r="Q164" s="666"/>
      <c r="R164" s="313" t="str">
        <f t="array" ref="R164">IFERROR(IF(INDEX('Outcome Indicators - Section C'!E$30:E$121,MATCH('Print View'!$A163&amp;'Print View'!$R$81,'Outcome Indicators - Section C'!$A$30:$A$121&amp;'Outcome Indicators - Section C'!$C$30:$C$121,0))&lt;&gt;"",INDEX('Outcome Indicators - Section C'!E$30:E$121,MATCH('Print View'!$A163&amp;'Print View'!$R$81,'Outcome Indicators - Section C'!$A$30:$A$121&amp;'Outcome Indicators - Section C'!$C$30:$C$121,0)),""),"")</f>
        <v/>
      </c>
      <c r="S164" s="662"/>
      <c r="T164" s="664"/>
      <c r="U164" s="666"/>
      <c r="V164" s="313" t="str">
        <f t="array" ref="V164">IFERROR(IF(INDEX('Outcome Indicators - Section C'!E$30:E$121,MATCH('Print View'!$A163&amp;'Print View'!$V$81,'Outcome Indicators - Section C'!$A$30:$A$121&amp;'Outcome Indicators - Section C'!$C$30:$C$121,0))&lt;&gt;"",INDEX('Outcome Indicators - Section C'!E$30:E$121,MATCH('Print View'!$A163&amp;'Print View'!$V$81,'Outcome Indicators - Section C'!$A$30:$A$121&amp;'Outcome Indicators - Section C'!$C$30:$C$121,0)),""),"")</f>
        <v/>
      </c>
      <c r="W164" s="662"/>
      <c r="X164" s="664"/>
      <c r="Y164" s="666"/>
      <c r="Z164" s="313" t="str">
        <f t="array" ref="Z164">IFERROR(IF(INDEX('Outcome Indicators - Section C'!E$30:E$121,MATCH('Print View'!$A163&amp;'Print View'!$Z$81,'Outcome Indicators - Section C'!$A$30:$A$121&amp;'Outcome Indicators - Section C'!$C$30:$C$121,0))&lt;&gt;"",INDEX('Outcome Indicators - Section C'!E$30:E$121,MATCH('Print View'!$A163&amp;'Print View'!$Z$81,'Outcome Indicators - Section C'!$A$30:$A$121&amp;'Outcome Indicators - Section C'!$C$30:$C$121,0)),""),"")</f>
        <v/>
      </c>
      <c r="AA164" s="662"/>
      <c r="AB164" s="664"/>
      <c r="AC164" s="666"/>
      <c r="AD164" s="279"/>
      <c r="AE164" s="262"/>
      <c r="AF164" s="262"/>
      <c r="AG164" s="262"/>
      <c r="AH164" s="262"/>
      <c r="AI164" s="262"/>
      <c r="AJ164" s="263" t="s">
        <v>287</v>
      </c>
    </row>
    <row r="165" spans="1:36" s="229" customFormat="1" ht="28.5" x14ac:dyDescent="0.65">
      <c r="A165" s="658">
        <v>23</v>
      </c>
      <c r="B165" s="659" t="str">
        <f>IFERROR(IF(INDEX('Outcome Indicators - Section C'!B$10:B$26,MATCH('Print View'!$A165,'Outcome Indicators - Section C'!$A$10:$A$26,0))&lt;&gt;"",INDEX('Outcome Indicators - Section C'!B$10:B$26,MATCH('Print View'!$A165,'Outcome Indicators - Section C'!$A$10:$A$26,0)),""),"")</f>
        <v/>
      </c>
      <c r="C165" s="659" t="str">
        <f>IFERROR(IF(INDEX('Outcome Indicators - Section C'!C$10:C$26,MATCH('Print View'!$A165,'Outcome Indicators - Section C'!$A$10:$A$26,0))&lt;&gt;"",INDEX('Outcome Indicators - Section C'!C$10:C$26,MATCH('Print View'!$A165,'Outcome Indicators - Section C'!$A$10:$A$26,0)),""),"")</f>
        <v/>
      </c>
      <c r="D165" s="659" t="str">
        <f>IFERROR(IF(INDEX('Outcome Indicators - Section C'!D$10:D$26,MATCH('Print View'!$A165,'Outcome Indicators - Section C'!$A$10:$A$26,0))&lt;&gt;"",INDEX('Outcome Indicators - Section C'!D$10:D$26,MATCH('Print View'!$A165,'Outcome Indicators - Section C'!$A$10:$A$26,0)),""),"")</f>
        <v/>
      </c>
      <c r="E165" s="659" t="str">
        <f>IFERROR(IF(INDEX('Outcome Indicators - Section C'!E$10:E$26,MATCH('Print View'!$A165,'Outcome Indicators - Section C'!$A$10:$A$26,0))&lt;&gt;"",INDEX('Outcome Indicators - Section C'!E$10:E$26,MATCH('Print View'!$A165,'Outcome Indicators - Section C'!$A$10:$A$26,0)),""),"")</f>
        <v/>
      </c>
      <c r="F165" s="659" t="str">
        <f>IFERROR(IF(INDEX('Outcome Indicators - Section C'!F$10:F$26,MATCH('Print View'!$A165,'Outcome Indicators - Section C'!$A$10:$A$26,0))&lt;&gt;"",INDEX('Outcome Indicators - Section C'!F$10:F$26,MATCH('Print View'!$A165,'Outcome Indicators - Section C'!$A$10:$A$26,0)),""),"")</f>
        <v/>
      </c>
      <c r="G165" s="659" t="str">
        <f>IFERROR(IF(INDEX('Outcome Indicators - Section C'!G$10:G$26,MATCH('Print View'!$A165,'Outcome Indicators - Section C'!$A$10:$A$26,0))&lt;&gt;"",INDEX('Outcome Indicators - Section C'!G$10:G$26,MATCH('Print View'!$A165,'Outcome Indicators - Section C'!$A$10:$A$26,0)),""),"")</f>
        <v/>
      </c>
      <c r="H165" s="667" t="str">
        <f>IFERROR(IF(INDEX('Outcome Indicators - Section C'!H$10:H$26,MATCH('Print View'!$A165,'Outcome Indicators - Section C'!$A$10:$A$26,0))&lt;&gt;"",INDEX('Outcome Indicators - Section C'!H$10:H$26,MATCH('Print View'!$A165,'Outcome Indicators - Section C'!$A$10:$A$26,0)),""),"")</f>
        <v/>
      </c>
      <c r="I165" s="612" t="str">
        <f>IFERROR(IF(INDEX('Outcome Indicators - Section C'!A$10:A$26,MATCH('Print View'!$A165,'Outcome Indicators - Section C'!$A$10:$A$26,0))&lt;&gt;"",INDEX('Outcome Indicators - Section C'!A$10:A$26,MATCH('Print View'!$A165,'Outcome Indicators - Section C'!$A$10:$A$26,0)),""),"")</f>
        <v/>
      </c>
      <c r="J165" s="284" t="str">
        <f t="array" ref="J165">IFERROR(IF(INDEX('Outcome Indicators - Section C'!D$30:D$121,MATCH('Print View'!$A165&amp;'Print View'!$J$81,'Outcome Indicators - Section C'!$A$30:$A$121&amp;'Outcome Indicators - Section C'!$C$30:$C$121,0))&lt;&gt;"",INDEX('Outcome Indicators - Section C'!D$30:D$121,MATCH('Print View'!$A165&amp;'Print View'!$J$81,'Outcome Indicators - Section C'!$A$30:$A$121&amp;'Outcome Indicators - Section C'!$C$30:$C$121,0)),""),"")</f>
        <v/>
      </c>
      <c r="K165" s="608" t="str">
        <f t="array" ref="K165">IFERROR(IF(INDEX('Outcome Indicators - Section C'!F$30:F$121,MATCH('Print View'!$A165&amp;'Print View'!$J$81,'Outcome Indicators - Section C'!$A$30:$A$121&amp;'Outcome Indicators - Section C'!$C$30:$C$121,0))&lt;&gt;"",INDEX('Outcome Indicators - Section C'!F$30:F$121,MATCH('Print View'!$A165&amp;'Print View'!$J$81,'Outcome Indicators - Section C'!$A$30:$A$121&amp;'Outcome Indicators - Section C'!$C$30:$C$121,0)),""),"")</f>
        <v/>
      </c>
      <c r="L165" s="610" t="str">
        <f t="array" ref="L165">IFERROR(IF(INDEX('Outcome Indicators - Section C'!G$30:G$121,MATCH('Print View'!$A165&amp;'Print View'!$J$81,'Outcome Indicators - Section C'!$A$30:$A$121&amp;'Outcome Indicators - Section C'!$C$30:$C$121,0))&lt;&gt;"",INDEX('Outcome Indicators - Section C'!G$30:G$121,MATCH('Print View'!$A165&amp;'Print View'!$J$81,'Outcome Indicators - Section C'!$A$30:$A$121&amp;'Outcome Indicators - Section C'!$C$30:$C$121,0)),""),"")</f>
        <v/>
      </c>
      <c r="M165" s="612" t="str">
        <f t="array" ref="M165">IFERROR(IF(INDEX('Outcome Indicators - Section C'!H$30:H$121,MATCH('Print View'!$A165&amp;'Print View'!$J$81,'Outcome Indicators - Section C'!$A$30:$A$121&amp;'Outcome Indicators - Section C'!$C$30:$C$121,0))&lt;&gt;"",INDEX('Outcome Indicators - Section C'!H$30:H$121,MATCH('Print View'!$A165&amp;'Print View'!$J$81,'Outcome Indicators - Section C'!$A$30:$A$121&amp;'Outcome Indicators - Section C'!$C$30:$C$121,0)),""),"")</f>
        <v/>
      </c>
      <c r="N165" s="284" t="str">
        <f t="array" ref="N165">IFERROR(IF(INDEX('Outcome Indicators - Section C'!D$30:D$121,MATCH('Print View'!$A165&amp;'Print View'!$N$81,'Outcome Indicators - Section C'!$A$30:$A$121&amp;'Outcome Indicators - Section C'!$C$30:$C$121,0))&lt;&gt;"",INDEX('Outcome Indicators - Section C'!D$30:D$121,MATCH('Print View'!$A165&amp;'Print View'!$N$81,'Outcome Indicators - Section C'!$A$30:$A$121&amp;'Outcome Indicators - Section C'!$C$30:$C$121,0)),""),"")</f>
        <v/>
      </c>
      <c r="O165" s="608" t="str">
        <f t="array" ref="O165">IFERROR(IF(INDEX('Outcome Indicators - Section C'!F$30:F$121,MATCH('Print View'!$A165&amp;'Print View'!$N$81,'Outcome Indicators - Section C'!$A$30:$A$121&amp;'Outcome Indicators - Section C'!$C$30:$C$121,0))&lt;&gt;"",INDEX('Outcome Indicators - Section C'!F$30:F$121,MATCH('Print View'!$A165&amp;'Print View'!$N$81,'Outcome Indicators - Section C'!$A$30:$A$121&amp;'Outcome Indicators - Section C'!$C$30:$C$121,0)),""),"")</f>
        <v/>
      </c>
      <c r="P165" s="610" t="str">
        <f t="array" ref="P165">IFERROR(IF(INDEX('Outcome Indicators - Section C'!G$30:G$121,MATCH('Print View'!$A165&amp;'Print View'!$N$81,'Outcome Indicators - Section C'!$A$30:$A$121&amp;'Outcome Indicators - Section C'!$C$30:$C$121,0))&lt;&gt;"",INDEX('Outcome Indicators - Section C'!G$30:G$121,MATCH('Print View'!$A165&amp;'Print View'!$N$81,'Outcome Indicators - Section C'!$A$30:$A$121&amp;'Outcome Indicators - Section C'!$C$30:$C$121,0)),""),"")</f>
        <v/>
      </c>
      <c r="Q165" s="612" t="str">
        <f t="array" ref="Q165">IFERROR(IF(INDEX('Outcome Indicators - Section C'!H$30:H$121,MATCH('Print View'!$A165&amp;'Print View'!$N$81,'Outcome Indicators - Section C'!$A$30:$A$121&amp;'Outcome Indicators - Section C'!$C$30:$C$121,0))&lt;&gt;"",INDEX('Outcome Indicators - Section C'!H$30:H$121,MATCH('Print View'!$A165&amp;'Print View'!$N$81,'Outcome Indicators - Section C'!$A$30:$A$121&amp;'Outcome Indicators - Section C'!$C$30:$C$121,0)),""),"")</f>
        <v/>
      </c>
      <c r="R165" s="284" t="str">
        <f t="array" ref="R165">IFERROR(IF(INDEX('Outcome Indicators - Section C'!D$30:D$121,MATCH('Print View'!$A165&amp;'Print View'!$R$81,'Outcome Indicators - Section C'!$A$30:$A$121&amp;'Outcome Indicators - Section C'!$C$30:$C$121,0))&lt;&gt;"",INDEX('Outcome Indicators - Section C'!D$30:D$121,MATCH('Print View'!$A165&amp;'Print View'!$R$81,'Outcome Indicators - Section C'!$A$30:$A$121&amp;'Outcome Indicators - Section C'!$C$30:$C$121,0)),""),"")</f>
        <v/>
      </c>
      <c r="S165" s="608" t="str">
        <f t="array" ref="S165">IFERROR(IF(INDEX('Outcome Indicators - Section C'!F$30:F$121,MATCH('Print View'!$A165&amp;'Print View'!$R$81,'Outcome Indicators - Section C'!$A$30:$A$121&amp;'Outcome Indicators - Section C'!$C$30:$C$121,0))&lt;&gt;"",INDEX('Outcome Indicators - Section C'!F$30:F$121,MATCH('Print View'!$A165&amp;'Print View'!$R$81,'Outcome Indicators - Section C'!$A$30:$A$121&amp;'Outcome Indicators - Section C'!$C$30:$C$121,0)),""),"")</f>
        <v/>
      </c>
      <c r="T165" s="610" t="str">
        <f t="array" ref="T165">IFERROR(IF(INDEX('Outcome Indicators - Section C'!G$30:G$121,MATCH('Print View'!$A165&amp;'Print View'!$R$81,'Outcome Indicators - Section C'!$A$30:$A$121&amp;'Outcome Indicators - Section C'!$C$30:$C$121,0))&lt;&gt;"",INDEX('Outcome Indicators - Section C'!G$30:G$121,MATCH('Print View'!$A165&amp;'Print View'!$R$81,'Outcome Indicators - Section C'!$A$30:$A$121&amp;'Outcome Indicators - Section C'!$C$30:$C$121,0)),""),"")</f>
        <v/>
      </c>
      <c r="U165" s="612" t="str">
        <f t="array" ref="U165">IFERROR(IF(INDEX('Outcome Indicators - Section C'!H$30:H$121,MATCH('Print View'!$A165&amp;'Print View'!$R$81,'Outcome Indicators - Section C'!$A$30:$A$121&amp;'Outcome Indicators - Section C'!$C$30:$C$121,0))&lt;&gt;"",INDEX('Outcome Indicators - Section C'!H$30:H$121,MATCH('Print View'!$A165&amp;'Print View'!$R$81,'Outcome Indicators - Section C'!$A$30:$A$121&amp;'Outcome Indicators - Section C'!$C$30:$C$121,0)),""),"")</f>
        <v/>
      </c>
      <c r="V165" s="284" t="str">
        <f t="array" ref="V165">IFERROR(IF(INDEX('Outcome Indicators - Section C'!D$30:D$121,MATCH('Print View'!$A165&amp;'Print View'!$V$81,'Outcome Indicators - Section C'!$A$30:$A$121&amp;'Outcome Indicators - Section C'!$C$30:$C$121,0))&lt;&gt;"",INDEX('Outcome Indicators - Section C'!D$30:D$121,MATCH('Print View'!$A165&amp;'Print View'!$V$81,'Outcome Indicators - Section C'!$A$30:$A$121&amp;'Outcome Indicators - Section C'!$C$30:$C$121,0)),""),"")</f>
        <v/>
      </c>
      <c r="W165" s="608" t="str">
        <f t="array" ref="W165">IFERROR(IF(INDEX('Outcome Indicators - Section C'!F$30:F$121,MATCH('Print View'!$A165&amp;'Print View'!$V$81,'Outcome Indicators - Section C'!$A$30:$A$121&amp;'Outcome Indicators - Section C'!$C$30:$C$121,0))&lt;&gt;"",INDEX('Outcome Indicators - Section C'!F$30:F$121,MATCH('Print View'!$A165&amp;'Print View'!$V$81,'Outcome Indicators - Section C'!$A$30:$A$121&amp;'Outcome Indicators - Section C'!$C$30:$C$121,0)),""),"")</f>
        <v/>
      </c>
      <c r="X165" s="610" t="str">
        <f t="array" ref="X165">IFERROR(IF(INDEX('Outcome Indicators - Section C'!G$30:G$121,MATCH('Print View'!$A165&amp;'Print View'!$V$81,'Outcome Indicators - Section C'!$A$30:$A$121&amp;'Outcome Indicators - Section C'!$C$30:$C$121,0))&lt;&gt;"",INDEX('Outcome Indicators - Section C'!G$30:G$121,MATCH('Print View'!$A165&amp;'Print View'!$V$81,'Outcome Indicators - Section C'!$A$30:$A$121&amp;'Outcome Indicators - Section C'!$C$30:$C$121,0)),""),"")</f>
        <v/>
      </c>
      <c r="Y165" s="612" t="str">
        <f t="array" ref="Y165">IFERROR(IF(INDEX('Outcome Indicators - Section C'!H$30:H$121,MATCH('Print View'!$A165&amp;'Print View'!$V$81,'Outcome Indicators - Section C'!$A$30:$A$121&amp;'Outcome Indicators - Section C'!$C$30:$C$121,0))&lt;&gt;"",INDEX('Outcome Indicators - Section C'!H$30:H$121,MATCH('Print View'!$A165&amp;'Print View'!$V$81,'Outcome Indicators - Section C'!$A$30:$A$121&amp;'Outcome Indicators - Section C'!$C$30:$C$121,0)),""),"")</f>
        <v/>
      </c>
      <c r="Z165" s="284" t="str">
        <f t="array" ref="Z165">IFERROR(IF(INDEX('Outcome Indicators - Section C'!D$30:D$121,MATCH('Print View'!$A165&amp;'Print View'!$Z$81,'Outcome Indicators - Section C'!$A$30:$A$121&amp;'Outcome Indicators - Section C'!$C$30:$C$121,0))&lt;&gt;"",INDEX('Outcome Indicators - Section C'!D$30:D$121,MATCH('Print View'!$A165&amp;'Print View'!$Z$81,'Outcome Indicators - Section C'!$A$30:$A$121&amp;'Outcome Indicators - Section C'!$C$30:$C$121,0)),""),"")</f>
        <v/>
      </c>
      <c r="AA165" s="608" t="str">
        <f t="array" ref="AA165">IFERROR(IF(INDEX('Outcome Indicators - Section C'!F$30:F$121,MATCH('Print View'!$A165&amp;'Print View'!$Z$81,'Outcome Indicators - Section C'!$A$30:$A$121&amp;'Outcome Indicators - Section C'!$C$30:$C$121,0))&lt;&gt;"",INDEX('Outcome Indicators - Section C'!F$30:F$121,MATCH('Print View'!$A165&amp;'Print View'!$Z$81,'Outcome Indicators - Section C'!$A$30:$A$121&amp;'Outcome Indicators - Section C'!$C$30:$C$121,0)),""),"")</f>
        <v/>
      </c>
      <c r="AB165" s="610" t="str">
        <f t="array" ref="AB165">IFERROR(IF(INDEX('Outcome Indicators - Section C'!G$30:G$121,MATCH('Print View'!$A165&amp;'Print View'!$Z$81,'Outcome Indicators - Section C'!$A$30:$A$121&amp;'Outcome Indicators - Section C'!$C$30:$C$121,0))&lt;&gt;"",INDEX('Outcome Indicators - Section C'!G$30:G$121,MATCH('Print View'!$A165&amp;'Print View'!$Z$81,'Outcome Indicators - Section C'!$A$30:$A$121&amp;'Outcome Indicators - Section C'!$C$30:$C$121,0)),""),"")</f>
        <v/>
      </c>
      <c r="AC165" s="612" t="str">
        <f t="array" ref="AC165">IFERROR(IF(INDEX('Outcome Indicators - Section C'!H$30:H$121,MATCH('Print View'!$A165&amp;'Print View'!$Z$81,'Outcome Indicators - Section C'!$A$30:$A$121&amp;'Outcome Indicators - Section C'!$C$30:$C$121,0))&lt;&gt;"",INDEX('Outcome Indicators - Section C'!H$30:H$121,MATCH('Print View'!$A165&amp;'Print View'!$Z$81,'Outcome Indicators - Section C'!$A$30:$A$121&amp;'Outcome Indicators - Section C'!$C$30:$C$121,0)),""),"")</f>
        <v/>
      </c>
      <c r="AD165" s="276"/>
      <c r="AE165" s="256"/>
      <c r="AF165" s="256"/>
      <c r="AG165" s="256"/>
      <c r="AH165" s="256"/>
      <c r="AI165" s="267"/>
      <c r="AJ165" s="669" t="s">
        <v>287</v>
      </c>
    </row>
    <row r="166" spans="1:36" s="229" customFormat="1" ht="15.75" customHeight="1" x14ac:dyDescent="0.35">
      <c r="A166" s="658"/>
      <c r="B166" s="660"/>
      <c r="C166" s="660"/>
      <c r="D166" s="660"/>
      <c r="E166" s="660"/>
      <c r="F166" s="660"/>
      <c r="G166" s="660"/>
      <c r="H166" s="668"/>
      <c r="I166" s="613"/>
      <c r="J166" s="285" t="str">
        <f t="array" ref="J166">IFERROR(IF(INDEX('Outcome Indicators - Section C'!E$30:E$121,MATCH('Print View'!$A165&amp;'Print View'!$J$81,'Outcome Indicators - Section C'!$A$30:$A$121&amp;'Outcome Indicators - Section C'!$C$30:$C$121,0))&lt;&gt;"",INDEX('Outcome Indicators - Section C'!E$30:E$121,MATCH('Print View'!$A165&amp;'Print View'!$J$81,'Outcome Indicators - Section C'!$A$30:$A$121&amp;'Outcome Indicators - Section C'!$C$30:$C$121,0)),""),"")</f>
        <v/>
      </c>
      <c r="K166" s="609"/>
      <c r="L166" s="611"/>
      <c r="M166" s="613"/>
      <c r="N166" s="285" t="str">
        <f t="array" ref="N166">IFERROR(IF(INDEX('Outcome Indicators - Section C'!E$30:E$121,MATCH('Print View'!$A165&amp;'Print View'!$N$81,'Outcome Indicators - Section C'!$A$30:$A$121&amp;'Outcome Indicators - Section C'!$C$30:$C$121,0))&lt;&gt;"",INDEX('Outcome Indicators - Section C'!E$30:E$121,MATCH('Print View'!$A165&amp;'Print View'!$N$81,'Outcome Indicators - Section C'!$A$30:$A$121&amp;'Outcome Indicators - Section C'!$C$30:$C$121,0)),""),"")</f>
        <v/>
      </c>
      <c r="O166" s="609"/>
      <c r="P166" s="611"/>
      <c r="Q166" s="613"/>
      <c r="R166" s="285" t="str">
        <f t="array" ref="R166">IFERROR(IF(INDEX('Outcome Indicators - Section C'!E$30:E$121,MATCH('Print View'!$A165&amp;'Print View'!$R$81,'Outcome Indicators - Section C'!$A$30:$A$121&amp;'Outcome Indicators - Section C'!$C$30:$C$121,0))&lt;&gt;"",INDEX('Outcome Indicators - Section C'!E$30:E$121,MATCH('Print View'!$A165&amp;'Print View'!$R$81,'Outcome Indicators - Section C'!$A$30:$A$121&amp;'Outcome Indicators - Section C'!$C$30:$C$121,0)),""),"")</f>
        <v/>
      </c>
      <c r="S166" s="609"/>
      <c r="T166" s="611"/>
      <c r="U166" s="613"/>
      <c r="V166" s="285" t="str">
        <f t="array" ref="V166">IFERROR(IF(INDEX('Outcome Indicators - Section C'!E$30:E$121,MATCH('Print View'!$A165&amp;'Print View'!$V$81,'Outcome Indicators - Section C'!$A$30:$A$121&amp;'Outcome Indicators - Section C'!$C$30:$C$121,0))&lt;&gt;"",INDEX('Outcome Indicators - Section C'!E$30:E$121,MATCH('Print View'!$A165&amp;'Print View'!$V$81,'Outcome Indicators - Section C'!$A$30:$A$121&amp;'Outcome Indicators - Section C'!$C$30:$C$121,0)),""),"")</f>
        <v/>
      </c>
      <c r="W166" s="609"/>
      <c r="X166" s="611"/>
      <c r="Y166" s="613"/>
      <c r="Z166" s="285" t="str">
        <f t="array" ref="Z166">IFERROR(IF(INDEX('Outcome Indicators - Section C'!E$30:E$121,MATCH('Print View'!$A165&amp;'Print View'!$Z$81,'Outcome Indicators - Section C'!$A$30:$A$121&amp;'Outcome Indicators - Section C'!$C$30:$C$121,0))&lt;&gt;"",INDEX('Outcome Indicators - Section C'!E$30:E$121,MATCH('Print View'!$A165&amp;'Print View'!$Z$81,'Outcome Indicators - Section C'!$A$30:$A$121&amp;'Outcome Indicators - Section C'!$C$30:$C$121,0)),""),"")</f>
        <v/>
      </c>
      <c r="AA166" s="609"/>
      <c r="AB166" s="611"/>
      <c r="AC166" s="613"/>
      <c r="AD166" s="277"/>
      <c r="AE166" s="258"/>
      <c r="AF166" s="258"/>
      <c r="AG166" s="258"/>
      <c r="AH166" s="258"/>
      <c r="AI166" s="267"/>
      <c r="AJ166" s="669"/>
    </row>
    <row r="167" spans="1:36" s="229" customFormat="1" ht="28.5" x14ac:dyDescent="0.65">
      <c r="A167" s="614">
        <v>24</v>
      </c>
      <c r="B167" s="615" t="str">
        <f>IFERROR(IF(INDEX('Outcome Indicators - Section C'!B$10:B$26,MATCH('Print View'!$A167,'Outcome Indicators - Section C'!$A$10:$A$26,0))&lt;&gt;"",INDEX('Outcome Indicators - Section C'!B$10:B$26,MATCH('Print View'!$A167,'Outcome Indicators - Section C'!$A$10:$A$26,0)),""),"")</f>
        <v/>
      </c>
      <c r="C167" s="615" t="str">
        <f>IFERROR(IF(INDEX('Outcome Indicators - Section C'!C$10:C$26,MATCH('Print View'!$A167,'Outcome Indicators - Section C'!$A$10:$A$26,0))&lt;&gt;"",INDEX('Outcome Indicators - Section C'!C$10:C$26,MATCH('Print View'!$A167,'Outcome Indicators - Section C'!$A$10:$A$26,0)),""),"")</f>
        <v/>
      </c>
      <c r="D167" s="615" t="str">
        <f>IFERROR(IF(INDEX('Outcome Indicators - Section C'!D$10:D$26,MATCH('Print View'!$A167,'Outcome Indicators - Section C'!$A$10:$A$26,0))&lt;&gt;"",INDEX('Outcome Indicators - Section C'!D$10:D$26,MATCH('Print View'!$A167,'Outcome Indicators - Section C'!$A$10:$A$26,0)),""),"")</f>
        <v/>
      </c>
      <c r="E167" s="615" t="str">
        <f>IFERROR(IF(INDEX('Outcome Indicators - Section C'!E$10:E$26,MATCH('Print View'!$A167,'Outcome Indicators - Section C'!$A$10:$A$26,0))&lt;&gt;"",INDEX('Outcome Indicators - Section C'!E$10:E$26,MATCH('Print View'!$A167,'Outcome Indicators - Section C'!$A$10:$A$26,0)),""),"")</f>
        <v/>
      </c>
      <c r="F167" s="615" t="str">
        <f>IFERROR(IF(INDEX('Outcome Indicators - Section C'!F$10:F$26,MATCH('Print View'!$A167,'Outcome Indicators - Section C'!$A$10:$A$26,0))&lt;&gt;"",INDEX('Outcome Indicators - Section C'!F$10:F$26,MATCH('Print View'!$A167,'Outcome Indicators - Section C'!$A$10:$A$26,0)),""),"")</f>
        <v/>
      </c>
      <c r="G167" s="615" t="str">
        <f>IFERROR(IF(INDEX('Outcome Indicators - Section C'!G$10:G$26,MATCH('Print View'!$A167,'Outcome Indicators - Section C'!$A$10:$A$26,0))&lt;&gt;"",INDEX('Outcome Indicators - Section C'!G$10:G$26,MATCH('Print View'!$A167,'Outcome Indicators - Section C'!$A$10:$A$26,0)),""),"")</f>
        <v/>
      </c>
      <c r="H167" s="615" t="str">
        <f>IFERROR(IF(INDEX('Outcome Indicators - Section C'!H$10:H$26,MATCH('Print View'!$A167,'Outcome Indicators - Section C'!$A$10:$A$26,0))&lt;&gt;"",INDEX('Outcome Indicators - Section C'!H$10:H$26,MATCH('Print View'!$A167,'Outcome Indicators - Section C'!$A$10:$A$26,0)),""),"")</f>
        <v/>
      </c>
      <c r="I167" s="617" t="str">
        <f>IFERROR(IF(INDEX('Outcome Indicators - Section C'!A$10:A$26,MATCH('Print View'!$A167,'Outcome Indicators - Section C'!$A$10:$A$26,0))&lt;&gt;"",INDEX('Outcome Indicators - Section C'!A$10:A$26,MATCH('Print View'!$A167,'Outcome Indicators - Section C'!$A$10:$A$26,0)),""),"")</f>
        <v/>
      </c>
      <c r="J167" s="312" t="str">
        <f t="array" ref="J167">IFERROR(IF(INDEX('Outcome Indicators - Section C'!D$30:D$121,MATCH('Print View'!$A167&amp;'Print View'!$J$81,'Outcome Indicators - Section C'!$A$30:$A$121&amp;'Outcome Indicators - Section C'!$C$30:$C$121,0))&lt;&gt;"",INDEX('Outcome Indicators - Section C'!D$30:D$121,MATCH('Print View'!$A167&amp;'Print View'!$J$81,'Outcome Indicators - Section C'!$A$30:$A$121&amp;'Outcome Indicators - Section C'!$C$30:$C$121,0)),""),"")</f>
        <v/>
      </c>
      <c r="K167" s="661" t="str">
        <f t="array" ref="K167">IFERROR(IF(INDEX('Outcome Indicators - Section C'!F$30:F$121,MATCH('Print View'!$A167&amp;'Print View'!$J$81,'Outcome Indicators - Section C'!$A$30:$A$121&amp;'Outcome Indicators - Section C'!$C$30:$C$121,0))&lt;&gt;"",INDEX('Outcome Indicators - Section C'!F$30:F$121,MATCH('Print View'!$A167&amp;'Print View'!$J$81,'Outcome Indicators - Section C'!$A$30:$A$121&amp;'Outcome Indicators - Section C'!$C$30:$C$121,0)),""),"")</f>
        <v/>
      </c>
      <c r="L167" s="663" t="str">
        <f t="array" ref="L167">IFERROR(IF(INDEX('Outcome Indicators - Section C'!G$30:G$121,MATCH('Print View'!$A167&amp;'Print View'!$J$81,'Outcome Indicators - Section C'!$A$30:$A$121&amp;'Outcome Indicators - Section C'!$C$30:$C$121,0))&lt;&gt;"",INDEX('Outcome Indicators - Section C'!G$30:G$121,MATCH('Print View'!$A167&amp;'Print View'!$J$81,'Outcome Indicators - Section C'!$A$30:$A$121&amp;'Outcome Indicators - Section C'!$C$30:$C$121,0)),""),"")</f>
        <v/>
      </c>
      <c r="M167" s="665" t="str">
        <f t="array" ref="M167">IFERROR(IF(INDEX('Outcome Indicators - Section C'!H$30:H$121,MATCH('Print View'!$A167&amp;'Print View'!$J$81,'Outcome Indicators - Section C'!$A$30:$A$121&amp;'Outcome Indicators - Section C'!$C$30:$C$121,0))&lt;&gt;"",INDEX('Outcome Indicators - Section C'!H$30:H$121,MATCH('Print View'!$A167&amp;'Print View'!$J$81,'Outcome Indicators - Section C'!$A$30:$A$121&amp;'Outcome Indicators - Section C'!$C$30:$C$121,0)),""),"")</f>
        <v/>
      </c>
      <c r="N167" s="312" t="str">
        <f t="array" ref="N167">IFERROR(IF(INDEX('Outcome Indicators - Section C'!D$30:D$121,MATCH('Print View'!$A167&amp;'Print View'!$N$81,'Outcome Indicators - Section C'!$A$30:$A$121&amp;'Outcome Indicators - Section C'!$C$30:$C$121,0))&lt;&gt;"",INDEX('Outcome Indicators - Section C'!D$30:D$121,MATCH('Print View'!$A167&amp;'Print View'!$N$81,'Outcome Indicators - Section C'!$A$30:$A$121&amp;'Outcome Indicators - Section C'!$C$30:$C$121,0)),""),"")</f>
        <v/>
      </c>
      <c r="O167" s="661" t="str">
        <f t="array" ref="O167">IFERROR(IF(INDEX('Outcome Indicators - Section C'!F$30:F$121,MATCH('Print View'!$A167&amp;'Print View'!$N$81,'Outcome Indicators - Section C'!$A$30:$A$121&amp;'Outcome Indicators - Section C'!$C$30:$C$121,0))&lt;&gt;"",INDEX('Outcome Indicators - Section C'!F$30:F$121,MATCH('Print View'!$A167&amp;'Print View'!$N$81,'Outcome Indicators - Section C'!$A$30:$A$121&amp;'Outcome Indicators - Section C'!$C$30:$C$121,0)),""),"")</f>
        <v/>
      </c>
      <c r="P167" s="663" t="str">
        <f t="array" ref="P167">IFERROR(IF(INDEX('Outcome Indicators - Section C'!G$30:G$121,MATCH('Print View'!$A167&amp;'Print View'!$N$81,'Outcome Indicators - Section C'!$A$30:$A$121&amp;'Outcome Indicators - Section C'!$C$30:$C$121,0))&lt;&gt;"",INDEX('Outcome Indicators - Section C'!G$30:G$121,MATCH('Print View'!$A167&amp;'Print View'!$N$81,'Outcome Indicators - Section C'!$A$30:$A$121&amp;'Outcome Indicators - Section C'!$C$30:$C$121,0)),""),"")</f>
        <v/>
      </c>
      <c r="Q167" s="665" t="str">
        <f t="array" ref="Q167">IFERROR(IF(INDEX('Outcome Indicators - Section C'!H$30:H$121,MATCH('Print View'!$A167&amp;'Print View'!$N$81,'Outcome Indicators - Section C'!$A$30:$A$121&amp;'Outcome Indicators - Section C'!$C$30:$C$121,0))&lt;&gt;"",INDEX('Outcome Indicators - Section C'!H$30:H$121,MATCH('Print View'!$A167&amp;'Print View'!$N$81,'Outcome Indicators - Section C'!$A$30:$A$121&amp;'Outcome Indicators - Section C'!$C$30:$C$121,0)),""),"")</f>
        <v/>
      </c>
      <c r="R167" s="312" t="str">
        <f t="array" ref="R167">IFERROR(IF(INDEX('Outcome Indicators - Section C'!D$30:D$121,MATCH('Print View'!$A167&amp;'Print View'!$R$81,'Outcome Indicators - Section C'!$A$30:$A$121&amp;'Outcome Indicators - Section C'!$C$30:$C$121,0))&lt;&gt;"",INDEX('Outcome Indicators - Section C'!D$30:D$121,MATCH('Print View'!$A167&amp;'Print View'!$R$81,'Outcome Indicators - Section C'!$A$30:$A$121&amp;'Outcome Indicators - Section C'!$C$30:$C$121,0)),""),"")</f>
        <v/>
      </c>
      <c r="S167" s="661" t="str">
        <f t="array" ref="S167">IFERROR(IF(INDEX('Outcome Indicators - Section C'!F$30:F$121,MATCH('Print View'!$A167&amp;'Print View'!$R$81,'Outcome Indicators - Section C'!$A$30:$A$121&amp;'Outcome Indicators - Section C'!$C$30:$C$121,0))&lt;&gt;"",INDEX('Outcome Indicators - Section C'!F$30:F$121,MATCH('Print View'!$A167&amp;'Print View'!$R$81,'Outcome Indicators - Section C'!$A$30:$A$121&amp;'Outcome Indicators - Section C'!$C$30:$C$121,0)),""),"")</f>
        <v/>
      </c>
      <c r="T167" s="663" t="str">
        <f t="array" ref="T167">IFERROR(IF(INDEX('Outcome Indicators - Section C'!G$30:G$121,MATCH('Print View'!$A167&amp;'Print View'!$R$81,'Outcome Indicators - Section C'!$A$30:$A$121&amp;'Outcome Indicators - Section C'!$C$30:$C$121,0))&lt;&gt;"",INDEX('Outcome Indicators - Section C'!G$30:G$121,MATCH('Print View'!$A167&amp;'Print View'!$R$81,'Outcome Indicators - Section C'!$A$30:$A$121&amp;'Outcome Indicators - Section C'!$C$30:$C$121,0)),""),"")</f>
        <v/>
      </c>
      <c r="U167" s="665" t="str">
        <f t="array" ref="U167">IFERROR(IF(INDEX('Outcome Indicators - Section C'!H$30:H$121,MATCH('Print View'!$A167&amp;'Print View'!$R$81,'Outcome Indicators - Section C'!$A$30:$A$121&amp;'Outcome Indicators - Section C'!$C$30:$C$121,0))&lt;&gt;"",INDEX('Outcome Indicators - Section C'!H$30:H$121,MATCH('Print View'!$A167&amp;'Print View'!$R$81,'Outcome Indicators - Section C'!$A$30:$A$121&amp;'Outcome Indicators - Section C'!$C$30:$C$121,0)),""),"")</f>
        <v/>
      </c>
      <c r="V167" s="312" t="str">
        <f t="array" ref="V167">IFERROR(IF(INDEX('Outcome Indicators - Section C'!D$30:D$121,MATCH('Print View'!$A167&amp;'Print View'!$V$81,'Outcome Indicators - Section C'!$A$30:$A$121&amp;'Outcome Indicators - Section C'!$C$30:$C$121,0))&lt;&gt;"",INDEX('Outcome Indicators - Section C'!D$30:D$121,MATCH('Print View'!$A167&amp;'Print View'!$V$81,'Outcome Indicators - Section C'!$A$30:$A$121&amp;'Outcome Indicators - Section C'!$C$30:$C$121,0)),""),"")</f>
        <v/>
      </c>
      <c r="W167" s="661" t="str">
        <f t="array" ref="W167">IFERROR(IF(INDEX('Outcome Indicators - Section C'!F$30:F$121,MATCH('Print View'!$A167&amp;'Print View'!$V$81,'Outcome Indicators - Section C'!$A$30:$A$121&amp;'Outcome Indicators - Section C'!$C$30:$C$121,0))&lt;&gt;"",INDEX('Outcome Indicators - Section C'!F$30:F$121,MATCH('Print View'!$A167&amp;'Print View'!$V$81,'Outcome Indicators - Section C'!$A$30:$A$121&amp;'Outcome Indicators - Section C'!$C$30:$C$121,0)),""),"")</f>
        <v/>
      </c>
      <c r="X167" s="663" t="str">
        <f t="array" ref="X167">IFERROR(IF(INDEX('Outcome Indicators - Section C'!G$30:G$121,MATCH('Print View'!$A167&amp;'Print View'!$V$81,'Outcome Indicators - Section C'!$A$30:$A$121&amp;'Outcome Indicators - Section C'!$C$30:$C$121,0))&lt;&gt;"",INDEX('Outcome Indicators - Section C'!G$30:G$121,MATCH('Print View'!$A167&amp;'Print View'!$V$81,'Outcome Indicators - Section C'!$A$30:$A$121&amp;'Outcome Indicators - Section C'!$C$30:$C$121,0)),""),"")</f>
        <v/>
      </c>
      <c r="Y167" s="665" t="str">
        <f t="array" ref="Y167">IFERROR(IF(INDEX('Outcome Indicators - Section C'!H$30:H$121,MATCH('Print View'!$A167&amp;'Print View'!$V$81,'Outcome Indicators - Section C'!$A$30:$A$121&amp;'Outcome Indicators - Section C'!$C$30:$C$121,0))&lt;&gt;"",INDEX('Outcome Indicators - Section C'!H$30:H$121,MATCH('Print View'!$A167&amp;'Print View'!$V$81,'Outcome Indicators - Section C'!$A$30:$A$121&amp;'Outcome Indicators - Section C'!$C$30:$C$121,0)),""),"")</f>
        <v/>
      </c>
      <c r="Z167" s="312" t="str">
        <f t="array" ref="Z167">IFERROR(IF(INDEX('Outcome Indicators - Section C'!D$30:D$121,MATCH('Print View'!$A167&amp;'Print View'!$Z$81,'Outcome Indicators - Section C'!$A$30:$A$121&amp;'Outcome Indicators - Section C'!$C$30:$C$121,0))&lt;&gt;"",INDEX('Outcome Indicators - Section C'!D$30:D$121,MATCH('Print View'!$A167&amp;'Print View'!$Z$81,'Outcome Indicators - Section C'!$A$30:$A$121&amp;'Outcome Indicators - Section C'!$C$30:$C$121,0)),""),"")</f>
        <v/>
      </c>
      <c r="AA167" s="661" t="str">
        <f t="array" ref="AA167">IFERROR(IF(INDEX('Outcome Indicators - Section C'!F$30:F$121,MATCH('Print View'!$A167&amp;'Print View'!$Z$81,'Outcome Indicators - Section C'!$A$30:$A$121&amp;'Outcome Indicators - Section C'!$C$30:$C$121,0))&lt;&gt;"",INDEX('Outcome Indicators - Section C'!F$30:F$121,MATCH('Print View'!$A167&amp;'Print View'!$Z$81,'Outcome Indicators - Section C'!$A$30:$A$121&amp;'Outcome Indicators - Section C'!$C$30:$C$121,0)),""),"")</f>
        <v/>
      </c>
      <c r="AB167" s="663" t="str">
        <f t="array" ref="AB167">IFERROR(IF(INDEX('Outcome Indicators - Section C'!G$30:G$121,MATCH('Print View'!$A167&amp;'Print View'!$Z$81,'Outcome Indicators - Section C'!$A$30:$A$121&amp;'Outcome Indicators - Section C'!$C$30:$C$121,0))&lt;&gt;"",INDEX('Outcome Indicators - Section C'!G$30:G$121,MATCH('Print View'!$A167&amp;'Print View'!$Z$81,'Outcome Indicators - Section C'!$A$30:$A$121&amp;'Outcome Indicators - Section C'!$C$30:$C$121,0)),""),"")</f>
        <v/>
      </c>
      <c r="AC167" s="665" t="str">
        <f t="array" ref="AC167">IFERROR(IF(INDEX('Outcome Indicators - Section C'!H$30:H$121,MATCH('Print View'!$A167&amp;'Print View'!$Z$81,'Outcome Indicators - Section C'!$A$30:$A$121&amp;'Outcome Indicators - Section C'!$C$30:$C$121,0))&lt;&gt;"",INDEX('Outcome Indicators - Section C'!H$30:H$121,MATCH('Print View'!$A167&amp;'Print View'!$Z$81,'Outcome Indicators - Section C'!$A$30:$A$121&amp;'Outcome Indicators - Section C'!$C$30:$C$121,0)),""),"")</f>
        <v/>
      </c>
      <c r="AD167" s="278"/>
      <c r="AE167" s="260"/>
      <c r="AF167" s="260"/>
      <c r="AG167" s="260"/>
      <c r="AH167" s="260"/>
      <c r="AI167" s="260"/>
      <c r="AJ167" s="261"/>
    </row>
    <row r="168" spans="1:36" s="229" customFormat="1" ht="15.75" customHeight="1" x14ac:dyDescent="0.35">
      <c r="A168" s="614"/>
      <c r="B168" s="616"/>
      <c r="C168" s="616"/>
      <c r="D168" s="616"/>
      <c r="E168" s="616"/>
      <c r="F168" s="616"/>
      <c r="G168" s="616"/>
      <c r="H168" s="616"/>
      <c r="I168" s="618"/>
      <c r="J168" s="313" t="str">
        <f t="array" ref="J168">IFERROR(IF(INDEX('Outcome Indicators - Section C'!E$30:E$121,MATCH('Print View'!$A167&amp;'Print View'!$J$81,'Outcome Indicators - Section C'!$A$30:$A$121&amp;'Outcome Indicators - Section C'!$C$30:$C$121,0))&lt;&gt;"",INDEX('Outcome Indicators - Section C'!E$30:E$121,MATCH('Print View'!$A167&amp;'Print View'!$J$81,'Outcome Indicators - Section C'!$A$30:$A$121&amp;'Outcome Indicators - Section C'!$C$30:$C$121,0)),""),"")</f>
        <v/>
      </c>
      <c r="K168" s="662"/>
      <c r="L168" s="664"/>
      <c r="M168" s="666"/>
      <c r="N168" s="313" t="str">
        <f t="array" ref="N168">IFERROR(IF(INDEX('Outcome Indicators - Section C'!E$30:E$121,MATCH('Print View'!$A167&amp;'Print View'!$N$81,'Outcome Indicators - Section C'!$A$30:$A$121&amp;'Outcome Indicators - Section C'!$C$30:$C$121,0))&lt;&gt;"",INDEX('Outcome Indicators - Section C'!E$30:E$121,MATCH('Print View'!$A167&amp;'Print View'!$N$81,'Outcome Indicators - Section C'!$A$30:$A$121&amp;'Outcome Indicators - Section C'!$C$30:$C$121,0)),""),"")</f>
        <v/>
      </c>
      <c r="O168" s="662"/>
      <c r="P168" s="664"/>
      <c r="Q168" s="666"/>
      <c r="R168" s="313" t="str">
        <f t="array" ref="R168">IFERROR(IF(INDEX('Outcome Indicators - Section C'!E$30:E$121,MATCH('Print View'!$A167&amp;'Print View'!$R$81,'Outcome Indicators - Section C'!$A$30:$A$121&amp;'Outcome Indicators - Section C'!$C$30:$C$121,0))&lt;&gt;"",INDEX('Outcome Indicators - Section C'!E$30:E$121,MATCH('Print View'!$A167&amp;'Print View'!$R$81,'Outcome Indicators - Section C'!$A$30:$A$121&amp;'Outcome Indicators - Section C'!$C$30:$C$121,0)),""),"")</f>
        <v/>
      </c>
      <c r="S168" s="662"/>
      <c r="T168" s="664"/>
      <c r="U168" s="666"/>
      <c r="V168" s="313" t="str">
        <f t="array" ref="V168">IFERROR(IF(INDEX('Outcome Indicators - Section C'!E$30:E$121,MATCH('Print View'!$A167&amp;'Print View'!$V$81,'Outcome Indicators - Section C'!$A$30:$A$121&amp;'Outcome Indicators - Section C'!$C$30:$C$121,0))&lt;&gt;"",INDEX('Outcome Indicators - Section C'!E$30:E$121,MATCH('Print View'!$A167&amp;'Print View'!$V$81,'Outcome Indicators - Section C'!$A$30:$A$121&amp;'Outcome Indicators - Section C'!$C$30:$C$121,0)),""),"")</f>
        <v/>
      </c>
      <c r="W168" s="662"/>
      <c r="X168" s="664"/>
      <c r="Y168" s="666"/>
      <c r="Z168" s="313" t="str">
        <f t="array" ref="Z168">IFERROR(IF(INDEX('Outcome Indicators - Section C'!E$30:E$121,MATCH('Print View'!$A167&amp;'Print View'!$Z$81,'Outcome Indicators - Section C'!$A$30:$A$121&amp;'Outcome Indicators - Section C'!$C$30:$C$121,0))&lt;&gt;"",INDEX('Outcome Indicators - Section C'!E$30:E$121,MATCH('Print View'!$A167&amp;'Print View'!$Z$81,'Outcome Indicators - Section C'!$A$30:$A$121&amp;'Outcome Indicators - Section C'!$C$30:$C$121,0)),""),"")</f>
        <v/>
      </c>
      <c r="AA168" s="662"/>
      <c r="AB168" s="664"/>
      <c r="AC168" s="666"/>
      <c r="AD168" s="279"/>
      <c r="AE168" s="262"/>
      <c r="AF168" s="262"/>
      <c r="AG168" s="262"/>
      <c r="AH168" s="262"/>
      <c r="AI168" s="262"/>
      <c r="AJ168" s="263"/>
    </row>
    <row r="169" spans="1:36" s="229" customFormat="1" ht="28.5" x14ac:dyDescent="0.65">
      <c r="A169" s="658">
        <v>25</v>
      </c>
      <c r="B169" s="659" t="str">
        <f>IFERROR(IF(INDEX('Outcome Indicators - Section C'!B$10:B$26,MATCH('Print View'!$A169,'Outcome Indicators - Section C'!$A$10:$A$26,0))&lt;&gt;"",INDEX('Outcome Indicators - Section C'!B$10:B$26,MATCH('Print View'!$A169,'Outcome Indicators - Section C'!$A$10:$A$26,0)),""),"")</f>
        <v/>
      </c>
      <c r="C169" s="659" t="str">
        <f>IFERROR(IF(INDEX('Outcome Indicators - Section C'!C$10:C$26,MATCH('Print View'!$A169,'Outcome Indicators - Section C'!$A$10:$A$26,0))&lt;&gt;"",INDEX('Outcome Indicators - Section C'!C$10:C$26,MATCH('Print View'!$A169,'Outcome Indicators - Section C'!$A$10:$A$26,0)),""),"")</f>
        <v/>
      </c>
      <c r="D169" s="659" t="str">
        <f>IFERROR(IF(INDEX('Outcome Indicators - Section C'!D$10:D$26,MATCH('Print View'!$A169,'Outcome Indicators - Section C'!$A$10:$A$26,0))&lt;&gt;"",INDEX('Outcome Indicators - Section C'!D$10:D$26,MATCH('Print View'!$A169,'Outcome Indicators - Section C'!$A$10:$A$26,0)),""),"")</f>
        <v/>
      </c>
      <c r="E169" s="659" t="str">
        <f>IFERROR(IF(INDEX('Outcome Indicators - Section C'!E$10:E$26,MATCH('Print View'!$A169,'Outcome Indicators - Section C'!$A$10:$A$26,0))&lt;&gt;"",INDEX('Outcome Indicators - Section C'!E$10:E$26,MATCH('Print View'!$A169,'Outcome Indicators - Section C'!$A$10:$A$26,0)),""),"")</f>
        <v/>
      </c>
      <c r="F169" s="659" t="str">
        <f>IFERROR(IF(INDEX('Outcome Indicators - Section C'!F$10:F$26,MATCH('Print View'!$A169,'Outcome Indicators - Section C'!$A$10:$A$26,0))&lt;&gt;"",INDEX('Outcome Indicators - Section C'!F$10:F$26,MATCH('Print View'!$A169,'Outcome Indicators - Section C'!$A$10:$A$26,0)),""),"")</f>
        <v/>
      </c>
      <c r="G169" s="659" t="str">
        <f>IFERROR(IF(INDEX('Outcome Indicators - Section C'!G$10:G$26,MATCH('Print View'!$A169,'Outcome Indicators - Section C'!$A$10:$A$26,0))&lt;&gt;"",INDEX('Outcome Indicators - Section C'!G$10:G$26,MATCH('Print View'!$A169,'Outcome Indicators - Section C'!$A$10:$A$26,0)),""),"")</f>
        <v/>
      </c>
      <c r="H169" s="667" t="str">
        <f>IFERROR(IF(INDEX('Outcome Indicators - Section C'!H$10:H$26,MATCH('Print View'!$A169,'Outcome Indicators - Section C'!$A$10:$A$26,0))&lt;&gt;"",INDEX('Outcome Indicators - Section C'!H$10:H$26,MATCH('Print View'!$A169,'Outcome Indicators - Section C'!$A$10:$A$26,0)),""),"")</f>
        <v/>
      </c>
      <c r="I169" s="612" t="str">
        <f>IFERROR(IF(INDEX('Outcome Indicators - Section C'!A$10:A$26,MATCH('Print View'!$A169,'Outcome Indicators - Section C'!$A$10:$A$26,0))&lt;&gt;"",INDEX('Outcome Indicators - Section C'!A$10:A$26,MATCH('Print View'!$A169,'Outcome Indicators - Section C'!$A$10:$A$26,0)),""),"")</f>
        <v/>
      </c>
      <c r="J169" s="284" t="str">
        <f t="array" ref="J169">IFERROR(IF(INDEX('Outcome Indicators - Section C'!D$30:D$121,MATCH('Print View'!$A169&amp;'Print View'!$J$81,'Outcome Indicators - Section C'!$A$30:$A$121&amp;'Outcome Indicators - Section C'!$C$30:$C$121,0))&lt;&gt;"",INDEX('Outcome Indicators - Section C'!D$30:D$121,MATCH('Print View'!$A169&amp;'Print View'!$J$81,'Outcome Indicators - Section C'!$A$30:$A$121&amp;'Outcome Indicators - Section C'!$C$30:$C$121,0)),""),"")</f>
        <v/>
      </c>
      <c r="K169" s="608" t="str">
        <f t="array" ref="K169">IFERROR(IF(INDEX('Outcome Indicators - Section C'!F$30:F$121,MATCH('Print View'!$A169&amp;'Print View'!$J$81,'Outcome Indicators - Section C'!$A$30:$A$121&amp;'Outcome Indicators - Section C'!$C$30:$C$121,0))&lt;&gt;"",INDEX('Outcome Indicators - Section C'!F$30:F$121,MATCH('Print View'!$A169&amp;'Print View'!$J$81,'Outcome Indicators - Section C'!$A$30:$A$121&amp;'Outcome Indicators - Section C'!$C$30:$C$121,0)),""),"")</f>
        <v/>
      </c>
      <c r="L169" s="610" t="str">
        <f t="array" ref="L169">IFERROR(IF(INDEX('Outcome Indicators - Section C'!G$30:G$121,MATCH('Print View'!$A169&amp;'Print View'!$J$81,'Outcome Indicators - Section C'!$A$30:$A$121&amp;'Outcome Indicators - Section C'!$C$30:$C$121,0))&lt;&gt;"",INDEX('Outcome Indicators - Section C'!G$30:G$121,MATCH('Print View'!$A169&amp;'Print View'!$J$81,'Outcome Indicators - Section C'!$A$30:$A$121&amp;'Outcome Indicators - Section C'!$C$30:$C$121,0)),""),"")</f>
        <v/>
      </c>
      <c r="M169" s="612" t="str">
        <f t="array" ref="M169">IFERROR(IF(INDEX('Outcome Indicators - Section C'!H$30:H$121,MATCH('Print View'!$A169&amp;'Print View'!$J$81,'Outcome Indicators - Section C'!$A$30:$A$121&amp;'Outcome Indicators - Section C'!$C$30:$C$121,0))&lt;&gt;"",INDEX('Outcome Indicators - Section C'!H$30:H$121,MATCH('Print View'!$A169&amp;'Print View'!$J$81,'Outcome Indicators - Section C'!$A$30:$A$121&amp;'Outcome Indicators - Section C'!$C$30:$C$121,0)),""),"")</f>
        <v/>
      </c>
      <c r="N169" s="284" t="str">
        <f t="array" ref="N169">IFERROR(IF(INDEX('Outcome Indicators - Section C'!D$30:D$121,MATCH('Print View'!$A169&amp;'Print View'!$N$81,'Outcome Indicators - Section C'!$A$30:$A$121&amp;'Outcome Indicators - Section C'!$C$30:$C$121,0))&lt;&gt;"",INDEX('Outcome Indicators - Section C'!D$30:D$121,MATCH('Print View'!$A169&amp;'Print View'!$N$81,'Outcome Indicators - Section C'!$A$30:$A$121&amp;'Outcome Indicators - Section C'!$C$30:$C$121,0)),""),"")</f>
        <v/>
      </c>
      <c r="O169" s="608" t="str">
        <f t="array" ref="O169">IFERROR(IF(INDEX('Outcome Indicators - Section C'!F$30:F$121,MATCH('Print View'!$A169&amp;'Print View'!$N$81,'Outcome Indicators - Section C'!$A$30:$A$121&amp;'Outcome Indicators - Section C'!$C$30:$C$121,0))&lt;&gt;"",INDEX('Outcome Indicators - Section C'!F$30:F$121,MATCH('Print View'!$A169&amp;'Print View'!$N$81,'Outcome Indicators - Section C'!$A$30:$A$121&amp;'Outcome Indicators - Section C'!$C$30:$C$121,0)),""),"")</f>
        <v/>
      </c>
      <c r="P169" s="610" t="str">
        <f t="array" ref="P169">IFERROR(IF(INDEX('Outcome Indicators - Section C'!G$30:G$121,MATCH('Print View'!$A169&amp;'Print View'!$N$81,'Outcome Indicators - Section C'!$A$30:$A$121&amp;'Outcome Indicators - Section C'!$C$30:$C$121,0))&lt;&gt;"",INDEX('Outcome Indicators - Section C'!G$30:G$121,MATCH('Print View'!$A169&amp;'Print View'!$N$81,'Outcome Indicators - Section C'!$A$30:$A$121&amp;'Outcome Indicators - Section C'!$C$30:$C$121,0)),""),"")</f>
        <v/>
      </c>
      <c r="Q169" s="612" t="str">
        <f t="array" ref="Q169">IFERROR(IF(INDEX('Outcome Indicators - Section C'!H$30:H$121,MATCH('Print View'!$A169&amp;'Print View'!$N$81,'Outcome Indicators - Section C'!$A$30:$A$121&amp;'Outcome Indicators - Section C'!$C$30:$C$121,0))&lt;&gt;"",INDEX('Outcome Indicators - Section C'!H$30:H$121,MATCH('Print View'!$A169&amp;'Print View'!$N$81,'Outcome Indicators - Section C'!$A$30:$A$121&amp;'Outcome Indicators - Section C'!$C$30:$C$121,0)),""),"")</f>
        <v/>
      </c>
      <c r="R169" s="284" t="str">
        <f t="array" ref="R169">IFERROR(IF(INDEX('Outcome Indicators - Section C'!D$30:D$121,MATCH('Print View'!$A169&amp;'Print View'!$R$81,'Outcome Indicators - Section C'!$A$30:$A$121&amp;'Outcome Indicators - Section C'!$C$30:$C$121,0))&lt;&gt;"",INDEX('Outcome Indicators - Section C'!D$30:D$121,MATCH('Print View'!$A169&amp;'Print View'!$R$81,'Outcome Indicators - Section C'!$A$30:$A$121&amp;'Outcome Indicators - Section C'!$C$30:$C$121,0)),""),"")</f>
        <v/>
      </c>
      <c r="S169" s="608" t="str">
        <f t="array" ref="S169">IFERROR(IF(INDEX('Outcome Indicators - Section C'!F$30:F$121,MATCH('Print View'!$A169&amp;'Print View'!$R$81,'Outcome Indicators - Section C'!$A$30:$A$121&amp;'Outcome Indicators - Section C'!$C$30:$C$121,0))&lt;&gt;"",INDEX('Outcome Indicators - Section C'!F$30:F$121,MATCH('Print View'!$A169&amp;'Print View'!$R$81,'Outcome Indicators - Section C'!$A$30:$A$121&amp;'Outcome Indicators - Section C'!$C$30:$C$121,0)),""),"")</f>
        <v/>
      </c>
      <c r="T169" s="610" t="str">
        <f t="array" ref="T169">IFERROR(IF(INDEX('Outcome Indicators - Section C'!G$30:G$121,MATCH('Print View'!$A169&amp;'Print View'!$R$81,'Outcome Indicators - Section C'!$A$30:$A$121&amp;'Outcome Indicators - Section C'!$C$30:$C$121,0))&lt;&gt;"",INDEX('Outcome Indicators - Section C'!G$30:G$121,MATCH('Print View'!$A169&amp;'Print View'!$R$81,'Outcome Indicators - Section C'!$A$30:$A$121&amp;'Outcome Indicators - Section C'!$C$30:$C$121,0)),""),"")</f>
        <v/>
      </c>
      <c r="U169" s="612" t="str">
        <f t="array" ref="U169">IFERROR(IF(INDEX('Outcome Indicators - Section C'!H$30:H$121,MATCH('Print View'!$A169&amp;'Print View'!$R$81,'Outcome Indicators - Section C'!$A$30:$A$121&amp;'Outcome Indicators - Section C'!$C$30:$C$121,0))&lt;&gt;"",INDEX('Outcome Indicators - Section C'!H$30:H$121,MATCH('Print View'!$A169&amp;'Print View'!$R$81,'Outcome Indicators - Section C'!$A$30:$A$121&amp;'Outcome Indicators - Section C'!$C$30:$C$121,0)),""),"")</f>
        <v/>
      </c>
      <c r="V169" s="284" t="str">
        <f t="array" ref="V169">IFERROR(IF(INDEX('Outcome Indicators - Section C'!D$30:D$121,MATCH('Print View'!$A169&amp;'Print View'!$V$81,'Outcome Indicators - Section C'!$A$30:$A$121&amp;'Outcome Indicators - Section C'!$C$30:$C$121,0))&lt;&gt;"",INDEX('Outcome Indicators - Section C'!D$30:D$121,MATCH('Print View'!$A169&amp;'Print View'!$V$81,'Outcome Indicators - Section C'!$A$30:$A$121&amp;'Outcome Indicators - Section C'!$C$30:$C$121,0)),""),"")</f>
        <v/>
      </c>
      <c r="W169" s="608" t="str">
        <f t="array" ref="W169">IFERROR(IF(INDEX('Outcome Indicators - Section C'!F$30:F$121,MATCH('Print View'!$A169&amp;'Print View'!$V$81,'Outcome Indicators - Section C'!$A$30:$A$121&amp;'Outcome Indicators - Section C'!$C$30:$C$121,0))&lt;&gt;"",INDEX('Outcome Indicators - Section C'!F$30:F$121,MATCH('Print View'!$A169&amp;'Print View'!$V$81,'Outcome Indicators - Section C'!$A$30:$A$121&amp;'Outcome Indicators - Section C'!$C$30:$C$121,0)),""),"")</f>
        <v/>
      </c>
      <c r="X169" s="610" t="str">
        <f t="array" ref="X169">IFERROR(IF(INDEX('Outcome Indicators - Section C'!G$30:G$121,MATCH('Print View'!$A169&amp;'Print View'!$V$81,'Outcome Indicators - Section C'!$A$30:$A$121&amp;'Outcome Indicators - Section C'!$C$30:$C$121,0))&lt;&gt;"",INDEX('Outcome Indicators - Section C'!G$30:G$121,MATCH('Print View'!$A169&amp;'Print View'!$V$81,'Outcome Indicators - Section C'!$A$30:$A$121&amp;'Outcome Indicators - Section C'!$C$30:$C$121,0)),""),"")</f>
        <v/>
      </c>
      <c r="Y169" s="612" t="str">
        <f t="array" ref="Y169">IFERROR(IF(INDEX('Outcome Indicators - Section C'!H$30:H$121,MATCH('Print View'!$A169&amp;'Print View'!$V$81,'Outcome Indicators - Section C'!$A$30:$A$121&amp;'Outcome Indicators - Section C'!$C$30:$C$121,0))&lt;&gt;"",INDEX('Outcome Indicators - Section C'!H$30:H$121,MATCH('Print View'!$A169&amp;'Print View'!$V$81,'Outcome Indicators - Section C'!$A$30:$A$121&amp;'Outcome Indicators - Section C'!$C$30:$C$121,0)),""),"")</f>
        <v/>
      </c>
      <c r="Z169" s="284" t="str">
        <f t="array" ref="Z169">IFERROR(IF(INDEX('Outcome Indicators - Section C'!D$30:D$121,MATCH('Print View'!$A169&amp;'Print View'!$Z$81,'Outcome Indicators - Section C'!$A$30:$A$121&amp;'Outcome Indicators - Section C'!$C$30:$C$121,0))&lt;&gt;"",INDEX('Outcome Indicators - Section C'!D$30:D$121,MATCH('Print View'!$A169&amp;'Print View'!$Z$81,'Outcome Indicators - Section C'!$A$30:$A$121&amp;'Outcome Indicators - Section C'!$C$30:$C$121,0)),""),"")</f>
        <v/>
      </c>
      <c r="AA169" s="608" t="str">
        <f t="array" ref="AA169">IFERROR(IF(INDEX('Outcome Indicators - Section C'!F$30:F$121,MATCH('Print View'!$A169&amp;'Print View'!$Z$81,'Outcome Indicators - Section C'!$A$30:$A$121&amp;'Outcome Indicators - Section C'!$C$30:$C$121,0))&lt;&gt;"",INDEX('Outcome Indicators - Section C'!F$30:F$121,MATCH('Print View'!$A169&amp;'Print View'!$Z$81,'Outcome Indicators - Section C'!$A$30:$A$121&amp;'Outcome Indicators - Section C'!$C$30:$C$121,0)),""),"")</f>
        <v/>
      </c>
      <c r="AB169" s="610" t="str">
        <f t="array" ref="AB169">IFERROR(IF(INDEX('Outcome Indicators - Section C'!G$30:G$121,MATCH('Print View'!$A169&amp;'Print View'!$Z$81,'Outcome Indicators - Section C'!$A$30:$A$121&amp;'Outcome Indicators - Section C'!$C$30:$C$121,0))&lt;&gt;"",INDEX('Outcome Indicators - Section C'!G$30:G$121,MATCH('Print View'!$A169&amp;'Print View'!$Z$81,'Outcome Indicators - Section C'!$A$30:$A$121&amp;'Outcome Indicators - Section C'!$C$30:$C$121,0)),""),"")</f>
        <v/>
      </c>
      <c r="AC169" s="612" t="str">
        <f t="array" ref="AC169">IFERROR(IF(INDEX('Outcome Indicators - Section C'!H$30:H$121,MATCH('Print View'!$A169&amp;'Print View'!$Z$81,'Outcome Indicators - Section C'!$A$30:$A$121&amp;'Outcome Indicators - Section C'!$C$30:$C$121,0))&lt;&gt;"",INDEX('Outcome Indicators - Section C'!H$30:H$121,MATCH('Print View'!$A169&amp;'Print View'!$Z$81,'Outcome Indicators - Section C'!$A$30:$A$121&amp;'Outcome Indicators - Section C'!$C$30:$C$121,0)),""),"")</f>
        <v/>
      </c>
      <c r="AD169" s="276"/>
      <c r="AE169" s="256"/>
      <c r="AF169" s="256"/>
      <c r="AG169" s="256"/>
      <c r="AH169" s="256"/>
      <c r="AI169" s="267"/>
      <c r="AJ169" s="669"/>
    </row>
    <row r="170" spans="1:36" s="229" customFormat="1" ht="15.75" customHeight="1" x14ac:dyDescent="0.35">
      <c r="A170" s="658"/>
      <c r="B170" s="660"/>
      <c r="C170" s="660"/>
      <c r="D170" s="660"/>
      <c r="E170" s="660"/>
      <c r="F170" s="660"/>
      <c r="G170" s="660"/>
      <c r="H170" s="668"/>
      <c r="I170" s="613"/>
      <c r="J170" s="285" t="str">
        <f t="array" ref="J170">IFERROR(IF(INDEX('Outcome Indicators - Section C'!E$30:E$121,MATCH('Print View'!$A169&amp;'Print View'!$J$81,'Outcome Indicators - Section C'!$A$30:$A$121&amp;'Outcome Indicators - Section C'!$C$30:$C$121,0))&lt;&gt;"",INDEX('Outcome Indicators - Section C'!E$30:E$121,MATCH('Print View'!$A169&amp;'Print View'!$J$81,'Outcome Indicators - Section C'!$A$30:$A$121&amp;'Outcome Indicators - Section C'!$C$30:$C$121,0)),""),"")</f>
        <v/>
      </c>
      <c r="K170" s="609"/>
      <c r="L170" s="611"/>
      <c r="M170" s="613"/>
      <c r="N170" s="285" t="str">
        <f t="array" ref="N170">IFERROR(IF(INDEX('Outcome Indicators - Section C'!E$30:E$121,MATCH('Print View'!$A169&amp;'Print View'!$N$81,'Outcome Indicators - Section C'!$A$30:$A$121&amp;'Outcome Indicators - Section C'!$C$30:$C$121,0))&lt;&gt;"",INDEX('Outcome Indicators - Section C'!E$30:E$121,MATCH('Print View'!$A169&amp;'Print View'!$N$81,'Outcome Indicators - Section C'!$A$30:$A$121&amp;'Outcome Indicators - Section C'!$C$30:$C$121,0)),""),"")</f>
        <v/>
      </c>
      <c r="O170" s="609"/>
      <c r="P170" s="611"/>
      <c r="Q170" s="613"/>
      <c r="R170" s="285" t="str">
        <f t="array" ref="R170">IFERROR(IF(INDEX('Outcome Indicators - Section C'!E$30:E$121,MATCH('Print View'!$A169&amp;'Print View'!$R$81,'Outcome Indicators - Section C'!$A$30:$A$121&amp;'Outcome Indicators - Section C'!$C$30:$C$121,0))&lt;&gt;"",INDEX('Outcome Indicators - Section C'!E$30:E$121,MATCH('Print View'!$A169&amp;'Print View'!$R$81,'Outcome Indicators - Section C'!$A$30:$A$121&amp;'Outcome Indicators - Section C'!$C$30:$C$121,0)),""),"")</f>
        <v/>
      </c>
      <c r="S170" s="609"/>
      <c r="T170" s="611"/>
      <c r="U170" s="613"/>
      <c r="V170" s="285" t="str">
        <f t="array" ref="V170">IFERROR(IF(INDEX('Outcome Indicators - Section C'!E$30:E$121,MATCH('Print View'!$A169&amp;'Print View'!$V$81,'Outcome Indicators - Section C'!$A$30:$A$121&amp;'Outcome Indicators - Section C'!$C$30:$C$121,0))&lt;&gt;"",INDEX('Outcome Indicators - Section C'!E$30:E$121,MATCH('Print View'!$A169&amp;'Print View'!$V$81,'Outcome Indicators - Section C'!$A$30:$A$121&amp;'Outcome Indicators - Section C'!$C$30:$C$121,0)),""),"")</f>
        <v/>
      </c>
      <c r="W170" s="609"/>
      <c r="X170" s="611"/>
      <c r="Y170" s="613"/>
      <c r="Z170" s="285" t="str">
        <f t="array" ref="Z170">IFERROR(IF(INDEX('Outcome Indicators - Section C'!E$30:E$121,MATCH('Print View'!$A169&amp;'Print View'!$Z$81,'Outcome Indicators - Section C'!$A$30:$A$121&amp;'Outcome Indicators - Section C'!$C$30:$C$121,0))&lt;&gt;"",INDEX('Outcome Indicators - Section C'!E$30:E$121,MATCH('Print View'!$A169&amp;'Print View'!$Z$81,'Outcome Indicators - Section C'!$A$30:$A$121&amp;'Outcome Indicators - Section C'!$C$30:$C$121,0)),""),"")</f>
        <v/>
      </c>
      <c r="AA170" s="609"/>
      <c r="AB170" s="611"/>
      <c r="AC170" s="613"/>
      <c r="AD170" s="277"/>
      <c r="AE170" s="258"/>
      <c r="AF170" s="258"/>
      <c r="AG170" s="258"/>
      <c r="AH170" s="258"/>
      <c r="AI170" s="267"/>
      <c r="AJ170" s="669"/>
    </row>
    <row r="171" spans="1:36" s="229" customFormat="1" ht="28.5" x14ac:dyDescent="0.65">
      <c r="A171" s="614">
        <v>26</v>
      </c>
      <c r="B171" s="615" t="str">
        <f>IFERROR(IF(INDEX('Outcome Indicators - Section C'!B$10:B$26,MATCH('Print View'!$A171,'Outcome Indicators - Section C'!$A$10:$A$26,0))&lt;&gt;"",INDEX('Outcome Indicators - Section C'!B$10:B$26,MATCH('Print View'!$A171,'Outcome Indicators - Section C'!$A$10:$A$26,0)),""),"")</f>
        <v/>
      </c>
      <c r="C171" s="615" t="str">
        <f>IFERROR(IF(INDEX('Outcome Indicators - Section C'!C$10:C$26,MATCH('Print View'!$A171,'Outcome Indicators - Section C'!$A$10:$A$26,0))&lt;&gt;"",INDEX('Outcome Indicators - Section C'!C$10:C$26,MATCH('Print View'!$A171,'Outcome Indicators - Section C'!$A$10:$A$26,0)),""),"")</f>
        <v/>
      </c>
      <c r="D171" s="615" t="str">
        <f>IFERROR(IF(INDEX('Outcome Indicators - Section C'!D$10:D$26,MATCH('Print View'!$A171,'Outcome Indicators - Section C'!$A$10:$A$26,0))&lt;&gt;"",INDEX('Outcome Indicators - Section C'!D$10:D$26,MATCH('Print View'!$A171,'Outcome Indicators - Section C'!$A$10:$A$26,0)),""),"")</f>
        <v/>
      </c>
      <c r="E171" s="615" t="str">
        <f>IFERROR(IF(INDEX('Outcome Indicators - Section C'!E$10:E$26,MATCH('Print View'!$A171,'Outcome Indicators - Section C'!$A$10:$A$26,0))&lt;&gt;"",INDEX('Outcome Indicators - Section C'!E$10:E$26,MATCH('Print View'!$A171,'Outcome Indicators - Section C'!$A$10:$A$26,0)),""),"")</f>
        <v/>
      </c>
      <c r="F171" s="615" t="str">
        <f>IFERROR(IF(INDEX('Outcome Indicators - Section C'!F$10:F$26,MATCH('Print View'!$A171,'Outcome Indicators - Section C'!$A$10:$A$26,0))&lt;&gt;"",INDEX('Outcome Indicators - Section C'!F$10:F$26,MATCH('Print View'!$A171,'Outcome Indicators - Section C'!$A$10:$A$26,0)),""),"")</f>
        <v/>
      </c>
      <c r="G171" s="615" t="str">
        <f>IFERROR(IF(INDEX('Outcome Indicators - Section C'!G$10:G$26,MATCH('Print View'!$A171,'Outcome Indicators - Section C'!$A$10:$A$26,0))&lt;&gt;"",INDEX('Outcome Indicators - Section C'!G$10:G$26,MATCH('Print View'!$A171,'Outcome Indicators - Section C'!$A$10:$A$26,0)),""),"")</f>
        <v/>
      </c>
      <c r="H171" s="615" t="str">
        <f>IFERROR(IF(INDEX('Outcome Indicators - Section C'!H$10:H$26,MATCH('Print View'!$A171,'Outcome Indicators - Section C'!$A$10:$A$26,0))&lt;&gt;"",INDEX('Outcome Indicators - Section C'!H$10:H$26,MATCH('Print View'!$A171,'Outcome Indicators - Section C'!$A$10:$A$26,0)),""),"")</f>
        <v/>
      </c>
      <c r="I171" s="617" t="str">
        <f>IFERROR(IF(INDEX('Outcome Indicators - Section C'!A$10:A$26,MATCH('Print View'!$A171,'Outcome Indicators - Section C'!$A$10:$A$26,0))&lt;&gt;"",INDEX('Outcome Indicators - Section C'!A$10:A$26,MATCH('Print View'!$A171,'Outcome Indicators - Section C'!$A$10:$A$26,0)),""),"")</f>
        <v/>
      </c>
      <c r="J171" s="312" t="str">
        <f t="array" ref="J171">IFERROR(IF(INDEX('Outcome Indicators - Section C'!D$30:D$121,MATCH('Print View'!$A171&amp;'Print View'!$J$81,'Outcome Indicators - Section C'!$A$30:$A$121&amp;'Outcome Indicators - Section C'!$C$30:$C$121,0))&lt;&gt;"",INDEX('Outcome Indicators - Section C'!D$30:D$121,MATCH('Print View'!$A171&amp;'Print View'!$J$81,'Outcome Indicators - Section C'!$A$30:$A$121&amp;'Outcome Indicators - Section C'!$C$30:$C$121,0)),""),"")</f>
        <v/>
      </c>
      <c r="K171" s="661" t="str">
        <f t="array" ref="K171">IFERROR(IF(INDEX('Outcome Indicators - Section C'!F$30:F$121,MATCH('Print View'!$A171&amp;'Print View'!$J$81,'Outcome Indicators - Section C'!$A$30:$A$121&amp;'Outcome Indicators - Section C'!$C$30:$C$121,0))&lt;&gt;"",INDEX('Outcome Indicators - Section C'!F$30:F$121,MATCH('Print View'!$A171&amp;'Print View'!$J$81,'Outcome Indicators - Section C'!$A$30:$A$121&amp;'Outcome Indicators - Section C'!$C$30:$C$121,0)),""),"")</f>
        <v/>
      </c>
      <c r="L171" s="663" t="str">
        <f t="array" ref="L171">IFERROR(IF(INDEX('Outcome Indicators - Section C'!G$30:G$121,MATCH('Print View'!$A171&amp;'Print View'!$J$81,'Outcome Indicators - Section C'!$A$30:$A$121&amp;'Outcome Indicators - Section C'!$C$30:$C$121,0))&lt;&gt;"",INDEX('Outcome Indicators - Section C'!G$30:G$121,MATCH('Print View'!$A171&amp;'Print View'!$J$81,'Outcome Indicators - Section C'!$A$30:$A$121&amp;'Outcome Indicators - Section C'!$C$30:$C$121,0)),""),"")</f>
        <v/>
      </c>
      <c r="M171" s="665" t="str">
        <f t="array" ref="M171">IFERROR(IF(INDEX('Outcome Indicators - Section C'!H$30:H$121,MATCH('Print View'!$A171&amp;'Print View'!$J$81,'Outcome Indicators - Section C'!$A$30:$A$121&amp;'Outcome Indicators - Section C'!$C$30:$C$121,0))&lt;&gt;"",INDEX('Outcome Indicators - Section C'!H$30:H$121,MATCH('Print View'!$A171&amp;'Print View'!$J$81,'Outcome Indicators - Section C'!$A$30:$A$121&amp;'Outcome Indicators - Section C'!$C$30:$C$121,0)),""),"")</f>
        <v/>
      </c>
      <c r="N171" s="312" t="str">
        <f t="array" ref="N171">IFERROR(IF(INDEX('Outcome Indicators - Section C'!D$30:D$121,MATCH('Print View'!$A171&amp;'Print View'!$N$81,'Outcome Indicators - Section C'!$A$30:$A$121&amp;'Outcome Indicators - Section C'!$C$30:$C$121,0))&lt;&gt;"",INDEX('Outcome Indicators - Section C'!D$30:D$121,MATCH('Print View'!$A171&amp;'Print View'!$N$81,'Outcome Indicators - Section C'!$A$30:$A$121&amp;'Outcome Indicators - Section C'!$C$30:$C$121,0)),""),"")</f>
        <v/>
      </c>
      <c r="O171" s="661" t="str">
        <f t="array" ref="O171">IFERROR(IF(INDEX('Outcome Indicators - Section C'!F$30:F$121,MATCH('Print View'!$A171&amp;'Print View'!$N$81,'Outcome Indicators - Section C'!$A$30:$A$121&amp;'Outcome Indicators - Section C'!$C$30:$C$121,0))&lt;&gt;"",INDEX('Outcome Indicators - Section C'!F$30:F$121,MATCH('Print View'!$A171&amp;'Print View'!$N$81,'Outcome Indicators - Section C'!$A$30:$A$121&amp;'Outcome Indicators - Section C'!$C$30:$C$121,0)),""),"")</f>
        <v/>
      </c>
      <c r="P171" s="663" t="str">
        <f t="array" ref="P171">IFERROR(IF(INDEX('Outcome Indicators - Section C'!G$30:G$121,MATCH('Print View'!$A171&amp;'Print View'!$N$81,'Outcome Indicators - Section C'!$A$30:$A$121&amp;'Outcome Indicators - Section C'!$C$30:$C$121,0))&lt;&gt;"",INDEX('Outcome Indicators - Section C'!G$30:G$121,MATCH('Print View'!$A171&amp;'Print View'!$N$81,'Outcome Indicators - Section C'!$A$30:$A$121&amp;'Outcome Indicators - Section C'!$C$30:$C$121,0)),""),"")</f>
        <v/>
      </c>
      <c r="Q171" s="665" t="str">
        <f t="array" ref="Q171">IFERROR(IF(INDEX('Outcome Indicators - Section C'!H$30:H$121,MATCH('Print View'!$A171&amp;'Print View'!$N$81,'Outcome Indicators - Section C'!$A$30:$A$121&amp;'Outcome Indicators - Section C'!$C$30:$C$121,0))&lt;&gt;"",INDEX('Outcome Indicators - Section C'!H$30:H$121,MATCH('Print View'!$A171&amp;'Print View'!$N$81,'Outcome Indicators - Section C'!$A$30:$A$121&amp;'Outcome Indicators - Section C'!$C$30:$C$121,0)),""),"")</f>
        <v/>
      </c>
      <c r="R171" s="312" t="str">
        <f t="array" ref="R171">IFERROR(IF(INDEX('Outcome Indicators - Section C'!D$30:D$121,MATCH('Print View'!$A171&amp;'Print View'!$R$81,'Outcome Indicators - Section C'!$A$30:$A$121&amp;'Outcome Indicators - Section C'!$C$30:$C$121,0))&lt;&gt;"",INDEX('Outcome Indicators - Section C'!D$30:D$121,MATCH('Print View'!$A171&amp;'Print View'!$R$81,'Outcome Indicators - Section C'!$A$30:$A$121&amp;'Outcome Indicators - Section C'!$C$30:$C$121,0)),""),"")</f>
        <v/>
      </c>
      <c r="S171" s="661" t="str">
        <f t="array" ref="S171">IFERROR(IF(INDEX('Outcome Indicators - Section C'!F$30:F$121,MATCH('Print View'!$A171&amp;'Print View'!$R$81,'Outcome Indicators - Section C'!$A$30:$A$121&amp;'Outcome Indicators - Section C'!$C$30:$C$121,0))&lt;&gt;"",INDEX('Outcome Indicators - Section C'!F$30:F$121,MATCH('Print View'!$A171&amp;'Print View'!$R$81,'Outcome Indicators - Section C'!$A$30:$A$121&amp;'Outcome Indicators - Section C'!$C$30:$C$121,0)),""),"")</f>
        <v/>
      </c>
      <c r="T171" s="663" t="str">
        <f t="array" ref="T171">IFERROR(IF(INDEX('Outcome Indicators - Section C'!G$30:G$121,MATCH('Print View'!$A171&amp;'Print View'!$R$81,'Outcome Indicators - Section C'!$A$30:$A$121&amp;'Outcome Indicators - Section C'!$C$30:$C$121,0))&lt;&gt;"",INDEX('Outcome Indicators - Section C'!G$30:G$121,MATCH('Print View'!$A171&amp;'Print View'!$R$81,'Outcome Indicators - Section C'!$A$30:$A$121&amp;'Outcome Indicators - Section C'!$C$30:$C$121,0)),""),"")</f>
        <v/>
      </c>
      <c r="U171" s="665" t="str">
        <f t="array" ref="U171">IFERROR(IF(INDEX('Outcome Indicators - Section C'!H$30:H$121,MATCH('Print View'!$A171&amp;'Print View'!$R$81,'Outcome Indicators - Section C'!$A$30:$A$121&amp;'Outcome Indicators - Section C'!$C$30:$C$121,0))&lt;&gt;"",INDEX('Outcome Indicators - Section C'!H$30:H$121,MATCH('Print View'!$A171&amp;'Print View'!$R$81,'Outcome Indicators - Section C'!$A$30:$A$121&amp;'Outcome Indicators - Section C'!$C$30:$C$121,0)),""),"")</f>
        <v/>
      </c>
      <c r="V171" s="312" t="str">
        <f t="array" ref="V171">IFERROR(IF(INDEX('Outcome Indicators - Section C'!D$30:D$121,MATCH('Print View'!$A171&amp;'Print View'!$V$81,'Outcome Indicators - Section C'!$A$30:$A$121&amp;'Outcome Indicators - Section C'!$C$30:$C$121,0))&lt;&gt;"",INDEX('Outcome Indicators - Section C'!D$30:D$121,MATCH('Print View'!$A171&amp;'Print View'!$V$81,'Outcome Indicators - Section C'!$A$30:$A$121&amp;'Outcome Indicators - Section C'!$C$30:$C$121,0)),""),"")</f>
        <v/>
      </c>
      <c r="W171" s="661" t="str">
        <f t="array" ref="W171">IFERROR(IF(INDEX('Outcome Indicators - Section C'!F$30:F$121,MATCH('Print View'!$A171&amp;'Print View'!$V$81,'Outcome Indicators - Section C'!$A$30:$A$121&amp;'Outcome Indicators - Section C'!$C$30:$C$121,0))&lt;&gt;"",INDEX('Outcome Indicators - Section C'!F$30:F$121,MATCH('Print View'!$A171&amp;'Print View'!$V$81,'Outcome Indicators - Section C'!$A$30:$A$121&amp;'Outcome Indicators - Section C'!$C$30:$C$121,0)),""),"")</f>
        <v/>
      </c>
      <c r="X171" s="663" t="str">
        <f t="array" ref="X171">IFERROR(IF(INDEX('Outcome Indicators - Section C'!G$30:G$121,MATCH('Print View'!$A171&amp;'Print View'!$V$81,'Outcome Indicators - Section C'!$A$30:$A$121&amp;'Outcome Indicators - Section C'!$C$30:$C$121,0))&lt;&gt;"",INDEX('Outcome Indicators - Section C'!G$30:G$121,MATCH('Print View'!$A171&amp;'Print View'!$V$81,'Outcome Indicators - Section C'!$A$30:$A$121&amp;'Outcome Indicators - Section C'!$C$30:$C$121,0)),""),"")</f>
        <v/>
      </c>
      <c r="Y171" s="665" t="str">
        <f t="array" ref="Y171">IFERROR(IF(INDEX('Outcome Indicators - Section C'!H$30:H$121,MATCH('Print View'!$A171&amp;'Print View'!$V$81,'Outcome Indicators - Section C'!$A$30:$A$121&amp;'Outcome Indicators - Section C'!$C$30:$C$121,0))&lt;&gt;"",INDEX('Outcome Indicators - Section C'!H$30:H$121,MATCH('Print View'!$A171&amp;'Print View'!$V$81,'Outcome Indicators - Section C'!$A$30:$A$121&amp;'Outcome Indicators - Section C'!$C$30:$C$121,0)),""),"")</f>
        <v/>
      </c>
      <c r="Z171" s="312" t="str">
        <f t="array" ref="Z171">IFERROR(IF(INDEX('Outcome Indicators - Section C'!D$30:D$121,MATCH('Print View'!$A171&amp;'Print View'!$Z$81,'Outcome Indicators - Section C'!$A$30:$A$121&amp;'Outcome Indicators - Section C'!$C$30:$C$121,0))&lt;&gt;"",INDEX('Outcome Indicators - Section C'!D$30:D$121,MATCH('Print View'!$A171&amp;'Print View'!$Z$81,'Outcome Indicators - Section C'!$A$30:$A$121&amp;'Outcome Indicators - Section C'!$C$30:$C$121,0)),""),"")</f>
        <v/>
      </c>
      <c r="AA171" s="661" t="str">
        <f t="array" ref="AA171">IFERROR(IF(INDEX('Outcome Indicators - Section C'!F$30:F$121,MATCH('Print View'!$A171&amp;'Print View'!$Z$81,'Outcome Indicators - Section C'!$A$30:$A$121&amp;'Outcome Indicators - Section C'!$C$30:$C$121,0))&lt;&gt;"",INDEX('Outcome Indicators - Section C'!F$30:F$121,MATCH('Print View'!$A171&amp;'Print View'!$Z$81,'Outcome Indicators - Section C'!$A$30:$A$121&amp;'Outcome Indicators - Section C'!$C$30:$C$121,0)),""),"")</f>
        <v/>
      </c>
      <c r="AB171" s="663" t="str">
        <f t="array" ref="AB171">IFERROR(IF(INDEX('Outcome Indicators - Section C'!G$30:G$121,MATCH('Print View'!$A171&amp;'Print View'!$Z$81,'Outcome Indicators - Section C'!$A$30:$A$121&amp;'Outcome Indicators - Section C'!$C$30:$C$121,0))&lt;&gt;"",INDEX('Outcome Indicators - Section C'!G$30:G$121,MATCH('Print View'!$A171&amp;'Print View'!$Z$81,'Outcome Indicators - Section C'!$A$30:$A$121&amp;'Outcome Indicators - Section C'!$C$30:$C$121,0)),""),"")</f>
        <v/>
      </c>
      <c r="AC171" s="665" t="str">
        <f t="array" ref="AC171">IFERROR(IF(INDEX('Outcome Indicators - Section C'!H$30:H$121,MATCH('Print View'!$A171&amp;'Print View'!$Z$81,'Outcome Indicators - Section C'!$A$30:$A$121&amp;'Outcome Indicators - Section C'!$C$30:$C$121,0))&lt;&gt;"",INDEX('Outcome Indicators - Section C'!H$30:H$121,MATCH('Print View'!$A171&amp;'Print View'!$Z$81,'Outcome Indicators - Section C'!$A$30:$A$121&amp;'Outcome Indicators - Section C'!$C$30:$C$121,0)),""),"")</f>
        <v/>
      </c>
      <c r="AD171" s="278"/>
      <c r="AE171" s="260"/>
      <c r="AF171" s="260"/>
      <c r="AG171" s="260"/>
      <c r="AH171" s="260"/>
      <c r="AI171" s="260"/>
      <c r="AJ171" s="261"/>
    </row>
    <row r="172" spans="1:36" s="229" customFormat="1" ht="15.75" customHeight="1" x14ac:dyDescent="0.35">
      <c r="A172" s="614"/>
      <c r="B172" s="616"/>
      <c r="C172" s="616"/>
      <c r="D172" s="616"/>
      <c r="E172" s="616"/>
      <c r="F172" s="616"/>
      <c r="G172" s="616"/>
      <c r="H172" s="616"/>
      <c r="I172" s="618"/>
      <c r="J172" s="313" t="str">
        <f t="array" ref="J172">IFERROR(IF(INDEX('Outcome Indicators - Section C'!E$30:E$121,MATCH('Print View'!$A171&amp;'Print View'!$J$81,'Outcome Indicators - Section C'!$A$30:$A$121&amp;'Outcome Indicators - Section C'!$C$30:$C$121,0))&lt;&gt;"",INDEX('Outcome Indicators - Section C'!E$30:E$121,MATCH('Print View'!$A171&amp;'Print View'!$J$81,'Outcome Indicators - Section C'!$A$30:$A$121&amp;'Outcome Indicators - Section C'!$C$30:$C$121,0)),""),"")</f>
        <v/>
      </c>
      <c r="K172" s="662"/>
      <c r="L172" s="664"/>
      <c r="M172" s="666"/>
      <c r="N172" s="313" t="str">
        <f t="array" ref="N172">IFERROR(IF(INDEX('Outcome Indicators - Section C'!E$30:E$121,MATCH('Print View'!$A171&amp;'Print View'!$N$81,'Outcome Indicators - Section C'!$A$30:$A$121&amp;'Outcome Indicators - Section C'!$C$30:$C$121,0))&lt;&gt;"",INDEX('Outcome Indicators - Section C'!E$30:E$121,MATCH('Print View'!$A171&amp;'Print View'!$N$81,'Outcome Indicators - Section C'!$A$30:$A$121&amp;'Outcome Indicators - Section C'!$C$30:$C$121,0)),""),"")</f>
        <v/>
      </c>
      <c r="O172" s="662"/>
      <c r="P172" s="664"/>
      <c r="Q172" s="666"/>
      <c r="R172" s="313" t="str">
        <f t="array" ref="R172">IFERROR(IF(INDEX('Outcome Indicators - Section C'!E$30:E$121,MATCH('Print View'!$A171&amp;'Print View'!$R$81,'Outcome Indicators - Section C'!$A$30:$A$121&amp;'Outcome Indicators - Section C'!$C$30:$C$121,0))&lt;&gt;"",INDEX('Outcome Indicators - Section C'!E$30:E$121,MATCH('Print View'!$A171&amp;'Print View'!$R$81,'Outcome Indicators - Section C'!$A$30:$A$121&amp;'Outcome Indicators - Section C'!$C$30:$C$121,0)),""),"")</f>
        <v/>
      </c>
      <c r="S172" s="662"/>
      <c r="T172" s="664"/>
      <c r="U172" s="666"/>
      <c r="V172" s="313" t="str">
        <f t="array" ref="V172">IFERROR(IF(INDEX('Outcome Indicators - Section C'!E$30:E$121,MATCH('Print View'!$A171&amp;'Print View'!$V$81,'Outcome Indicators - Section C'!$A$30:$A$121&amp;'Outcome Indicators - Section C'!$C$30:$C$121,0))&lt;&gt;"",INDEX('Outcome Indicators - Section C'!E$30:E$121,MATCH('Print View'!$A171&amp;'Print View'!$V$81,'Outcome Indicators - Section C'!$A$30:$A$121&amp;'Outcome Indicators - Section C'!$C$30:$C$121,0)),""),"")</f>
        <v/>
      </c>
      <c r="W172" s="662"/>
      <c r="X172" s="664"/>
      <c r="Y172" s="666"/>
      <c r="Z172" s="313" t="str">
        <f t="array" ref="Z172">IFERROR(IF(INDEX('Outcome Indicators - Section C'!E$30:E$121,MATCH('Print View'!$A171&amp;'Print View'!$Z$81,'Outcome Indicators - Section C'!$A$30:$A$121&amp;'Outcome Indicators - Section C'!$C$30:$C$121,0))&lt;&gt;"",INDEX('Outcome Indicators - Section C'!E$30:E$121,MATCH('Print View'!$A171&amp;'Print View'!$Z$81,'Outcome Indicators - Section C'!$A$30:$A$121&amp;'Outcome Indicators - Section C'!$C$30:$C$121,0)),""),"")</f>
        <v/>
      </c>
      <c r="AA172" s="662"/>
      <c r="AB172" s="664"/>
      <c r="AC172" s="666"/>
      <c r="AD172" s="279"/>
      <c r="AE172" s="262"/>
      <c r="AF172" s="262"/>
      <c r="AG172" s="262"/>
      <c r="AH172" s="262"/>
      <c r="AI172" s="262"/>
      <c r="AJ172" s="263"/>
    </row>
    <row r="173" spans="1:36" s="229" customFormat="1" ht="28.5" x14ac:dyDescent="0.65">
      <c r="A173" s="658">
        <v>27</v>
      </c>
      <c r="B173" s="667" t="str">
        <f>IFERROR(IF(INDEX('Outcome Indicators - Section C'!B$10:B$26,MATCH('Print View'!$A173,'Outcome Indicators - Section C'!$A$10:$A$26,0))&lt;&gt;"",INDEX('Outcome Indicators - Section C'!B$10:B$26,MATCH('Print View'!$A173,'Outcome Indicators - Section C'!$A$10:$A$26,0)),""),"")</f>
        <v/>
      </c>
      <c r="C173" s="667" t="str">
        <f>IFERROR(IF(INDEX('Outcome Indicators - Section C'!C$10:C$26,MATCH('Print View'!$A173,'Outcome Indicators - Section C'!$A$10:$A$26,0))&lt;&gt;"",INDEX('Outcome Indicators - Section C'!C$10:C$26,MATCH('Print View'!$A173,'Outcome Indicators - Section C'!$A$10:$A$26,0)),""),"")</f>
        <v/>
      </c>
      <c r="D173" s="667" t="str">
        <f>IFERROR(IF(INDEX('Outcome Indicators - Section C'!D$10:D$26,MATCH('Print View'!$A173,'Outcome Indicators - Section C'!$A$10:$A$26,0))&lt;&gt;"",INDEX('Outcome Indicators - Section C'!D$10:D$26,MATCH('Print View'!$A173,'Outcome Indicators - Section C'!$A$10:$A$26,0)),""),"")</f>
        <v/>
      </c>
      <c r="E173" s="667" t="str">
        <f>IFERROR(IF(INDEX('Outcome Indicators - Section C'!E$10:E$26,MATCH('Print View'!$A173,'Outcome Indicators - Section C'!$A$10:$A$26,0))&lt;&gt;"",INDEX('Outcome Indicators - Section C'!E$10:E$26,MATCH('Print View'!$A173,'Outcome Indicators - Section C'!$A$10:$A$26,0)),""),"")</f>
        <v/>
      </c>
      <c r="F173" s="667" t="str">
        <f>IFERROR(IF(INDEX('Outcome Indicators - Section C'!F$10:F$26,MATCH('Print View'!$A173,'Outcome Indicators - Section C'!$A$10:$A$26,0))&lt;&gt;"",INDEX('Outcome Indicators - Section C'!F$10:F$26,MATCH('Print View'!$A173,'Outcome Indicators - Section C'!$A$10:$A$26,0)),""),"")</f>
        <v/>
      </c>
      <c r="G173" s="667" t="str">
        <f>IFERROR(IF(INDEX('Outcome Indicators - Section C'!G$10:G$26,MATCH('Print View'!$A173,'Outcome Indicators - Section C'!$A$10:$A$26,0))&lt;&gt;"",INDEX('Outcome Indicators - Section C'!G$10:G$26,MATCH('Print View'!$A173,'Outcome Indicators - Section C'!$A$10:$A$26,0)),""),"")</f>
        <v/>
      </c>
      <c r="H173" s="667" t="str">
        <f>IFERROR(IF(INDEX('Outcome Indicators - Section C'!H$10:H$26,MATCH('Print View'!$A173,'Outcome Indicators - Section C'!$A$10:$A$26,0))&lt;&gt;"",INDEX('Outcome Indicators - Section C'!H$10:H$26,MATCH('Print View'!$A173,'Outcome Indicators - Section C'!$A$10:$A$26,0)),""),"")</f>
        <v/>
      </c>
      <c r="I173" s="671" t="str">
        <f>IFERROR(IF(INDEX('Outcome Indicators - Section C'!A$10:A$26,MATCH('Print View'!$A173,'Outcome Indicators - Section C'!$A$10:$A$26,0))&lt;&gt;"",INDEX('Outcome Indicators - Section C'!A$10:A$26,MATCH('Print View'!$A173,'Outcome Indicators - Section C'!$A$10:$A$26,0)),""),"")</f>
        <v/>
      </c>
      <c r="J173" s="284" t="str">
        <f t="array" ref="J173">IFERROR(IF(INDEX('Outcome Indicators - Section C'!D$30:D$121,MATCH('Print View'!$A173&amp;'Print View'!$J$81,'Outcome Indicators - Section C'!$A$30:$A$121&amp;'Outcome Indicators - Section C'!$C$30:$C$121,0))&lt;&gt;"",INDEX('Outcome Indicators - Section C'!D$30:D$121,MATCH('Print View'!$A173&amp;'Print View'!$J$81,'Outcome Indicators - Section C'!$A$30:$A$121&amp;'Outcome Indicators - Section C'!$C$30:$C$121,0)),""),"")</f>
        <v/>
      </c>
      <c r="K173" s="608" t="str">
        <f t="array" ref="K173">IFERROR(IF(INDEX('Outcome Indicators - Section C'!F$30:F$121,MATCH('Print View'!$A173&amp;'Print View'!$J$81,'Outcome Indicators - Section C'!$A$30:$A$121&amp;'Outcome Indicators - Section C'!$C$30:$C$121,0))&lt;&gt;"",INDEX('Outcome Indicators - Section C'!F$30:F$121,MATCH('Print View'!$A173&amp;'Print View'!$J$81,'Outcome Indicators - Section C'!$A$30:$A$121&amp;'Outcome Indicators - Section C'!$C$30:$C$121,0)),""),"")</f>
        <v/>
      </c>
      <c r="L173" s="610" t="str">
        <f t="array" ref="L173">IFERROR(IF(INDEX('Outcome Indicators - Section C'!G$30:G$121,MATCH('Print View'!$A173&amp;'Print View'!$J$81,'Outcome Indicators - Section C'!$A$30:$A$121&amp;'Outcome Indicators - Section C'!$C$30:$C$121,0))&lt;&gt;"",INDEX('Outcome Indicators - Section C'!G$30:G$121,MATCH('Print View'!$A173&amp;'Print View'!$J$81,'Outcome Indicators - Section C'!$A$30:$A$121&amp;'Outcome Indicators - Section C'!$C$30:$C$121,0)),""),"")</f>
        <v/>
      </c>
      <c r="M173" s="612" t="str">
        <f t="array" ref="M173">IFERROR(IF(INDEX('Outcome Indicators - Section C'!H$30:H$121,MATCH('Print View'!$A173&amp;'Print View'!$J$81,'Outcome Indicators - Section C'!$A$30:$A$121&amp;'Outcome Indicators - Section C'!$C$30:$C$121,0))&lt;&gt;"",INDEX('Outcome Indicators - Section C'!H$30:H$121,MATCH('Print View'!$A173&amp;'Print View'!$J$81,'Outcome Indicators - Section C'!$A$30:$A$121&amp;'Outcome Indicators - Section C'!$C$30:$C$121,0)),""),"")</f>
        <v/>
      </c>
      <c r="N173" s="284" t="str">
        <f t="array" ref="N173">IFERROR(IF(INDEX('Outcome Indicators - Section C'!D$30:D$121,MATCH('Print View'!$A173&amp;'Print View'!$N$81,'Outcome Indicators - Section C'!$A$30:$A$121&amp;'Outcome Indicators - Section C'!$C$30:$C$121,0))&lt;&gt;"",INDEX('Outcome Indicators - Section C'!D$30:D$121,MATCH('Print View'!$A173&amp;'Print View'!$N$81,'Outcome Indicators - Section C'!$A$30:$A$121&amp;'Outcome Indicators - Section C'!$C$30:$C$121,0)),""),"")</f>
        <v/>
      </c>
      <c r="O173" s="608" t="str">
        <f t="array" ref="O173">IFERROR(IF(INDEX('Outcome Indicators - Section C'!F$30:F$121,MATCH('Print View'!$A173&amp;'Print View'!$N$81,'Outcome Indicators - Section C'!$A$30:$A$121&amp;'Outcome Indicators - Section C'!$C$30:$C$121,0))&lt;&gt;"",INDEX('Outcome Indicators - Section C'!F$30:F$121,MATCH('Print View'!$A173&amp;'Print View'!$N$81,'Outcome Indicators - Section C'!$A$30:$A$121&amp;'Outcome Indicators - Section C'!$C$30:$C$121,0)),""),"")</f>
        <v/>
      </c>
      <c r="P173" s="610" t="str">
        <f t="array" ref="P173">IFERROR(IF(INDEX('Outcome Indicators - Section C'!G$30:G$121,MATCH('Print View'!$A173&amp;'Print View'!$N$81,'Outcome Indicators - Section C'!$A$30:$A$121&amp;'Outcome Indicators - Section C'!$C$30:$C$121,0))&lt;&gt;"",INDEX('Outcome Indicators - Section C'!G$30:G$121,MATCH('Print View'!$A173&amp;'Print View'!$N$81,'Outcome Indicators - Section C'!$A$30:$A$121&amp;'Outcome Indicators - Section C'!$C$30:$C$121,0)),""),"")</f>
        <v/>
      </c>
      <c r="Q173" s="612" t="str">
        <f t="array" ref="Q173">IFERROR(IF(INDEX('Outcome Indicators - Section C'!H$30:H$121,MATCH('Print View'!$A173&amp;'Print View'!$N$81,'Outcome Indicators - Section C'!$A$30:$A$121&amp;'Outcome Indicators - Section C'!$C$30:$C$121,0))&lt;&gt;"",INDEX('Outcome Indicators - Section C'!H$30:H$121,MATCH('Print View'!$A173&amp;'Print View'!$N$81,'Outcome Indicators - Section C'!$A$30:$A$121&amp;'Outcome Indicators - Section C'!$C$30:$C$121,0)),""),"")</f>
        <v/>
      </c>
      <c r="R173" s="284" t="str">
        <f t="array" ref="R173">IFERROR(IF(INDEX('Outcome Indicators - Section C'!D$30:D$121,MATCH('Print View'!$A173&amp;'Print View'!$R$81,'Outcome Indicators - Section C'!$A$30:$A$121&amp;'Outcome Indicators - Section C'!$C$30:$C$121,0))&lt;&gt;"",INDEX('Outcome Indicators - Section C'!D$30:D$121,MATCH('Print View'!$A173&amp;'Print View'!$R$81,'Outcome Indicators - Section C'!$A$30:$A$121&amp;'Outcome Indicators - Section C'!$C$30:$C$121,0)),""),"")</f>
        <v/>
      </c>
      <c r="S173" s="608" t="str">
        <f t="array" ref="S173">IFERROR(IF(INDEX('Outcome Indicators - Section C'!F$30:F$121,MATCH('Print View'!$A173&amp;'Print View'!$R$81,'Outcome Indicators - Section C'!$A$30:$A$121&amp;'Outcome Indicators - Section C'!$C$30:$C$121,0))&lt;&gt;"",INDEX('Outcome Indicators - Section C'!F$30:F$121,MATCH('Print View'!$A173&amp;'Print View'!$R$81,'Outcome Indicators - Section C'!$A$30:$A$121&amp;'Outcome Indicators - Section C'!$C$30:$C$121,0)),""),"")</f>
        <v/>
      </c>
      <c r="T173" s="610" t="str">
        <f t="array" ref="T173">IFERROR(IF(INDEX('Outcome Indicators - Section C'!G$30:G$121,MATCH('Print View'!$A173&amp;'Print View'!$R$81,'Outcome Indicators - Section C'!$A$30:$A$121&amp;'Outcome Indicators - Section C'!$C$30:$C$121,0))&lt;&gt;"",INDEX('Outcome Indicators - Section C'!G$30:G$121,MATCH('Print View'!$A173&amp;'Print View'!$R$81,'Outcome Indicators - Section C'!$A$30:$A$121&amp;'Outcome Indicators - Section C'!$C$30:$C$121,0)),""),"")</f>
        <v/>
      </c>
      <c r="U173" s="612" t="str">
        <f t="array" ref="U173">IFERROR(IF(INDEX('Outcome Indicators - Section C'!H$30:H$121,MATCH('Print View'!$A173&amp;'Print View'!$R$81,'Outcome Indicators - Section C'!$A$30:$A$121&amp;'Outcome Indicators - Section C'!$C$30:$C$121,0))&lt;&gt;"",INDEX('Outcome Indicators - Section C'!H$30:H$121,MATCH('Print View'!$A173&amp;'Print View'!$R$81,'Outcome Indicators - Section C'!$A$30:$A$121&amp;'Outcome Indicators - Section C'!$C$30:$C$121,0)),""),"")</f>
        <v/>
      </c>
      <c r="V173" s="284" t="str">
        <f t="array" ref="V173">IFERROR(IF(INDEX('Outcome Indicators - Section C'!D$30:D$121,MATCH('Print View'!$A173&amp;'Print View'!$V$81,'Outcome Indicators - Section C'!$A$30:$A$121&amp;'Outcome Indicators - Section C'!$C$30:$C$121,0))&lt;&gt;"",INDEX('Outcome Indicators - Section C'!D$30:D$121,MATCH('Print View'!$A173&amp;'Print View'!$V$81,'Outcome Indicators - Section C'!$A$30:$A$121&amp;'Outcome Indicators - Section C'!$C$30:$C$121,0)),""),"")</f>
        <v/>
      </c>
      <c r="W173" s="608" t="str">
        <f t="array" ref="W173">IFERROR(IF(INDEX('Outcome Indicators - Section C'!F$30:F$121,MATCH('Print View'!$A173&amp;'Print View'!$V$81,'Outcome Indicators - Section C'!$A$30:$A$121&amp;'Outcome Indicators - Section C'!$C$30:$C$121,0))&lt;&gt;"",INDEX('Outcome Indicators - Section C'!F$30:F$121,MATCH('Print View'!$A173&amp;'Print View'!$V$81,'Outcome Indicators - Section C'!$A$30:$A$121&amp;'Outcome Indicators - Section C'!$C$30:$C$121,0)),""),"")</f>
        <v/>
      </c>
      <c r="X173" s="610" t="str">
        <f t="array" ref="X173">IFERROR(IF(INDEX('Outcome Indicators - Section C'!G$30:G$121,MATCH('Print View'!$A173&amp;'Print View'!$V$81,'Outcome Indicators - Section C'!$A$30:$A$121&amp;'Outcome Indicators - Section C'!$C$30:$C$121,0))&lt;&gt;"",INDEX('Outcome Indicators - Section C'!G$30:G$121,MATCH('Print View'!$A173&amp;'Print View'!$V$81,'Outcome Indicators - Section C'!$A$30:$A$121&amp;'Outcome Indicators - Section C'!$C$30:$C$121,0)),""),"")</f>
        <v/>
      </c>
      <c r="Y173" s="612" t="str">
        <f t="array" ref="Y173">IFERROR(IF(INDEX('Outcome Indicators - Section C'!H$30:H$121,MATCH('Print View'!$A173&amp;'Print View'!$V$81,'Outcome Indicators - Section C'!$A$30:$A$121&amp;'Outcome Indicators - Section C'!$C$30:$C$121,0))&lt;&gt;"",INDEX('Outcome Indicators - Section C'!H$30:H$121,MATCH('Print View'!$A173&amp;'Print View'!$V$81,'Outcome Indicators - Section C'!$A$30:$A$121&amp;'Outcome Indicators - Section C'!$C$30:$C$121,0)),""),"")</f>
        <v/>
      </c>
      <c r="Z173" s="284" t="str">
        <f t="array" ref="Z173">IFERROR(IF(INDEX('Outcome Indicators - Section C'!D$30:D$121,MATCH('Print View'!$A173&amp;'Print View'!$Z$81,'Outcome Indicators - Section C'!$A$30:$A$121&amp;'Outcome Indicators - Section C'!$C$30:$C$121,0))&lt;&gt;"",INDEX('Outcome Indicators - Section C'!D$30:D$121,MATCH('Print View'!$A173&amp;'Print View'!$Z$81,'Outcome Indicators - Section C'!$A$30:$A$121&amp;'Outcome Indicators - Section C'!$C$30:$C$121,0)),""),"")</f>
        <v/>
      </c>
      <c r="AA173" s="608" t="str">
        <f t="array" ref="AA173">IFERROR(IF(INDEX('Outcome Indicators - Section C'!F$30:F$121,MATCH('Print View'!$A173&amp;'Print View'!$Z$81,'Outcome Indicators - Section C'!$A$30:$A$121&amp;'Outcome Indicators - Section C'!$C$30:$C$121,0))&lt;&gt;"",INDEX('Outcome Indicators - Section C'!F$30:F$121,MATCH('Print View'!$A173&amp;'Print View'!$Z$81,'Outcome Indicators - Section C'!$A$30:$A$121&amp;'Outcome Indicators - Section C'!$C$30:$C$121,0)),""),"")</f>
        <v/>
      </c>
      <c r="AB173" s="610" t="str">
        <f t="array" ref="AB173">IFERROR(IF(INDEX('Outcome Indicators - Section C'!G$30:G$121,MATCH('Print View'!$A173&amp;'Print View'!$Z$81,'Outcome Indicators - Section C'!$A$30:$A$121&amp;'Outcome Indicators - Section C'!$C$30:$C$121,0))&lt;&gt;"",INDEX('Outcome Indicators - Section C'!G$30:G$121,MATCH('Print View'!$A173&amp;'Print View'!$Z$81,'Outcome Indicators - Section C'!$A$30:$A$121&amp;'Outcome Indicators - Section C'!$C$30:$C$121,0)),""),"")</f>
        <v/>
      </c>
      <c r="AC173" s="612" t="str">
        <f t="array" ref="AC173">IFERROR(IF(INDEX('Outcome Indicators - Section C'!H$30:H$121,MATCH('Print View'!$A173&amp;'Print View'!$Z$81,'Outcome Indicators - Section C'!$A$30:$A$121&amp;'Outcome Indicators - Section C'!$C$30:$C$121,0))&lt;&gt;"",INDEX('Outcome Indicators - Section C'!H$30:H$121,MATCH('Print View'!$A173&amp;'Print View'!$Z$81,'Outcome Indicators - Section C'!$A$30:$A$121&amp;'Outcome Indicators - Section C'!$C$30:$C$121,0)),""),"")</f>
        <v/>
      </c>
      <c r="AD173" s="280"/>
      <c r="AE173" s="255"/>
      <c r="AF173" s="255"/>
      <c r="AG173" s="255"/>
      <c r="AH173" s="255"/>
      <c r="AI173" s="268"/>
      <c r="AJ173" s="673"/>
    </row>
    <row r="174" spans="1:36" s="229" customFormat="1" ht="15.75" customHeight="1" x14ac:dyDescent="0.35">
      <c r="A174" s="658"/>
      <c r="B174" s="668"/>
      <c r="C174" s="668"/>
      <c r="D174" s="668"/>
      <c r="E174" s="668"/>
      <c r="F174" s="668"/>
      <c r="G174" s="668"/>
      <c r="H174" s="668"/>
      <c r="I174" s="672"/>
      <c r="J174" s="285" t="str">
        <f t="array" ref="J174">IFERROR(IF(INDEX('Outcome Indicators - Section C'!E$30:E$121,MATCH('Print View'!$A173&amp;'Print View'!$J$81,'Outcome Indicators - Section C'!$A$30:$A$121&amp;'Outcome Indicators - Section C'!$C$30:$C$121,0))&lt;&gt;"",INDEX('Outcome Indicators - Section C'!E$30:E$121,MATCH('Print View'!$A173&amp;'Print View'!$J$81,'Outcome Indicators - Section C'!$A$30:$A$121&amp;'Outcome Indicators - Section C'!$C$30:$C$121,0)),""),"")</f>
        <v/>
      </c>
      <c r="K174" s="609"/>
      <c r="L174" s="611"/>
      <c r="M174" s="613"/>
      <c r="N174" s="285" t="str">
        <f t="array" ref="N174">IFERROR(IF(INDEX('Outcome Indicators - Section C'!E$30:E$121,MATCH('Print View'!$A173&amp;'Print View'!$N$81,'Outcome Indicators - Section C'!$A$30:$A$121&amp;'Outcome Indicators - Section C'!$C$30:$C$121,0))&lt;&gt;"",INDEX('Outcome Indicators - Section C'!E$30:E$121,MATCH('Print View'!$A173&amp;'Print View'!$N$81,'Outcome Indicators - Section C'!$A$30:$A$121&amp;'Outcome Indicators - Section C'!$C$30:$C$121,0)),""),"")</f>
        <v/>
      </c>
      <c r="O174" s="609"/>
      <c r="P174" s="611"/>
      <c r="Q174" s="613"/>
      <c r="R174" s="285" t="str">
        <f t="array" ref="R174">IFERROR(IF(INDEX('Outcome Indicators - Section C'!E$30:E$121,MATCH('Print View'!$A173&amp;'Print View'!$R$81,'Outcome Indicators - Section C'!$A$30:$A$121&amp;'Outcome Indicators - Section C'!$C$30:$C$121,0))&lt;&gt;"",INDEX('Outcome Indicators - Section C'!E$30:E$121,MATCH('Print View'!$A173&amp;'Print View'!$R$81,'Outcome Indicators - Section C'!$A$30:$A$121&amp;'Outcome Indicators - Section C'!$C$30:$C$121,0)),""),"")</f>
        <v/>
      </c>
      <c r="S174" s="609"/>
      <c r="T174" s="611"/>
      <c r="U174" s="613"/>
      <c r="V174" s="285" t="str">
        <f t="array" ref="V174">IFERROR(IF(INDEX('Outcome Indicators - Section C'!E$30:E$121,MATCH('Print View'!$A173&amp;'Print View'!$V$81,'Outcome Indicators - Section C'!$A$30:$A$121&amp;'Outcome Indicators - Section C'!$C$30:$C$121,0))&lt;&gt;"",INDEX('Outcome Indicators - Section C'!E$30:E$121,MATCH('Print View'!$A173&amp;'Print View'!$V$81,'Outcome Indicators - Section C'!$A$30:$A$121&amp;'Outcome Indicators - Section C'!$C$30:$C$121,0)),""),"")</f>
        <v/>
      </c>
      <c r="W174" s="609"/>
      <c r="X174" s="611"/>
      <c r="Y174" s="613"/>
      <c r="Z174" s="285" t="str">
        <f t="array" ref="Z174">IFERROR(IF(INDEX('Outcome Indicators - Section C'!E$30:E$121,MATCH('Print View'!$A173&amp;'Print View'!$Z$81,'Outcome Indicators - Section C'!$A$30:$A$121&amp;'Outcome Indicators - Section C'!$C$30:$C$121,0))&lt;&gt;"",INDEX('Outcome Indicators - Section C'!E$30:E$121,MATCH('Print View'!$A173&amp;'Print View'!$Z$81,'Outcome Indicators - Section C'!$A$30:$A$121&amp;'Outcome Indicators - Section C'!$C$30:$C$121,0)),""),"")</f>
        <v/>
      </c>
      <c r="AA174" s="609"/>
      <c r="AB174" s="611"/>
      <c r="AC174" s="613"/>
      <c r="AD174" s="277"/>
      <c r="AE174" s="258"/>
      <c r="AF174" s="258"/>
      <c r="AG174" s="258"/>
      <c r="AH174" s="258"/>
      <c r="AI174" s="268"/>
      <c r="AJ174" s="673"/>
    </row>
    <row r="175" spans="1:36" s="229" customFormat="1" ht="28.5" x14ac:dyDescent="0.65">
      <c r="A175" s="614">
        <v>28</v>
      </c>
      <c r="B175" s="615" t="str">
        <f>IFERROR(IF(INDEX('Outcome Indicators - Section C'!B$10:B$26,MATCH('Print View'!$A175,'Outcome Indicators - Section C'!$A$10:$A$26,0))&lt;&gt;"",INDEX('Outcome Indicators - Section C'!B$10:B$26,MATCH('Print View'!$A175,'Outcome Indicators - Section C'!$A$10:$A$26,0)),""),"")</f>
        <v/>
      </c>
      <c r="C175" s="615" t="str">
        <f>IFERROR(IF(INDEX('Outcome Indicators - Section C'!C$10:C$26,MATCH('Print View'!$A175,'Outcome Indicators - Section C'!$A$10:$A$26,0))&lt;&gt;"",INDEX('Outcome Indicators - Section C'!C$10:C$26,MATCH('Print View'!$A175,'Outcome Indicators - Section C'!$A$10:$A$26,0)),""),"")</f>
        <v/>
      </c>
      <c r="D175" s="615" t="str">
        <f>IFERROR(IF(INDEX('Outcome Indicators - Section C'!D$10:D$26,MATCH('Print View'!$A175,'Outcome Indicators - Section C'!$A$10:$A$26,0))&lt;&gt;"",INDEX('Outcome Indicators - Section C'!D$10:D$26,MATCH('Print View'!$A175,'Outcome Indicators - Section C'!$A$10:$A$26,0)),""),"")</f>
        <v/>
      </c>
      <c r="E175" s="615" t="str">
        <f>IFERROR(IF(INDEX('Outcome Indicators - Section C'!E$10:E$26,MATCH('Print View'!$A175,'Outcome Indicators - Section C'!$A$10:$A$26,0))&lt;&gt;"",INDEX('Outcome Indicators - Section C'!E$10:E$26,MATCH('Print View'!$A175,'Outcome Indicators - Section C'!$A$10:$A$26,0)),""),"")</f>
        <v/>
      </c>
      <c r="F175" s="615" t="str">
        <f>IFERROR(IF(INDEX('Outcome Indicators - Section C'!F$10:F$26,MATCH('Print View'!$A175,'Outcome Indicators - Section C'!$A$10:$A$26,0))&lt;&gt;"",INDEX('Outcome Indicators - Section C'!F$10:F$26,MATCH('Print View'!$A175,'Outcome Indicators - Section C'!$A$10:$A$26,0)),""),"")</f>
        <v/>
      </c>
      <c r="G175" s="615" t="str">
        <f>IFERROR(IF(INDEX('Outcome Indicators - Section C'!G$10:G$26,MATCH('Print View'!$A175,'Outcome Indicators - Section C'!$A$10:$A$26,0))&lt;&gt;"",INDEX('Outcome Indicators - Section C'!G$10:G$26,MATCH('Print View'!$A175,'Outcome Indicators - Section C'!$A$10:$A$26,0)),""),"")</f>
        <v/>
      </c>
      <c r="H175" s="615" t="str">
        <f>IFERROR(IF(INDEX('Outcome Indicators - Section C'!H$10:H$26,MATCH('Print View'!$A175,'Outcome Indicators - Section C'!$A$10:$A$26,0))&lt;&gt;"",INDEX('Outcome Indicators - Section C'!H$10:H$26,MATCH('Print View'!$A175,'Outcome Indicators - Section C'!$A$10:$A$26,0)),""),"")</f>
        <v/>
      </c>
      <c r="I175" s="617" t="str">
        <f>IFERROR(IF(INDEX('Outcome Indicators - Section C'!A$10:A$26,MATCH('Print View'!$A175,'Outcome Indicators - Section C'!$A$10:$A$26,0))&lt;&gt;"",INDEX('Outcome Indicators - Section C'!A$10:A$26,MATCH('Print View'!$A175,'Outcome Indicators - Section C'!$A$10:$A$26,0)),""),"")</f>
        <v/>
      </c>
      <c r="J175" s="312" t="str">
        <f t="array" ref="J175">IFERROR(IF(INDEX('Outcome Indicators - Section C'!D$30:D$121,MATCH('Print View'!$A175&amp;'Print View'!$J$81,'Outcome Indicators - Section C'!$A$30:$A$121&amp;'Outcome Indicators - Section C'!$C$30:$C$121,0))&lt;&gt;"",INDEX('Outcome Indicators - Section C'!D$30:D$121,MATCH('Print View'!$A175&amp;'Print View'!$J$81,'Outcome Indicators - Section C'!$A$30:$A$121&amp;'Outcome Indicators - Section C'!$C$30:$C$121,0)),""),"")</f>
        <v/>
      </c>
      <c r="K175" s="661" t="str">
        <f t="array" ref="K175">IFERROR(IF(INDEX('Outcome Indicators - Section C'!F$30:F$121,MATCH('Print View'!$A175&amp;'Print View'!$J$81,'Outcome Indicators - Section C'!$A$30:$A$121&amp;'Outcome Indicators - Section C'!$C$30:$C$121,0))&lt;&gt;"",INDEX('Outcome Indicators - Section C'!F$30:F$121,MATCH('Print View'!$A175&amp;'Print View'!$J$81,'Outcome Indicators - Section C'!$A$30:$A$121&amp;'Outcome Indicators - Section C'!$C$30:$C$121,0)),""),"")</f>
        <v/>
      </c>
      <c r="L175" s="663" t="str">
        <f t="array" ref="L175">IFERROR(IF(INDEX('Outcome Indicators - Section C'!G$30:G$121,MATCH('Print View'!$A175&amp;'Print View'!$J$81,'Outcome Indicators - Section C'!$A$30:$A$121&amp;'Outcome Indicators - Section C'!$C$30:$C$121,0))&lt;&gt;"",INDEX('Outcome Indicators - Section C'!G$30:G$121,MATCH('Print View'!$A175&amp;'Print View'!$J$81,'Outcome Indicators - Section C'!$A$30:$A$121&amp;'Outcome Indicators - Section C'!$C$30:$C$121,0)),""),"")</f>
        <v/>
      </c>
      <c r="M175" s="665" t="str">
        <f t="array" ref="M175">IFERROR(IF(INDEX('Outcome Indicators - Section C'!H$30:H$121,MATCH('Print View'!$A175&amp;'Print View'!$J$81,'Outcome Indicators - Section C'!$A$30:$A$121&amp;'Outcome Indicators - Section C'!$C$30:$C$121,0))&lt;&gt;"",INDEX('Outcome Indicators - Section C'!H$30:H$121,MATCH('Print View'!$A175&amp;'Print View'!$J$81,'Outcome Indicators - Section C'!$A$30:$A$121&amp;'Outcome Indicators - Section C'!$C$30:$C$121,0)),""),"")</f>
        <v/>
      </c>
      <c r="N175" s="312" t="str">
        <f t="array" ref="N175">IFERROR(IF(INDEX('Outcome Indicators - Section C'!D$30:D$121,MATCH('Print View'!$A175&amp;'Print View'!$N$81,'Outcome Indicators - Section C'!$A$30:$A$121&amp;'Outcome Indicators - Section C'!$C$30:$C$121,0))&lt;&gt;"",INDEX('Outcome Indicators - Section C'!D$30:D$121,MATCH('Print View'!$A175&amp;'Print View'!$N$81,'Outcome Indicators - Section C'!$A$30:$A$121&amp;'Outcome Indicators - Section C'!$C$30:$C$121,0)),""),"")</f>
        <v/>
      </c>
      <c r="O175" s="661" t="str">
        <f t="array" ref="O175">IFERROR(IF(INDEX('Outcome Indicators - Section C'!F$30:F$121,MATCH('Print View'!$A175&amp;'Print View'!$N$81,'Outcome Indicators - Section C'!$A$30:$A$121&amp;'Outcome Indicators - Section C'!$C$30:$C$121,0))&lt;&gt;"",INDEX('Outcome Indicators - Section C'!F$30:F$121,MATCH('Print View'!$A175&amp;'Print View'!$N$81,'Outcome Indicators - Section C'!$A$30:$A$121&amp;'Outcome Indicators - Section C'!$C$30:$C$121,0)),""),"")</f>
        <v/>
      </c>
      <c r="P175" s="663" t="str">
        <f t="array" ref="P175">IFERROR(IF(INDEX('Outcome Indicators - Section C'!G$30:G$121,MATCH('Print View'!$A175&amp;'Print View'!$N$81,'Outcome Indicators - Section C'!$A$30:$A$121&amp;'Outcome Indicators - Section C'!$C$30:$C$121,0))&lt;&gt;"",INDEX('Outcome Indicators - Section C'!G$30:G$121,MATCH('Print View'!$A175&amp;'Print View'!$N$81,'Outcome Indicators - Section C'!$A$30:$A$121&amp;'Outcome Indicators - Section C'!$C$30:$C$121,0)),""),"")</f>
        <v/>
      </c>
      <c r="Q175" s="665" t="str">
        <f t="array" ref="Q175">IFERROR(IF(INDEX('Outcome Indicators - Section C'!H$30:H$121,MATCH('Print View'!$A175&amp;'Print View'!$N$81,'Outcome Indicators - Section C'!$A$30:$A$121&amp;'Outcome Indicators - Section C'!$C$30:$C$121,0))&lt;&gt;"",INDEX('Outcome Indicators - Section C'!H$30:H$121,MATCH('Print View'!$A175&amp;'Print View'!$N$81,'Outcome Indicators - Section C'!$A$30:$A$121&amp;'Outcome Indicators - Section C'!$C$30:$C$121,0)),""),"")</f>
        <v/>
      </c>
      <c r="R175" s="312" t="str">
        <f t="array" ref="R175">IFERROR(IF(INDEX('Outcome Indicators - Section C'!D$30:D$121,MATCH('Print View'!$A175&amp;'Print View'!$R$81,'Outcome Indicators - Section C'!$A$30:$A$121&amp;'Outcome Indicators - Section C'!$C$30:$C$121,0))&lt;&gt;"",INDEX('Outcome Indicators - Section C'!D$30:D$121,MATCH('Print View'!$A175&amp;'Print View'!$R$81,'Outcome Indicators - Section C'!$A$30:$A$121&amp;'Outcome Indicators - Section C'!$C$30:$C$121,0)),""),"")</f>
        <v/>
      </c>
      <c r="S175" s="661" t="str">
        <f t="array" ref="S175">IFERROR(IF(INDEX('Outcome Indicators - Section C'!F$30:F$121,MATCH('Print View'!$A175&amp;'Print View'!$R$81,'Outcome Indicators - Section C'!$A$30:$A$121&amp;'Outcome Indicators - Section C'!$C$30:$C$121,0))&lt;&gt;"",INDEX('Outcome Indicators - Section C'!F$30:F$121,MATCH('Print View'!$A175&amp;'Print View'!$R$81,'Outcome Indicators - Section C'!$A$30:$A$121&amp;'Outcome Indicators - Section C'!$C$30:$C$121,0)),""),"")</f>
        <v/>
      </c>
      <c r="T175" s="663" t="str">
        <f t="array" ref="T175">IFERROR(IF(INDEX('Outcome Indicators - Section C'!G$30:G$121,MATCH('Print View'!$A175&amp;'Print View'!$R$81,'Outcome Indicators - Section C'!$A$30:$A$121&amp;'Outcome Indicators - Section C'!$C$30:$C$121,0))&lt;&gt;"",INDEX('Outcome Indicators - Section C'!G$30:G$121,MATCH('Print View'!$A175&amp;'Print View'!$R$81,'Outcome Indicators - Section C'!$A$30:$A$121&amp;'Outcome Indicators - Section C'!$C$30:$C$121,0)),""),"")</f>
        <v/>
      </c>
      <c r="U175" s="665" t="str">
        <f t="array" ref="U175">IFERROR(IF(INDEX('Outcome Indicators - Section C'!H$30:H$121,MATCH('Print View'!$A175&amp;'Print View'!$R$81,'Outcome Indicators - Section C'!$A$30:$A$121&amp;'Outcome Indicators - Section C'!$C$30:$C$121,0))&lt;&gt;"",INDEX('Outcome Indicators - Section C'!H$30:H$121,MATCH('Print View'!$A175&amp;'Print View'!$R$81,'Outcome Indicators - Section C'!$A$30:$A$121&amp;'Outcome Indicators - Section C'!$C$30:$C$121,0)),""),"")</f>
        <v/>
      </c>
      <c r="V175" s="312" t="str">
        <f t="array" ref="V175">IFERROR(IF(INDEX('Outcome Indicators - Section C'!D$30:D$121,MATCH('Print View'!$A175&amp;'Print View'!$V$81,'Outcome Indicators - Section C'!$A$30:$A$121&amp;'Outcome Indicators - Section C'!$C$30:$C$121,0))&lt;&gt;"",INDEX('Outcome Indicators - Section C'!D$30:D$121,MATCH('Print View'!$A175&amp;'Print View'!$V$81,'Outcome Indicators - Section C'!$A$30:$A$121&amp;'Outcome Indicators - Section C'!$C$30:$C$121,0)),""),"")</f>
        <v/>
      </c>
      <c r="W175" s="661" t="str">
        <f t="array" ref="W175">IFERROR(IF(INDEX('Outcome Indicators - Section C'!F$30:F$121,MATCH('Print View'!$A175&amp;'Print View'!$V$81,'Outcome Indicators - Section C'!$A$30:$A$121&amp;'Outcome Indicators - Section C'!$C$30:$C$121,0))&lt;&gt;"",INDEX('Outcome Indicators - Section C'!F$30:F$121,MATCH('Print View'!$A175&amp;'Print View'!$V$81,'Outcome Indicators - Section C'!$A$30:$A$121&amp;'Outcome Indicators - Section C'!$C$30:$C$121,0)),""),"")</f>
        <v/>
      </c>
      <c r="X175" s="663" t="str">
        <f t="array" ref="X175">IFERROR(IF(INDEX('Outcome Indicators - Section C'!G$30:G$121,MATCH('Print View'!$A175&amp;'Print View'!$V$81,'Outcome Indicators - Section C'!$A$30:$A$121&amp;'Outcome Indicators - Section C'!$C$30:$C$121,0))&lt;&gt;"",INDEX('Outcome Indicators - Section C'!G$30:G$121,MATCH('Print View'!$A175&amp;'Print View'!$V$81,'Outcome Indicators - Section C'!$A$30:$A$121&amp;'Outcome Indicators - Section C'!$C$30:$C$121,0)),""),"")</f>
        <v/>
      </c>
      <c r="Y175" s="665" t="str">
        <f t="array" ref="Y175">IFERROR(IF(INDEX('Outcome Indicators - Section C'!H$30:H$121,MATCH('Print View'!$A175&amp;'Print View'!$V$81,'Outcome Indicators - Section C'!$A$30:$A$121&amp;'Outcome Indicators - Section C'!$C$30:$C$121,0))&lt;&gt;"",INDEX('Outcome Indicators - Section C'!H$30:H$121,MATCH('Print View'!$A175&amp;'Print View'!$V$81,'Outcome Indicators - Section C'!$A$30:$A$121&amp;'Outcome Indicators - Section C'!$C$30:$C$121,0)),""),"")</f>
        <v/>
      </c>
      <c r="Z175" s="312" t="str">
        <f t="array" ref="Z175">IFERROR(IF(INDEX('Outcome Indicators - Section C'!D$30:D$121,MATCH('Print View'!$A175&amp;'Print View'!$Z$81,'Outcome Indicators - Section C'!$A$30:$A$121&amp;'Outcome Indicators - Section C'!$C$30:$C$121,0))&lt;&gt;"",INDEX('Outcome Indicators - Section C'!D$30:D$121,MATCH('Print View'!$A175&amp;'Print View'!$Z$81,'Outcome Indicators - Section C'!$A$30:$A$121&amp;'Outcome Indicators - Section C'!$C$30:$C$121,0)),""),"")</f>
        <v/>
      </c>
      <c r="AA175" s="661" t="str">
        <f t="array" ref="AA175">IFERROR(IF(INDEX('Outcome Indicators - Section C'!F$30:F$121,MATCH('Print View'!$A175&amp;'Print View'!$Z$81,'Outcome Indicators - Section C'!$A$30:$A$121&amp;'Outcome Indicators - Section C'!$C$30:$C$121,0))&lt;&gt;"",INDEX('Outcome Indicators - Section C'!F$30:F$121,MATCH('Print View'!$A175&amp;'Print View'!$Z$81,'Outcome Indicators - Section C'!$A$30:$A$121&amp;'Outcome Indicators - Section C'!$C$30:$C$121,0)),""),"")</f>
        <v/>
      </c>
      <c r="AB175" s="663" t="str">
        <f t="array" ref="AB175">IFERROR(IF(INDEX('Outcome Indicators - Section C'!G$30:G$121,MATCH('Print View'!$A175&amp;'Print View'!$Z$81,'Outcome Indicators - Section C'!$A$30:$A$121&amp;'Outcome Indicators - Section C'!$C$30:$C$121,0))&lt;&gt;"",INDEX('Outcome Indicators - Section C'!G$30:G$121,MATCH('Print View'!$A175&amp;'Print View'!$Z$81,'Outcome Indicators - Section C'!$A$30:$A$121&amp;'Outcome Indicators - Section C'!$C$30:$C$121,0)),""),"")</f>
        <v/>
      </c>
      <c r="AC175" s="665" t="str">
        <f t="array" ref="AC175">IFERROR(IF(INDEX('Outcome Indicators - Section C'!H$30:H$121,MATCH('Print View'!$A175&amp;'Print View'!$Z$81,'Outcome Indicators - Section C'!$A$30:$A$121&amp;'Outcome Indicators - Section C'!$C$30:$C$121,0))&lt;&gt;"",INDEX('Outcome Indicators - Section C'!H$30:H$121,MATCH('Print View'!$A175&amp;'Print View'!$Z$81,'Outcome Indicators - Section C'!$A$30:$A$121&amp;'Outcome Indicators - Section C'!$C$30:$C$121,0)),""),"")</f>
        <v/>
      </c>
      <c r="AD175" s="278"/>
      <c r="AE175" s="260"/>
      <c r="AF175" s="260"/>
      <c r="AG175" s="260"/>
      <c r="AH175" s="260"/>
      <c r="AI175" s="260"/>
      <c r="AJ175" s="261"/>
    </row>
    <row r="176" spans="1:36" s="229" customFormat="1" ht="15.75" customHeight="1" x14ac:dyDescent="0.35">
      <c r="A176" s="614"/>
      <c r="B176" s="616"/>
      <c r="C176" s="616"/>
      <c r="D176" s="616"/>
      <c r="E176" s="616"/>
      <c r="F176" s="616"/>
      <c r="G176" s="616"/>
      <c r="H176" s="616"/>
      <c r="I176" s="618"/>
      <c r="J176" s="313" t="str">
        <f t="array" ref="J176">IFERROR(IF(INDEX('Outcome Indicators - Section C'!E$30:E$121,MATCH('Print View'!$A175&amp;'Print View'!$J$81,'Outcome Indicators - Section C'!$A$30:$A$121&amp;'Outcome Indicators - Section C'!$C$30:$C$121,0))&lt;&gt;"",INDEX('Outcome Indicators - Section C'!E$30:E$121,MATCH('Print View'!$A175&amp;'Print View'!$J$81,'Outcome Indicators - Section C'!$A$30:$A$121&amp;'Outcome Indicators - Section C'!$C$30:$C$121,0)),""),"")</f>
        <v/>
      </c>
      <c r="K176" s="662"/>
      <c r="L176" s="664"/>
      <c r="M176" s="666"/>
      <c r="N176" s="313" t="str">
        <f t="array" ref="N176">IFERROR(IF(INDEX('Outcome Indicators - Section C'!E$30:E$121,MATCH('Print View'!$A175&amp;'Print View'!$N$81,'Outcome Indicators - Section C'!$A$30:$A$121&amp;'Outcome Indicators - Section C'!$C$30:$C$121,0))&lt;&gt;"",INDEX('Outcome Indicators - Section C'!E$30:E$121,MATCH('Print View'!$A175&amp;'Print View'!$N$81,'Outcome Indicators - Section C'!$A$30:$A$121&amp;'Outcome Indicators - Section C'!$C$30:$C$121,0)),""),"")</f>
        <v/>
      </c>
      <c r="O176" s="662"/>
      <c r="P176" s="664"/>
      <c r="Q176" s="666"/>
      <c r="R176" s="313" t="str">
        <f t="array" ref="R176">IFERROR(IF(INDEX('Outcome Indicators - Section C'!E$30:E$121,MATCH('Print View'!$A175&amp;'Print View'!$R$81,'Outcome Indicators - Section C'!$A$30:$A$121&amp;'Outcome Indicators - Section C'!$C$30:$C$121,0))&lt;&gt;"",INDEX('Outcome Indicators - Section C'!E$30:E$121,MATCH('Print View'!$A175&amp;'Print View'!$R$81,'Outcome Indicators - Section C'!$A$30:$A$121&amp;'Outcome Indicators - Section C'!$C$30:$C$121,0)),""),"")</f>
        <v/>
      </c>
      <c r="S176" s="662"/>
      <c r="T176" s="664"/>
      <c r="U176" s="666"/>
      <c r="V176" s="313" t="str">
        <f t="array" ref="V176">IFERROR(IF(INDEX('Outcome Indicators - Section C'!E$30:E$121,MATCH('Print View'!$A175&amp;'Print View'!$V$81,'Outcome Indicators - Section C'!$A$30:$A$121&amp;'Outcome Indicators - Section C'!$C$30:$C$121,0))&lt;&gt;"",INDEX('Outcome Indicators - Section C'!E$30:E$121,MATCH('Print View'!$A175&amp;'Print View'!$V$81,'Outcome Indicators - Section C'!$A$30:$A$121&amp;'Outcome Indicators - Section C'!$C$30:$C$121,0)),""),"")</f>
        <v/>
      </c>
      <c r="W176" s="662"/>
      <c r="X176" s="664"/>
      <c r="Y176" s="666"/>
      <c r="Z176" s="313" t="str">
        <f t="array" ref="Z176">IFERROR(IF(INDEX('Outcome Indicators - Section C'!E$30:E$121,MATCH('Print View'!$A175&amp;'Print View'!$Z$81,'Outcome Indicators - Section C'!$A$30:$A$121&amp;'Outcome Indicators - Section C'!$C$30:$C$121,0))&lt;&gt;"",INDEX('Outcome Indicators - Section C'!E$30:E$121,MATCH('Print View'!$A175&amp;'Print View'!$Z$81,'Outcome Indicators - Section C'!$A$30:$A$121&amp;'Outcome Indicators - Section C'!$C$30:$C$121,0)),""),"")</f>
        <v/>
      </c>
      <c r="AA176" s="662"/>
      <c r="AB176" s="664"/>
      <c r="AC176" s="666"/>
      <c r="AD176" s="279"/>
      <c r="AE176" s="262"/>
      <c r="AF176" s="262"/>
      <c r="AG176" s="262"/>
      <c r="AH176" s="262"/>
      <c r="AI176" s="262"/>
      <c r="AJ176" s="263"/>
    </row>
    <row r="177" spans="1:36" s="229" customFormat="1" ht="15.75" customHeight="1" x14ac:dyDescent="0.65">
      <c r="A177" s="658">
        <v>29</v>
      </c>
      <c r="B177" s="667"/>
      <c r="C177" s="667"/>
      <c r="D177" s="667"/>
      <c r="E177" s="667"/>
      <c r="F177" s="667"/>
      <c r="G177" s="667"/>
      <c r="H177" s="667"/>
      <c r="I177" s="671"/>
      <c r="J177" s="284"/>
      <c r="K177" s="608"/>
      <c r="L177" s="610"/>
      <c r="M177" s="612"/>
      <c r="N177" s="284"/>
      <c r="O177" s="608"/>
      <c r="P177" s="610"/>
      <c r="Q177" s="612"/>
      <c r="R177" s="284"/>
      <c r="S177" s="608"/>
      <c r="T177" s="610"/>
      <c r="U177" s="612"/>
      <c r="V177" s="284"/>
      <c r="W177" s="608"/>
      <c r="X177" s="610"/>
      <c r="Y177" s="612"/>
      <c r="Z177" s="284"/>
      <c r="AA177" s="608"/>
      <c r="AB177" s="610"/>
      <c r="AC177" s="612"/>
      <c r="AD177" s="280"/>
      <c r="AE177" s="255"/>
      <c r="AF177" s="255"/>
      <c r="AG177" s="255"/>
      <c r="AH177" s="255"/>
      <c r="AI177" s="268"/>
      <c r="AJ177" s="673"/>
    </row>
    <row r="178" spans="1:36" s="229" customFormat="1" ht="15.75" customHeight="1" x14ac:dyDescent="0.35">
      <c r="A178" s="658"/>
      <c r="B178" s="668"/>
      <c r="C178" s="668"/>
      <c r="D178" s="668"/>
      <c r="E178" s="668"/>
      <c r="F178" s="668"/>
      <c r="G178" s="668"/>
      <c r="H178" s="668"/>
      <c r="I178" s="672"/>
      <c r="J178" s="285"/>
      <c r="K178" s="609"/>
      <c r="L178" s="611"/>
      <c r="M178" s="613"/>
      <c r="N178" s="285"/>
      <c r="O178" s="609"/>
      <c r="P178" s="611"/>
      <c r="Q178" s="613"/>
      <c r="R178" s="285"/>
      <c r="S178" s="609"/>
      <c r="T178" s="611"/>
      <c r="U178" s="613"/>
      <c r="V178" s="285"/>
      <c r="W178" s="609"/>
      <c r="X178" s="611"/>
      <c r="Y178" s="613"/>
      <c r="Z178" s="285"/>
      <c r="AA178" s="609"/>
      <c r="AB178" s="611"/>
      <c r="AC178" s="613"/>
      <c r="AD178" s="277"/>
      <c r="AE178" s="258"/>
      <c r="AF178" s="258"/>
      <c r="AG178" s="258"/>
      <c r="AH178" s="258"/>
      <c r="AI178" s="268"/>
      <c r="AJ178" s="673"/>
    </row>
    <row r="179" spans="1:36" s="229" customFormat="1" ht="28.5" x14ac:dyDescent="0.65">
      <c r="A179" s="614">
        <v>30</v>
      </c>
      <c r="B179" s="681" t="str">
        <f>IFERROR(IF(INDEX('Outcome Indicators - Section C'!B$10:B$26,MATCH('Print View'!$A179,'Outcome Indicators - Section C'!$A$10:$A$26,0))&lt;&gt;"",INDEX('Outcome Indicators - Section C'!B$10:B$26,MATCH('Print View'!$A179,'Outcome Indicators - Section C'!$A$10:$A$26,0)),""),"")</f>
        <v/>
      </c>
      <c r="C179" s="681" t="str">
        <f>IFERROR(IF(INDEX('Outcome Indicators - Section C'!C$10:C$26,MATCH('Print View'!$A179,'Outcome Indicators - Section C'!$A$10:$A$26,0))&lt;&gt;"",INDEX('Outcome Indicators - Section C'!C$10:C$26,MATCH('Print View'!$A179,'Outcome Indicators - Section C'!$A$10:$A$26,0)),""),"")</f>
        <v/>
      </c>
      <c r="D179" s="681" t="str">
        <f>IFERROR(IF(INDEX('Outcome Indicators - Section C'!D$10:D$26,MATCH('Print View'!$A179,'Outcome Indicators - Section C'!$A$10:$A$26,0))&lt;&gt;"",INDEX('Outcome Indicators - Section C'!D$10:D$26,MATCH('Print View'!$A179,'Outcome Indicators - Section C'!$A$10:$A$26,0)),""),"")</f>
        <v/>
      </c>
      <c r="E179" s="681" t="str">
        <f>IFERROR(IF(INDEX('Outcome Indicators - Section C'!E$10:E$26,MATCH('Print View'!$A179,'Outcome Indicators - Section C'!$A$10:$A$26,0))&lt;&gt;"",INDEX('Outcome Indicators - Section C'!E$10:E$26,MATCH('Print View'!$A179,'Outcome Indicators - Section C'!$A$10:$A$26,0)),""),"")</f>
        <v/>
      </c>
      <c r="F179" s="681" t="str">
        <f>IFERROR(IF(INDEX('Outcome Indicators - Section C'!F$10:F$26,MATCH('Print View'!$A179,'Outcome Indicators - Section C'!$A$10:$A$26,0))&lt;&gt;"",INDEX('Outcome Indicators - Section C'!F$10:F$26,MATCH('Print View'!$A179,'Outcome Indicators - Section C'!$A$10:$A$26,0)),""),"")</f>
        <v/>
      </c>
      <c r="G179" s="681" t="str">
        <f>IFERROR(IF(INDEX('Outcome Indicators - Section C'!G$10:G$26,MATCH('Print View'!$A179,'Outcome Indicators - Section C'!$A$10:$A$26,0))&lt;&gt;"",INDEX('Outcome Indicators - Section C'!G$10:G$26,MATCH('Print View'!$A179,'Outcome Indicators - Section C'!$A$10:$A$26,0)),""),"")</f>
        <v/>
      </c>
      <c r="H179" s="681" t="str">
        <f>IFERROR(IF(INDEX('Outcome Indicators - Section C'!H$10:H$26,MATCH('Print View'!$A179,'Outcome Indicators - Section C'!$A$10:$A$26,0))&lt;&gt;"",INDEX('Outcome Indicators - Section C'!H$10:H$26,MATCH('Print View'!$A179,'Outcome Indicators - Section C'!$A$10:$A$26,0)),""),"")</f>
        <v/>
      </c>
      <c r="I179" s="665" t="str">
        <f>IFERROR(IF(INDEX('Outcome Indicators - Section C'!A$10:A$26,MATCH('Print View'!$A179,'Outcome Indicators - Section C'!$A$10:$A$26,0))&lt;&gt;"",INDEX('Outcome Indicators - Section C'!A$10:A$26,MATCH('Print View'!$A179,'Outcome Indicators - Section C'!$A$10:$A$26,0)),""),"")</f>
        <v/>
      </c>
      <c r="J179" s="312" t="str">
        <f t="array" ref="J179">IFERROR(IF(INDEX('Outcome Indicators - Section C'!D$30:D$121,MATCH('Print View'!$A179&amp;'Print View'!$J$81,'Outcome Indicators - Section C'!$A$30:$A$121&amp;'Outcome Indicators - Section C'!$C$30:$C$121,0))&lt;&gt;"",INDEX('Outcome Indicators - Section C'!D$30:D$121,MATCH('Print View'!$A179&amp;'Print View'!$J$81,'Outcome Indicators - Section C'!$A$30:$A$121&amp;'Outcome Indicators - Section C'!$C$30:$C$121,0)),""),"")</f>
        <v/>
      </c>
      <c r="K179" s="661" t="str">
        <f t="array" ref="K179">IFERROR(IF(INDEX('Outcome Indicators - Section C'!F$30:F$121,MATCH('Print View'!$A179&amp;'Print View'!$J$81,'Outcome Indicators - Section C'!$A$30:$A$121&amp;'Outcome Indicators - Section C'!$C$30:$C$121,0))&lt;&gt;"",INDEX('Outcome Indicators - Section C'!F$30:F$121,MATCH('Print View'!$A179&amp;'Print View'!$J$81,'Outcome Indicators - Section C'!$A$30:$A$121&amp;'Outcome Indicators - Section C'!$C$30:$C$121,0)),""),"")</f>
        <v/>
      </c>
      <c r="L179" s="663" t="str">
        <f t="array" ref="L179">IFERROR(IF(INDEX('Outcome Indicators - Section C'!G$30:G$121,MATCH('Print View'!$A179&amp;'Print View'!$J$81,'Outcome Indicators - Section C'!$A$30:$A$121&amp;'Outcome Indicators - Section C'!$C$30:$C$121,0))&lt;&gt;"",INDEX('Outcome Indicators - Section C'!G$30:G$121,MATCH('Print View'!$A179&amp;'Print View'!$J$81,'Outcome Indicators - Section C'!$A$30:$A$121&amp;'Outcome Indicators - Section C'!$C$30:$C$121,0)),""),"")</f>
        <v/>
      </c>
      <c r="M179" s="665" t="str">
        <f t="array" ref="M179">IFERROR(IF(INDEX('Outcome Indicators - Section C'!H$30:H$121,MATCH('Print View'!$A179&amp;'Print View'!$J$81,'Outcome Indicators - Section C'!$A$30:$A$121&amp;'Outcome Indicators - Section C'!$C$30:$C$121,0))&lt;&gt;"",INDEX('Outcome Indicators - Section C'!H$30:H$121,MATCH('Print View'!$A179&amp;'Print View'!$J$81,'Outcome Indicators - Section C'!$A$30:$A$121&amp;'Outcome Indicators - Section C'!$C$30:$C$121,0)),""),"")</f>
        <v/>
      </c>
      <c r="N179" s="312" t="str">
        <f t="array" ref="N179">IFERROR(IF(INDEX('Outcome Indicators - Section C'!D$30:D$121,MATCH('Print View'!$A179&amp;'Print View'!$N$81,'Outcome Indicators - Section C'!$A$30:$A$121&amp;'Outcome Indicators - Section C'!$C$30:$C$121,0))&lt;&gt;"",INDEX('Outcome Indicators - Section C'!D$30:D$121,MATCH('Print View'!$A179&amp;'Print View'!$N$81,'Outcome Indicators - Section C'!$A$30:$A$121&amp;'Outcome Indicators - Section C'!$C$30:$C$121,0)),""),"")</f>
        <v/>
      </c>
      <c r="O179" s="661" t="str">
        <f t="array" ref="O179">IFERROR(IF(INDEX('Outcome Indicators - Section C'!F$30:F$121,MATCH('Print View'!$A179&amp;'Print View'!$N$81,'Outcome Indicators - Section C'!$A$30:$A$121&amp;'Outcome Indicators - Section C'!$C$30:$C$121,0))&lt;&gt;"",INDEX('Outcome Indicators - Section C'!F$30:F$121,MATCH('Print View'!$A179&amp;'Print View'!$N$81,'Outcome Indicators - Section C'!$A$30:$A$121&amp;'Outcome Indicators - Section C'!$C$30:$C$121,0)),""),"")</f>
        <v/>
      </c>
      <c r="P179" s="663" t="str">
        <f t="array" ref="P179">IFERROR(IF(INDEX('Outcome Indicators - Section C'!G$30:G$121,MATCH('Print View'!$A179&amp;'Print View'!$N$81,'Outcome Indicators - Section C'!$A$30:$A$121&amp;'Outcome Indicators - Section C'!$C$30:$C$121,0))&lt;&gt;"",INDEX('Outcome Indicators - Section C'!G$30:G$121,MATCH('Print View'!$A179&amp;'Print View'!$N$81,'Outcome Indicators - Section C'!$A$30:$A$121&amp;'Outcome Indicators - Section C'!$C$30:$C$121,0)),""),"")</f>
        <v/>
      </c>
      <c r="Q179" s="665" t="str">
        <f t="array" ref="Q179">IFERROR(IF(INDEX('Outcome Indicators - Section C'!H$30:H$121,MATCH('Print View'!$A179&amp;'Print View'!$N$81,'Outcome Indicators - Section C'!$A$30:$A$121&amp;'Outcome Indicators - Section C'!$C$30:$C$121,0))&lt;&gt;"",INDEX('Outcome Indicators - Section C'!H$30:H$121,MATCH('Print View'!$A179&amp;'Print View'!$N$81,'Outcome Indicators - Section C'!$A$30:$A$121&amp;'Outcome Indicators - Section C'!$C$30:$C$121,0)),""),"")</f>
        <v/>
      </c>
      <c r="R179" s="312" t="str">
        <f t="array" ref="R179">IFERROR(IF(INDEX('Outcome Indicators - Section C'!D$30:D$121,MATCH('Print View'!$A179&amp;'Print View'!$R$81,'Outcome Indicators - Section C'!$A$30:$A$121&amp;'Outcome Indicators - Section C'!$C$30:$C$121,0))&lt;&gt;"",INDEX('Outcome Indicators - Section C'!D$30:D$121,MATCH('Print View'!$A179&amp;'Print View'!$R$81,'Outcome Indicators - Section C'!$A$30:$A$121&amp;'Outcome Indicators - Section C'!$C$30:$C$121,0)),""),"")</f>
        <v/>
      </c>
      <c r="S179" s="661" t="str">
        <f t="array" ref="S179">IFERROR(IF(INDEX('Outcome Indicators - Section C'!F$30:F$121,MATCH('Print View'!$A179&amp;'Print View'!$R$81,'Outcome Indicators - Section C'!$A$30:$A$121&amp;'Outcome Indicators - Section C'!$C$30:$C$121,0))&lt;&gt;"",INDEX('Outcome Indicators - Section C'!F$30:F$121,MATCH('Print View'!$A179&amp;'Print View'!$R$81,'Outcome Indicators - Section C'!$A$30:$A$121&amp;'Outcome Indicators - Section C'!$C$30:$C$121,0)),""),"")</f>
        <v/>
      </c>
      <c r="T179" s="663" t="str">
        <f t="array" ref="T179">IFERROR(IF(INDEX('Outcome Indicators - Section C'!G$30:G$121,MATCH('Print View'!$A179&amp;'Print View'!$R$81,'Outcome Indicators - Section C'!$A$30:$A$121&amp;'Outcome Indicators - Section C'!$C$30:$C$121,0))&lt;&gt;"",INDEX('Outcome Indicators - Section C'!G$30:G$121,MATCH('Print View'!$A179&amp;'Print View'!$R$81,'Outcome Indicators - Section C'!$A$30:$A$121&amp;'Outcome Indicators - Section C'!$C$30:$C$121,0)),""),"")</f>
        <v/>
      </c>
      <c r="U179" s="665" t="str">
        <f t="array" ref="U179">IFERROR(IF(INDEX('Outcome Indicators - Section C'!H$30:H$121,MATCH('Print View'!$A179&amp;'Print View'!$R$81,'Outcome Indicators - Section C'!$A$30:$A$121&amp;'Outcome Indicators - Section C'!$C$30:$C$121,0))&lt;&gt;"",INDEX('Outcome Indicators - Section C'!H$30:H$121,MATCH('Print View'!$A179&amp;'Print View'!$R$81,'Outcome Indicators - Section C'!$A$30:$A$121&amp;'Outcome Indicators - Section C'!$C$30:$C$121,0)),""),"")</f>
        <v/>
      </c>
      <c r="V179" s="312" t="str">
        <f t="array" ref="V179">IFERROR(IF(INDEX('Outcome Indicators - Section C'!D$30:D$121,MATCH('Print View'!$A179&amp;'Print View'!$V$81,'Outcome Indicators - Section C'!$A$30:$A$121&amp;'Outcome Indicators - Section C'!$C$30:$C$121,0))&lt;&gt;"",INDEX('Outcome Indicators - Section C'!D$30:D$121,MATCH('Print View'!$A179&amp;'Print View'!$V$81,'Outcome Indicators - Section C'!$A$30:$A$121&amp;'Outcome Indicators - Section C'!$C$30:$C$121,0)),""),"")</f>
        <v/>
      </c>
      <c r="W179" s="661" t="str">
        <f t="array" ref="W179">IFERROR(IF(INDEX('Outcome Indicators - Section C'!F$30:F$121,MATCH('Print View'!$A179&amp;'Print View'!$V$81,'Outcome Indicators - Section C'!$A$30:$A$121&amp;'Outcome Indicators - Section C'!$C$30:$C$121,0))&lt;&gt;"",INDEX('Outcome Indicators - Section C'!F$30:F$121,MATCH('Print View'!$A179&amp;'Print View'!$V$81,'Outcome Indicators - Section C'!$A$30:$A$121&amp;'Outcome Indicators - Section C'!$C$30:$C$121,0)),""),"")</f>
        <v/>
      </c>
      <c r="X179" s="663" t="str">
        <f t="array" ref="X179">IFERROR(IF(INDEX('Outcome Indicators - Section C'!G$30:G$121,MATCH('Print View'!$A179&amp;'Print View'!$V$81,'Outcome Indicators - Section C'!$A$30:$A$121&amp;'Outcome Indicators - Section C'!$C$30:$C$121,0))&lt;&gt;"",INDEX('Outcome Indicators - Section C'!G$30:G$121,MATCH('Print View'!$A179&amp;'Print View'!$V$81,'Outcome Indicators - Section C'!$A$30:$A$121&amp;'Outcome Indicators - Section C'!$C$30:$C$121,0)),""),"")</f>
        <v/>
      </c>
      <c r="Y179" s="665" t="str">
        <f t="array" ref="Y179">IFERROR(IF(INDEX('Outcome Indicators - Section C'!H$30:H$121,MATCH('Print View'!$A179&amp;'Print View'!$V$81,'Outcome Indicators - Section C'!$A$30:$A$121&amp;'Outcome Indicators - Section C'!$C$30:$C$121,0))&lt;&gt;"",INDEX('Outcome Indicators - Section C'!H$30:H$121,MATCH('Print View'!$A179&amp;'Print View'!$V$81,'Outcome Indicators - Section C'!$A$30:$A$121&amp;'Outcome Indicators - Section C'!$C$30:$C$121,0)),""),"")</f>
        <v/>
      </c>
      <c r="Z179" s="312" t="str">
        <f t="array" ref="Z179">IFERROR(IF(INDEX('Outcome Indicators - Section C'!D$30:D$121,MATCH('Print View'!$A179&amp;'Print View'!$Z$81,'Outcome Indicators - Section C'!$A$30:$A$121&amp;'Outcome Indicators - Section C'!$C$30:$C$121,0))&lt;&gt;"",INDEX('Outcome Indicators - Section C'!D$30:D$121,MATCH('Print View'!$A179&amp;'Print View'!$Z$81,'Outcome Indicators - Section C'!$A$30:$A$121&amp;'Outcome Indicators - Section C'!$C$30:$C$121,0)),""),"")</f>
        <v/>
      </c>
      <c r="AA179" s="661" t="str">
        <f t="array" ref="AA179">IFERROR(IF(INDEX('Outcome Indicators - Section C'!F$30:F$121,MATCH('Print View'!$A179&amp;'Print View'!$Z$81,'Outcome Indicators - Section C'!$A$30:$A$121&amp;'Outcome Indicators - Section C'!$C$30:$C$121,0))&lt;&gt;"",INDEX('Outcome Indicators - Section C'!F$30:F$121,MATCH('Print View'!$A179&amp;'Print View'!$Z$81,'Outcome Indicators - Section C'!$A$30:$A$121&amp;'Outcome Indicators - Section C'!$C$30:$C$121,0)),""),"")</f>
        <v/>
      </c>
      <c r="AB179" s="663" t="str">
        <f t="array" ref="AB179">IFERROR(IF(INDEX('Outcome Indicators - Section C'!G$30:G$121,MATCH('Print View'!$A179&amp;'Print View'!$Z$81,'Outcome Indicators - Section C'!$A$30:$A$121&amp;'Outcome Indicators - Section C'!$C$30:$C$121,0))&lt;&gt;"",INDEX('Outcome Indicators - Section C'!G$30:G$121,MATCH('Print View'!$A179&amp;'Print View'!$Z$81,'Outcome Indicators - Section C'!$A$30:$A$121&amp;'Outcome Indicators - Section C'!$C$30:$C$121,0)),""),"")</f>
        <v/>
      </c>
      <c r="AC179" s="665" t="str">
        <f t="array" ref="AC179">IFERROR(IF(INDEX('Outcome Indicators - Section C'!H$30:H$121,MATCH('Print View'!$A179&amp;'Print View'!$Z$81,'Outcome Indicators - Section C'!$A$30:$A$121&amp;'Outcome Indicators - Section C'!$C$30:$C$121,0))&lt;&gt;"",INDEX('Outcome Indicators - Section C'!H$30:H$121,MATCH('Print View'!$A179&amp;'Print View'!$Z$81,'Outcome Indicators - Section C'!$A$30:$A$121&amp;'Outcome Indicators - Section C'!$C$30:$C$121,0)),""),"")</f>
        <v/>
      </c>
      <c r="AD179" s="314"/>
      <c r="AE179" s="315"/>
      <c r="AF179" s="315"/>
      <c r="AG179" s="315"/>
      <c r="AH179" s="315"/>
      <c r="AI179" s="316"/>
      <c r="AJ179" s="686"/>
    </row>
    <row r="180" spans="1:36" s="229" customFormat="1" ht="16.5" customHeight="1" thickBot="1" x14ac:dyDescent="0.4">
      <c r="A180" s="680"/>
      <c r="B180" s="682"/>
      <c r="C180" s="682"/>
      <c r="D180" s="682"/>
      <c r="E180" s="682"/>
      <c r="F180" s="682"/>
      <c r="G180" s="682"/>
      <c r="H180" s="682"/>
      <c r="I180" s="683"/>
      <c r="J180" s="320" t="str">
        <f t="array" ref="J180">IFERROR(IF(INDEX('Outcome Indicators - Section C'!E$30:E$121,MATCH('Print View'!$A179&amp;'Print View'!$J$81,'Outcome Indicators - Section C'!$A$30:$A$121&amp;'Outcome Indicators - Section C'!$C$30:$C$121,0))&lt;&gt;"",INDEX('Outcome Indicators - Section C'!E$30:E$121,MATCH('Print View'!$A179&amp;'Print View'!$J$81,'Outcome Indicators - Section C'!$A$30:$A$121&amp;'Outcome Indicators - Section C'!$C$30:$C$121,0)),""),"")</f>
        <v/>
      </c>
      <c r="K180" s="684"/>
      <c r="L180" s="685"/>
      <c r="M180" s="683"/>
      <c r="N180" s="320" t="str">
        <f t="array" ref="N180">IFERROR(IF(INDEX('Outcome Indicators - Section C'!E$30:E$121,MATCH('Print View'!$A179&amp;'Print View'!$N$81,'Outcome Indicators - Section C'!$A$30:$A$121&amp;'Outcome Indicators - Section C'!$C$30:$C$121,0))&lt;&gt;"",INDEX('Outcome Indicators - Section C'!E$30:E$121,MATCH('Print View'!$A179&amp;'Print View'!$N$81,'Outcome Indicators - Section C'!$A$30:$A$121&amp;'Outcome Indicators - Section C'!$C$30:$C$121,0)),""),"")</f>
        <v/>
      </c>
      <c r="O180" s="684"/>
      <c r="P180" s="685"/>
      <c r="Q180" s="683"/>
      <c r="R180" s="320" t="str">
        <f t="array" ref="R180">IFERROR(IF(INDEX('Outcome Indicators - Section C'!E$30:E$121,MATCH('Print View'!$A179&amp;'Print View'!$R$81,'Outcome Indicators - Section C'!$A$30:$A$121&amp;'Outcome Indicators - Section C'!$C$30:$C$121,0))&lt;&gt;"",INDEX('Outcome Indicators - Section C'!E$30:E$121,MATCH('Print View'!$A179&amp;'Print View'!$R$81,'Outcome Indicators - Section C'!$A$30:$A$121&amp;'Outcome Indicators - Section C'!$C$30:$C$121,0)),""),"")</f>
        <v/>
      </c>
      <c r="S180" s="684"/>
      <c r="T180" s="685"/>
      <c r="U180" s="683"/>
      <c r="V180" s="320" t="str">
        <f t="array" ref="V180">IFERROR(IF(INDEX('Outcome Indicators - Section C'!E$30:E$121,MATCH('Print View'!$A179&amp;'Print View'!$V$81,'Outcome Indicators - Section C'!$A$30:$A$121&amp;'Outcome Indicators - Section C'!$C$30:$C$121,0))&lt;&gt;"",INDEX('Outcome Indicators - Section C'!E$30:E$121,MATCH('Print View'!$A179&amp;'Print View'!$V$81,'Outcome Indicators - Section C'!$A$30:$A$121&amp;'Outcome Indicators - Section C'!$C$30:$C$121,0)),""),"")</f>
        <v/>
      </c>
      <c r="W180" s="684"/>
      <c r="X180" s="685"/>
      <c r="Y180" s="683"/>
      <c r="Z180" s="320" t="str">
        <f t="array" ref="Z180">IFERROR(IF(INDEX('Outcome Indicators - Section C'!E$30:E$121,MATCH('Print View'!$A179&amp;'Print View'!$Z$81,'Outcome Indicators - Section C'!$A$30:$A$121&amp;'Outcome Indicators - Section C'!$C$30:$C$121,0))&lt;&gt;"",INDEX('Outcome Indicators - Section C'!E$30:E$121,MATCH('Print View'!$A179&amp;'Print View'!$Z$81,'Outcome Indicators - Section C'!$A$30:$A$121&amp;'Outcome Indicators - Section C'!$C$30:$C$121,0)),""),"")</f>
        <v/>
      </c>
      <c r="AA180" s="684"/>
      <c r="AB180" s="685"/>
      <c r="AC180" s="683"/>
      <c r="AD180" s="317"/>
      <c r="AE180" s="318"/>
      <c r="AF180" s="318"/>
      <c r="AG180" s="318"/>
      <c r="AH180" s="318"/>
      <c r="AI180" s="319"/>
      <c r="AJ180" s="687"/>
    </row>
    <row r="181" spans="1:36" ht="23.5" x14ac:dyDescent="0.55000000000000004">
      <c r="A181" s="230"/>
      <c r="B181" s="231"/>
      <c r="C181" s="231"/>
      <c r="D181" s="232"/>
      <c r="E181" s="232"/>
      <c r="F181" s="232"/>
      <c r="G181" s="232"/>
      <c r="H181" s="232"/>
      <c r="I181" s="232"/>
      <c r="J181" s="232"/>
      <c r="K181" s="232"/>
      <c r="L181" s="232"/>
      <c r="M181" s="232"/>
      <c r="N181" s="232"/>
    </row>
    <row r="182" spans="1:36" ht="16" thickBot="1" x14ac:dyDescent="0.4">
      <c r="J182" s="225"/>
    </row>
    <row r="183" spans="1:36" ht="46.5" thickBot="1" x14ac:dyDescent="0.4">
      <c r="A183" s="603" t="str">
        <f>'WPTM - Section F'!A6:AC6</f>
        <v>Key Activities</v>
      </c>
      <c r="B183" s="604"/>
      <c r="C183" s="604"/>
      <c r="D183" s="604"/>
      <c r="E183" s="604"/>
      <c r="F183" s="604"/>
      <c r="G183" s="604"/>
      <c r="H183" s="604"/>
      <c r="I183" s="605"/>
    </row>
    <row r="184" spans="1:36" ht="16" thickBot="1" x14ac:dyDescent="0.4"/>
    <row r="185" spans="1:36" ht="26.25" customHeight="1" x14ac:dyDescent="0.35">
      <c r="A185" s="606" t="str">
        <f>'WPTM - Section F'!A7</f>
        <v>Key Activity Number</v>
      </c>
      <c r="B185" s="606" t="str">
        <f>'WPTM - Section F'!B7</f>
        <v>Module</v>
      </c>
      <c r="C185" s="606" t="str">
        <f>'WPTM - Section F'!C7</f>
        <v>Intervention</v>
      </c>
      <c r="D185" s="606" t="str">
        <f>'WPTM - Section F'!D7</f>
        <v>Key Activity</v>
      </c>
      <c r="E185" s="606" t="str">
        <f>'WPTM - Section F'!E7</f>
        <v>Reponsible PR</v>
      </c>
      <c r="F185" s="606" t="str">
        <f>'WPTM - Section F'!W7</f>
        <v>Module Reference (Name)</v>
      </c>
      <c r="G185" s="234"/>
      <c r="H185" s="234"/>
      <c r="I185" s="234"/>
      <c r="J185" s="234"/>
      <c r="K185" s="234"/>
      <c r="L185" s="235"/>
      <c r="M185" s="236"/>
      <c r="N185" s="234"/>
      <c r="O185" s="234"/>
      <c r="P185" s="234"/>
      <c r="Q185" s="234"/>
      <c r="R185" s="234"/>
      <c r="S185" s="235"/>
      <c r="T185" s="236"/>
      <c r="U185" s="234"/>
      <c r="V185" s="234"/>
      <c r="W185" s="234"/>
      <c r="X185" s="234"/>
      <c r="Y185" s="234"/>
      <c r="Z185" s="235"/>
      <c r="AA185" s="236"/>
      <c r="AB185" s="234"/>
      <c r="AC185" s="234"/>
      <c r="AD185" s="234"/>
      <c r="AE185" s="234"/>
      <c r="AF185" s="234"/>
      <c r="AG185" s="235"/>
      <c r="AH185" s="237"/>
      <c r="AI185" s="601"/>
    </row>
    <row r="186" spans="1:36" ht="26.25" customHeight="1" x14ac:dyDescent="0.35">
      <c r="A186" s="607"/>
      <c r="B186" s="607"/>
      <c r="C186" s="607"/>
      <c r="D186" s="607"/>
      <c r="E186" s="607"/>
      <c r="F186" s="607"/>
      <c r="G186" s="238"/>
      <c r="H186" s="238"/>
      <c r="I186" s="239" t="s">
        <v>185</v>
      </c>
      <c r="J186" s="238"/>
      <c r="K186" s="238"/>
      <c r="L186" s="240"/>
      <c r="M186" s="241" t="s">
        <v>184</v>
      </c>
      <c r="N186" s="238"/>
      <c r="O186" s="238"/>
      <c r="P186" s="238" t="s">
        <v>185</v>
      </c>
      <c r="Q186" s="238"/>
      <c r="R186" s="238"/>
      <c r="S186" s="240"/>
      <c r="T186" s="242" t="s">
        <v>184</v>
      </c>
      <c r="U186" s="238"/>
      <c r="V186" s="238"/>
      <c r="W186" s="238" t="s">
        <v>185</v>
      </c>
      <c r="X186" s="238"/>
      <c r="Y186" s="238"/>
      <c r="Z186" s="240"/>
      <c r="AA186" s="241" t="s">
        <v>184</v>
      </c>
      <c r="AB186" s="238"/>
      <c r="AC186" s="238"/>
      <c r="AD186" s="238" t="s">
        <v>185</v>
      </c>
      <c r="AE186" s="238"/>
      <c r="AF186" s="238"/>
      <c r="AG186" s="240"/>
      <c r="AH186" s="243"/>
      <c r="AI186" s="602"/>
    </row>
    <row r="187" spans="1:36" x14ac:dyDescent="0.35">
      <c r="A187" s="244"/>
      <c r="B187" s="245"/>
      <c r="C187" s="245"/>
      <c r="D187" s="245"/>
      <c r="E187" s="246"/>
      <c r="F187" s="594"/>
      <c r="G187" s="594"/>
      <c r="H187" s="595"/>
      <c r="I187" s="596"/>
      <c r="J187" s="594"/>
      <c r="K187" s="594"/>
      <c r="L187" s="597"/>
      <c r="M187" s="593"/>
      <c r="N187" s="594"/>
      <c r="O187" s="595"/>
      <c r="P187" s="596"/>
      <c r="Q187" s="594"/>
      <c r="R187" s="594"/>
      <c r="S187" s="597"/>
      <c r="T187" s="593"/>
      <c r="U187" s="594"/>
      <c r="V187" s="595"/>
      <c r="W187" s="596"/>
      <c r="X187" s="594"/>
      <c r="Y187" s="594"/>
      <c r="Z187" s="597"/>
      <c r="AA187" s="593"/>
      <c r="AB187" s="594"/>
      <c r="AC187" s="595"/>
      <c r="AD187" s="596"/>
      <c r="AE187" s="594"/>
      <c r="AF187" s="594"/>
      <c r="AG187" s="597"/>
      <c r="AH187" s="247"/>
      <c r="AI187" s="248"/>
    </row>
    <row r="188" spans="1:36" x14ac:dyDescent="0.35">
      <c r="A188" s="244"/>
      <c r="B188" s="245"/>
      <c r="C188" s="245"/>
      <c r="D188" s="245"/>
      <c r="E188" s="246"/>
      <c r="F188" s="594"/>
      <c r="G188" s="594"/>
      <c r="H188" s="595"/>
      <c r="I188" s="596"/>
      <c r="J188" s="594"/>
      <c r="K188" s="594"/>
      <c r="L188" s="597"/>
      <c r="M188" s="593"/>
      <c r="N188" s="594"/>
      <c r="O188" s="595"/>
      <c r="P188" s="596"/>
      <c r="Q188" s="594"/>
      <c r="R188" s="594"/>
      <c r="S188" s="597"/>
      <c r="T188" s="593"/>
      <c r="U188" s="594"/>
      <c r="V188" s="595"/>
      <c r="W188" s="596"/>
      <c r="X188" s="594"/>
      <c r="Y188" s="594"/>
      <c r="Z188" s="597"/>
      <c r="AA188" s="593"/>
      <c r="AB188" s="594"/>
      <c r="AC188" s="595"/>
      <c r="AD188" s="596"/>
      <c r="AE188" s="594"/>
      <c r="AF188" s="594"/>
      <c r="AG188" s="597"/>
      <c r="AH188" s="247"/>
      <c r="AI188" s="248"/>
    </row>
    <row r="189" spans="1:36" x14ac:dyDescent="0.35">
      <c r="A189" s="244"/>
      <c r="B189" s="245"/>
      <c r="C189" s="245"/>
      <c r="D189" s="245"/>
      <c r="E189" s="246"/>
      <c r="F189" s="594"/>
      <c r="G189" s="594"/>
      <c r="H189" s="595"/>
      <c r="I189" s="596"/>
      <c r="J189" s="594"/>
      <c r="K189" s="594"/>
      <c r="L189" s="597"/>
      <c r="M189" s="593"/>
      <c r="N189" s="594"/>
      <c r="O189" s="595"/>
      <c r="P189" s="596"/>
      <c r="Q189" s="594"/>
      <c r="R189" s="594"/>
      <c r="S189" s="597"/>
      <c r="T189" s="593"/>
      <c r="U189" s="594"/>
      <c r="V189" s="595"/>
      <c r="W189" s="596"/>
      <c r="X189" s="594"/>
      <c r="Y189" s="594"/>
      <c r="Z189" s="597"/>
      <c r="AA189" s="593"/>
      <c r="AB189" s="594"/>
      <c r="AC189" s="595"/>
      <c r="AD189" s="596"/>
      <c r="AE189" s="594"/>
      <c r="AF189" s="594"/>
      <c r="AG189" s="597"/>
      <c r="AH189" s="247"/>
      <c r="AI189" s="248"/>
    </row>
    <row r="190" spans="1:36" x14ac:dyDescent="0.35">
      <c r="A190" s="244"/>
      <c r="B190" s="245"/>
      <c r="C190" s="245"/>
      <c r="D190" s="245"/>
      <c r="E190" s="246"/>
      <c r="F190" s="594"/>
      <c r="G190" s="594"/>
      <c r="H190" s="595"/>
      <c r="I190" s="596"/>
      <c r="J190" s="594"/>
      <c r="K190" s="594"/>
      <c r="L190" s="597"/>
      <c r="M190" s="593"/>
      <c r="N190" s="594"/>
      <c r="O190" s="595"/>
      <c r="P190" s="596"/>
      <c r="Q190" s="594"/>
      <c r="R190" s="594"/>
      <c r="S190" s="597"/>
      <c r="T190" s="593"/>
      <c r="U190" s="594"/>
      <c r="V190" s="595"/>
      <c r="W190" s="596"/>
      <c r="X190" s="594"/>
      <c r="Y190" s="594"/>
      <c r="Z190" s="597"/>
      <c r="AA190" s="593"/>
      <c r="AB190" s="594"/>
      <c r="AC190" s="595"/>
      <c r="AD190" s="596"/>
      <c r="AE190" s="594"/>
      <c r="AF190" s="594"/>
      <c r="AG190" s="597"/>
      <c r="AH190" s="247"/>
      <c r="AI190" s="248"/>
    </row>
    <row r="191" spans="1:36" x14ac:dyDescent="0.35">
      <c r="A191" s="244"/>
      <c r="B191" s="245"/>
      <c r="C191" s="245"/>
      <c r="D191" s="245"/>
      <c r="E191" s="246"/>
      <c r="F191" s="594"/>
      <c r="G191" s="594"/>
      <c r="H191" s="595"/>
      <c r="I191" s="596"/>
      <c r="J191" s="594"/>
      <c r="K191" s="594"/>
      <c r="L191" s="597"/>
      <c r="M191" s="593"/>
      <c r="N191" s="594"/>
      <c r="O191" s="595"/>
      <c r="P191" s="596"/>
      <c r="Q191" s="594"/>
      <c r="R191" s="594"/>
      <c r="S191" s="597"/>
      <c r="T191" s="593"/>
      <c r="U191" s="594"/>
      <c r="V191" s="595"/>
      <c r="W191" s="596"/>
      <c r="X191" s="594"/>
      <c r="Y191" s="594"/>
      <c r="Z191" s="597"/>
      <c r="AA191" s="593"/>
      <c r="AB191" s="594"/>
      <c r="AC191" s="595"/>
      <c r="AD191" s="596"/>
      <c r="AE191" s="594"/>
      <c r="AF191" s="594"/>
      <c r="AG191" s="597"/>
      <c r="AH191" s="247"/>
      <c r="AI191" s="248"/>
    </row>
    <row r="192" spans="1:36" x14ac:dyDescent="0.35">
      <c r="A192" s="244"/>
      <c r="B192" s="245"/>
      <c r="C192" s="245"/>
      <c r="D192" s="245"/>
      <c r="E192" s="246"/>
      <c r="F192" s="594"/>
      <c r="G192" s="594"/>
      <c r="H192" s="595"/>
      <c r="I192" s="596"/>
      <c r="J192" s="594"/>
      <c r="K192" s="594"/>
      <c r="L192" s="597"/>
      <c r="M192" s="593"/>
      <c r="N192" s="594"/>
      <c r="O192" s="595"/>
      <c r="P192" s="596"/>
      <c r="Q192" s="594"/>
      <c r="R192" s="594"/>
      <c r="S192" s="597"/>
      <c r="T192" s="593"/>
      <c r="U192" s="594"/>
      <c r="V192" s="595"/>
      <c r="W192" s="596"/>
      <c r="X192" s="594"/>
      <c r="Y192" s="594"/>
      <c r="Z192" s="597"/>
      <c r="AA192" s="593"/>
      <c r="AB192" s="594"/>
      <c r="AC192" s="595"/>
      <c r="AD192" s="596"/>
      <c r="AE192" s="594"/>
      <c r="AF192" s="594"/>
      <c r="AG192" s="597"/>
      <c r="AH192" s="247"/>
      <c r="AI192" s="248"/>
    </row>
    <row r="193" spans="1:35" x14ac:dyDescent="0.35">
      <c r="A193" s="244"/>
      <c r="B193" s="245"/>
      <c r="C193" s="245"/>
      <c r="D193" s="245"/>
      <c r="E193" s="246"/>
      <c r="F193" s="594"/>
      <c r="G193" s="594"/>
      <c r="H193" s="595"/>
      <c r="I193" s="596"/>
      <c r="J193" s="594"/>
      <c r="K193" s="594"/>
      <c r="L193" s="597"/>
      <c r="M193" s="593"/>
      <c r="N193" s="594"/>
      <c r="O193" s="595"/>
      <c r="P193" s="596"/>
      <c r="Q193" s="594"/>
      <c r="R193" s="594"/>
      <c r="S193" s="597"/>
      <c r="T193" s="593"/>
      <c r="U193" s="594"/>
      <c r="V193" s="595"/>
      <c r="W193" s="596"/>
      <c r="X193" s="594"/>
      <c r="Y193" s="594"/>
      <c r="Z193" s="597"/>
      <c r="AA193" s="593"/>
      <c r="AB193" s="594"/>
      <c r="AC193" s="595"/>
      <c r="AD193" s="596"/>
      <c r="AE193" s="594"/>
      <c r="AF193" s="594"/>
      <c r="AG193" s="597"/>
      <c r="AH193" s="247"/>
      <c r="AI193" s="248"/>
    </row>
    <row r="194" spans="1:35" x14ac:dyDescent="0.35">
      <c r="A194" s="244"/>
      <c r="B194" s="245"/>
      <c r="C194" s="245"/>
      <c r="D194" s="245"/>
      <c r="E194" s="246"/>
      <c r="F194" s="594"/>
      <c r="G194" s="594"/>
      <c r="H194" s="595"/>
      <c r="I194" s="596"/>
      <c r="J194" s="594"/>
      <c r="K194" s="594"/>
      <c r="L194" s="597"/>
      <c r="M194" s="593"/>
      <c r="N194" s="594"/>
      <c r="O194" s="595"/>
      <c r="P194" s="596"/>
      <c r="Q194" s="594"/>
      <c r="R194" s="594"/>
      <c r="S194" s="597"/>
      <c r="T194" s="593"/>
      <c r="U194" s="594"/>
      <c r="V194" s="595"/>
      <c r="W194" s="596"/>
      <c r="X194" s="594"/>
      <c r="Y194" s="594"/>
      <c r="Z194" s="597"/>
      <c r="AA194" s="593"/>
      <c r="AB194" s="594"/>
      <c r="AC194" s="595"/>
      <c r="AD194" s="596"/>
      <c r="AE194" s="594"/>
      <c r="AF194" s="594"/>
      <c r="AG194" s="597"/>
      <c r="AH194" s="247"/>
      <c r="AI194" s="248"/>
    </row>
    <row r="195" spans="1:35" x14ac:dyDescent="0.35">
      <c r="A195" s="244"/>
      <c r="B195" s="245"/>
      <c r="C195" s="245"/>
      <c r="D195" s="245"/>
      <c r="E195" s="246"/>
      <c r="F195" s="594"/>
      <c r="G195" s="594"/>
      <c r="H195" s="595"/>
      <c r="I195" s="596"/>
      <c r="J195" s="594"/>
      <c r="K195" s="594"/>
      <c r="L195" s="597"/>
      <c r="M195" s="593"/>
      <c r="N195" s="594"/>
      <c r="O195" s="595"/>
      <c r="P195" s="596"/>
      <c r="Q195" s="594"/>
      <c r="R195" s="594"/>
      <c r="S195" s="597"/>
      <c r="T195" s="593"/>
      <c r="U195" s="594"/>
      <c r="V195" s="595"/>
      <c r="W195" s="596"/>
      <c r="X195" s="594"/>
      <c r="Y195" s="594"/>
      <c r="Z195" s="597"/>
      <c r="AA195" s="593"/>
      <c r="AB195" s="594"/>
      <c r="AC195" s="595"/>
      <c r="AD195" s="596"/>
      <c r="AE195" s="594"/>
      <c r="AF195" s="594"/>
      <c r="AG195" s="597"/>
      <c r="AH195" s="247"/>
      <c r="AI195" s="248"/>
    </row>
    <row r="196" spans="1:35" x14ac:dyDescent="0.35">
      <c r="A196" s="244"/>
      <c r="B196" s="245"/>
      <c r="C196" s="245"/>
      <c r="D196" s="245"/>
      <c r="E196" s="246"/>
      <c r="F196" s="594"/>
      <c r="G196" s="594"/>
      <c r="H196" s="595"/>
      <c r="I196" s="596"/>
      <c r="J196" s="594"/>
      <c r="K196" s="594"/>
      <c r="L196" s="597"/>
      <c r="M196" s="593"/>
      <c r="N196" s="594"/>
      <c r="O196" s="595"/>
      <c r="P196" s="596"/>
      <c r="Q196" s="594"/>
      <c r="R196" s="594"/>
      <c r="S196" s="597"/>
      <c r="T196" s="593"/>
      <c r="U196" s="594"/>
      <c r="V196" s="595"/>
      <c r="W196" s="596"/>
      <c r="X196" s="594"/>
      <c r="Y196" s="594"/>
      <c r="Z196" s="597"/>
      <c r="AA196" s="593"/>
      <c r="AB196" s="594"/>
      <c r="AC196" s="595"/>
      <c r="AD196" s="596"/>
      <c r="AE196" s="594"/>
      <c r="AF196" s="594"/>
      <c r="AG196" s="597"/>
      <c r="AH196" s="247"/>
      <c r="AI196" s="248"/>
    </row>
    <row r="197" spans="1:35" x14ac:dyDescent="0.35">
      <c r="A197" s="244"/>
      <c r="B197" s="245"/>
      <c r="C197" s="245"/>
      <c r="D197" s="245"/>
      <c r="E197" s="246"/>
      <c r="F197" s="594"/>
      <c r="G197" s="594"/>
      <c r="H197" s="595"/>
      <c r="I197" s="596"/>
      <c r="J197" s="594"/>
      <c r="K197" s="594"/>
      <c r="L197" s="597"/>
      <c r="M197" s="593"/>
      <c r="N197" s="594"/>
      <c r="O197" s="595"/>
      <c r="P197" s="596"/>
      <c r="Q197" s="594"/>
      <c r="R197" s="594"/>
      <c r="S197" s="597"/>
      <c r="T197" s="593"/>
      <c r="U197" s="594"/>
      <c r="V197" s="595"/>
      <c r="W197" s="596"/>
      <c r="X197" s="594"/>
      <c r="Y197" s="594"/>
      <c r="Z197" s="597"/>
      <c r="AA197" s="593"/>
      <c r="AB197" s="594"/>
      <c r="AC197" s="595"/>
      <c r="AD197" s="596"/>
      <c r="AE197" s="594"/>
      <c r="AF197" s="594"/>
      <c r="AG197" s="597"/>
      <c r="AH197" s="247"/>
      <c r="AI197" s="248"/>
    </row>
    <row r="198" spans="1:35" x14ac:dyDescent="0.35">
      <c r="A198" s="244"/>
      <c r="B198" s="245"/>
      <c r="C198" s="245"/>
      <c r="D198" s="245"/>
      <c r="E198" s="246"/>
      <c r="F198" s="594"/>
      <c r="G198" s="594"/>
      <c r="H198" s="595"/>
      <c r="I198" s="596"/>
      <c r="J198" s="594"/>
      <c r="K198" s="594"/>
      <c r="L198" s="597"/>
      <c r="M198" s="593"/>
      <c r="N198" s="594"/>
      <c r="O198" s="595"/>
      <c r="P198" s="596"/>
      <c r="Q198" s="594"/>
      <c r="R198" s="594"/>
      <c r="S198" s="597"/>
      <c r="T198" s="593"/>
      <c r="U198" s="594"/>
      <c r="V198" s="595"/>
      <c r="W198" s="596"/>
      <c r="X198" s="594"/>
      <c r="Y198" s="594"/>
      <c r="Z198" s="597"/>
      <c r="AA198" s="593"/>
      <c r="AB198" s="594"/>
      <c r="AC198" s="595"/>
      <c r="AD198" s="596"/>
      <c r="AE198" s="594"/>
      <c r="AF198" s="594"/>
      <c r="AG198" s="597"/>
      <c r="AH198" s="247"/>
      <c r="AI198" s="248"/>
    </row>
    <row r="199" spans="1:35" x14ac:dyDescent="0.35">
      <c r="A199" s="244"/>
      <c r="B199" s="245"/>
      <c r="C199" s="245"/>
      <c r="D199" s="245"/>
      <c r="E199" s="246"/>
      <c r="F199" s="594"/>
      <c r="G199" s="594"/>
      <c r="H199" s="595"/>
      <c r="I199" s="596"/>
      <c r="J199" s="594"/>
      <c r="K199" s="594"/>
      <c r="L199" s="597"/>
      <c r="M199" s="593"/>
      <c r="N199" s="594"/>
      <c r="O199" s="595"/>
      <c r="P199" s="596"/>
      <c r="Q199" s="594"/>
      <c r="R199" s="594"/>
      <c r="S199" s="597"/>
      <c r="T199" s="593"/>
      <c r="U199" s="594"/>
      <c r="V199" s="595"/>
      <c r="W199" s="596"/>
      <c r="X199" s="594"/>
      <c r="Y199" s="594"/>
      <c r="Z199" s="597"/>
      <c r="AA199" s="593"/>
      <c r="AB199" s="594"/>
      <c r="AC199" s="595"/>
      <c r="AD199" s="596"/>
      <c r="AE199" s="594"/>
      <c r="AF199" s="594"/>
      <c r="AG199" s="597"/>
      <c r="AH199" s="247"/>
      <c r="AI199" s="248"/>
    </row>
    <row r="200" spans="1:35" x14ac:dyDescent="0.35">
      <c r="A200" s="244"/>
      <c r="B200" s="245"/>
      <c r="C200" s="245"/>
      <c r="D200" s="245"/>
      <c r="E200" s="246"/>
      <c r="F200" s="594"/>
      <c r="G200" s="594"/>
      <c r="H200" s="595"/>
      <c r="I200" s="596"/>
      <c r="J200" s="594"/>
      <c r="K200" s="594"/>
      <c r="L200" s="597"/>
      <c r="M200" s="593"/>
      <c r="N200" s="594"/>
      <c r="O200" s="595"/>
      <c r="P200" s="596"/>
      <c r="Q200" s="594"/>
      <c r="R200" s="594"/>
      <c r="S200" s="597"/>
      <c r="T200" s="593"/>
      <c r="U200" s="594"/>
      <c r="V200" s="595"/>
      <c r="W200" s="596"/>
      <c r="X200" s="594"/>
      <c r="Y200" s="594"/>
      <c r="Z200" s="597"/>
      <c r="AA200" s="593"/>
      <c r="AB200" s="594"/>
      <c r="AC200" s="595"/>
      <c r="AD200" s="596"/>
      <c r="AE200" s="594"/>
      <c r="AF200" s="594"/>
      <c r="AG200" s="597"/>
      <c r="AH200" s="247"/>
      <c r="AI200" s="248"/>
    </row>
    <row r="201" spans="1:35" x14ac:dyDescent="0.35">
      <c r="A201" s="244"/>
      <c r="B201" s="245"/>
      <c r="C201" s="245"/>
      <c r="D201" s="245"/>
      <c r="E201" s="246"/>
      <c r="F201" s="594"/>
      <c r="G201" s="594"/>
      <c r="H201" s="595"/>
      <c r="I201" s="596"/>
      <c r="J201" s="594"/>
      <c r="K201" s="594"/>
      <c r="L201" s="597"/>
      <c r="M201" s="593"/>
      <c r="N201" s="594"/>
      <c r="O201" s="595"/>
      <c r="P201" s="596"/>
      <c r="Q201" s="594"/>
      <c r="R201" s="594"/>
      <c r="S201" s="597"/>
      <c r="T201" s="593"/>
      <c r="U201" s="594"/>
      <c r="V201" s="595"/>
      <c r="W201" s="596"/>
      <c r="X201" s="594"/>
      <c r="Y201" s="594"/>
      <c r="Z201" s="597"/>
      <c r="AA201" s="593"/>
      <c r="AB201" s="594"/>
      <c r="AC201" s="595"/>
      <c r="AD201" s="596"/>
      <c r="AE201" s="594"/>
      <c r="AF201" s="594"/>
      <c r="AG201" s="597"/>
      <c r="AH201" s="247"/>
      <c r="AI201" s="248"/>
    </row>
    <row r="202" spans="1:35" x14ac:dyDescent="0.35">
      <c r="A202" s="244"/>
      <c r="B202" s="245"/>
      <c r="C202" s="245"/>
      <c r="D202" s="245"/>
      <c r="E202" s="246"/>
      <c r="F202" s="594"/>
      <c r="G202" s="594"/>
      <c r="H202" s="595"/>
      <c r="I202" s="596"/>
      <c r="J202" s="594"/>
      <c r="K202" s="594"/>
      <c r="L202" s="597"/>
      <c r="M202" s="593"/>
      <c r="N202" s="594"/>
      <c r="O202" s="595"/>
      <c r="P202" s="596"/>
      <c r="Q202" s="594"/>
      <c r="R202" s="594"/>
      <c r="S202" s="597"/>
      <c r="T202" s="593"/>
      <c r="U202" s="594"/>
      <c r="V202" s="595"/>
      <c r="W202" s="596"/>
      <c r="X202" s="594"/>
      <c r="Y202" s="594"/>
      <c r="Z202" s="597"/>
      <c r="AA202" s="593"/>
      <c r="AB202" s="594"/>
      <c r="AC202" s="595"/>
      <c r="AD202" s="596"/>
      <c r="AE202" s="594"/>
      <c r="AF202" s="594"/>
      <c r="AG202" s="597"/>
      <c r="AH202" s="247"/>
      <c r="AI202" s="248"/>
    </row>
    <row r="203" spans="1:35" x14ac:dyDescent="0.35">
      <c r="A203" s="244"/>
      <c r="B203" s="245"/>
      <c r="C203" s="245"/>
      <c r="D203" s="245"/>
      <c r="E203" s="246"/>
      <c r="F203" s="594"/>
      <c r="G203" s="594"/>
      <c r="H203" s="595"/>
      <c r="I203" s="596"/>
      <c r="J203" s="594"/>
      <c r="K203" s="594"/>
      <c r="L203" s="597"/>
      <c r="M203" s="593"/>
      <c r="N203" s="594"/>
      <c r="O203" s="595"/>
      <c r="P203" s="596"/>
      <c r="Q203" s="594"/>
      <c r="R203" s="594"/>
      <c r="S203" s="597"/>
      <c r="T203" s="593"/>
      <c r="U203" s="594"/>
      <c r="V203" s="595"/>
      <c r="W203" s="596"/>
      <c r="X203" s="594"/>
      <c r="Y203" s="594"/>
      <c r="Z203" s="597"/>
      <c r="AA203" s="593"/>
      <c r="AB203" s="594"/>
      <c r="AC203" s="595"/>
      <c r="AD203" s="596"/>
      <c r="AE203" s="594"/>
      <c r="AF203" s="594"/>
      <c r="AG203" s="597"/>
      <c r="AH203" s="247"/>
      <c r="AI203" s="248"/>
    </row>
    <row r="204" spans="1:35" x14ac:dyDescent="0.35">
      <c r="A204" s="244"/>
      <c r="B204" s="245"/>
      <c r="C204" s="245"/>
      <c r="D204" s="245"/>
      <c r="E204" s="246"/>
      <c r="F204" s="594"/>
      <c r="G204" s="594"/>
      <c r="H204" s="595"/>
      <c r="I204" s="596"/>
      <c r="J204" s="594"/>
      <c r="K204" s="594"/>
      <c r="L204" s="597"/>
      <c r="M204" s="593"/>
      <c r="N204" s="594"/>
      <c r="O204" s="595"/>
      <c r="P204" s="596"/>
      <c r="Q204" s="594"/>
      <c r="R204" s="594"/>
      <c r="S204" s="597"/>
      <c r="T204" s="593"/>
      <c r="U204" s="594"/>
      <c r="V204" s="595"/>
      <c r="W204" s="596"/>
      <c r="X204" s="594"/>
      <c r="Y204" s="594"/>
      <c r="Z204" s="597"/>
      <c r="AA204" s="593"/>
      <c r="AB204" s="594"/>
      <c r="AC204" s="595"/>
      <c r="AD204" s="596"/>
      <c r="AE204" s="594"/>
      <c r="AF204" s="594"/>
      <c r="AG204" s="597"/>
      <c r="AH204" s="247"/>
      <c r="AI204" s="248"/>
    </row>
    <row r="205" spans="1:35" x14ac:dyDescent="0.35">
      <c r="A205" s="244"/>
      <c r="B205" s="245"/>
      <c r="C205" s="245"/>
      <c r="D205" s="245"/>
      <c r="E205" s="246"/>
      <c r="F205" s="594"/>
      <c r="G205" s="594"/>
      <c r="H205" s="595"/>
      <c r="I205" s="596"/>
      <c r="J205" s="594"/>
      <c r="K205" s="594"/>
      <c r="L205" s="597"/>
      <c r="M205" s="593"/>
      <c r="N205" s="594"/>
      <c r="O205" s="595"/>
      <c r="P205" s="596"/>
      <c r="Q205" s="594"/>
      <c r="R205" s="594"/>
      <c r="S205" s="597"/>
      <c r="T205" s="593"/>
      <c r="U205" s="594"/>
      <c r="V205" s="595"/>
      <c r="W205" s="596"/>
      <c r="X205" s="594"/>
      <c r="Y205" s="594"/>
      <c r="Z205" s="597"/>
      <c r="AA205" s="593"/>
      <c r="AB205" s="594"/>
      <c r="AC205" s="595"/>
      <c r="AD205" s="596"/>
      <c r="AE205" s="594"/>
      <c r="AF205" s="594"/>
      <c r="AG205" s="597"/>
      <c r="AH205" s="247"/>
      <c r="AI205" s="248"/>
    </row>
    <row r="206" spans="1:35" x14ac:dyDescent="0.35">
      <c r="A206" s="244"/>
      <c r="B206" s="245"/>
      <c r="C206" s="245"/>
      <c r="D206" s="245"/>
      <c r="E206" s="246"/>
      <c r="F206" s="594"/>
      <c r="G206" s="594"/>
      <c r="H206" s="595"/>
      <c r="I206" s="596"/>
      <c r="J206" s="594"/>
      <c r="K206" s="594"/>
      <c r="L206" s="597"/>
      <c r="M206" s="593"/>
      <c r="N206" s="594"/>
      <c r="O206" s="595"/>
      <c r="P206" s="596"/>
      <c r="Q206" s="594"/>
      <c r="R206" s="594"/>
      <c r="S206" s="597"/>
      <c r="T206" s="593"/>
      <c r="U206" s="594"/>
      <c r="V206" s="595"/>
      <c r="W206" s="596"/>
      <c r="X206" s="594"/>
      <c r="Y206" s="594"/>
      <c r="Z206" s="597"/>
      <c r="AA206" s="593"/>
      <c r="AB206" s="594"/>
      <c r="AC206" s="595"/>
      <c r="AD206" s="596"/>
      <c r="AE206" s="594"/>
      <c r="AF206" s="594"/>
      <c r="AG206" s="597"/>
      <c r="AH206" s="247"/>
      <c r="AI206" s="248"/>
    </row>
    <row r="207" spans="1:35" x14ac:dyDescent="0.35">
      <c r="A207" s="244"/>
      <c r="B207" s="245"/>
      <c r="C207" s="245"/>
      <c r="D207" s="245"/>
      <c r="E207" s="246"/>
      <c r="F207" s="594"/>
      <c r="G207" s="594"/>
      <c r="H207" s="595"/>
      <c r="I207" s="596"/>
      <c r="J207" s="594"/>
      <c r="K207" s="594"/>
      <c r="L207" s="597"/>
      <c r="M207" s="593"/>
      <c r="N207" s="594"/>
      <c r="O207" s="595"/>
      <c r="P207" s="596"/>
      <c r="Q207" s="594"/>
      <c r="R207" s="594"/>
      <c r="S207" s="597"/>
      <c r="T207" s="593"/>
      <c r="U207" s="594"/>
      <c r="V207" s="595"/>
      <c r="W207" s="596"/>
      <c r="X207" s="594"/>
      <c r="Y207" s="594"/>
      <c r="Z207" s="597"/>
      <c r="AA207" s="593"/>
      <c r="AB207" s="594"/>
      <c r="AC207" s="595"/>
      <c r="AD207" s="596"/>
      <c r="AE207" s="594"/>
      <c r="AF207" s="594"/>
      <c r="AG207" s="597"/>
      <c r="AH207" s="247"/>
      <c r="AI207" s="248"/>
    </row>
    <row r="208" spans="1:35" x14ac:dyDescent="0.35">
      <c r="A208" s="244"/>
      <c r="B208" s="245"/>
      <c r="C208" s="245"/>
      <c r="D208" s="245"/>
      <c r="E208" s="246"/>
      <c r="F208" s="594"/>
      <c r="G208" s="594"/>
      <c r="H208" s="595"/>
      <c r="I208" s="596"/>
      <c r="J208" s="594"/>
      <c r="K208" s="594"/>
      <c r="L208" s="597"/>
      <c r="M208" s="593"/>
      <c r="N208" s="594"/>
      <c r="O208" s="595"/>
      <c r="P208" s="596"/>
      <c r="Q208" s="594"/>
      <c r="R208" s="594"/>
      <c r="S208" s="597"/>
      <c r="T208" s="593"/>
      <c r="U208" s="594"/>
      <c r="V208" s="595"/>
      <c r="W208" s="596"/>
      <c r="X208" s="594"/>
      <c r="Y208" s="594"/>
      <c r="Z208" s="597"/>
      <c r="AA208" s="593"/>
      <c r="AB208" s="594"/>
      <c r="AC208" s="595"/>
      <c r="AD208" s="596"/>
      <c r="AE208" s="594"/>
      <c r="AF208" s="594"/>
      <c r="AG208" s="597"/>
      <c r="AH208" s="247"/>
      <c r="AI208" s="248"/>
    </row>
    <row r="209" spans="1:35" x14ac:dyDescent="0.35">
      <c r="A209" s="244"/>
      <c r="B209" s="245"/>
      <c r="C209" s="245"/>
      <c r="D209" s="245"/>
      <c r="E209" s="246"/>
      <c r="F209" s="594"/>
      <c r="G209" s="594"/>
      <c r="H209" s="595"/>
      <c r="I209" s="596"/>
      <c r="J209" s="594"/>
      <c r="K209" s="594"/>
      <c r="L209" s="597"/>
      <c r="M209" s="593"/>
      <c r="N209" s="594"/>
      <c r="O209" s="595"/>
      <c r="P209" s="596"/>
      <c r="Q209" s="594"/>
      <c r="R209" s="594"/>
      <c r="S209" s="597"/>
      <c r="T209" s="593"/>
      <c r="U209" s="594"/>
      <c r="V209" s="595"/>
      <c r="W209" s="596"/>
      <c r="X209" s="594"/>
      <c r="Y209" s="594"/>
      <c r="Z209" s="597"/>
      <c r="AA209" s="593"/>
      <c r="AB209" s="594"/>
      <c r="AC209" s="595"/>
      <c r="AD209" s="596"/>
      <c r="AE209" s="594"/>
      <c r="AF209" s="594"/>
      <c r="AG209" s="597"/>
      <c r="AH209" s="247"/>
      <c r="AI209" s="248"/>
    </row>
    <row r="210" spans="1:35" x14ac:dyDescent="0.35">
      <c r="A210" s="244"/>
      <c r="B210" s="245"/>
      <c r="C210" s="245"/>
      <c r="D210" s="245"/>
      <c r="E210" s="246"/>
      <c r="F210" s="594"/>
      <c r="G210" s="594"/>
      <c r="H210" s="595"/>
      <c r="I210" s="596"/>
      <c r="J210" s="594"/>
      <c r="K210" s="594"/>
      <c r="L210" s="597"/>
      <c r="M210" s="593"/>
      <c r="N210" s="594"/>
      <c r="O210" s="595"/>
      <c r="P210" s="596"/>
      <c r="Q210" s="594"/>
      <c r="R210" s="594"/>
      <c r="S210" s="597"/>
      <c r="T210" s="593"/>
      <c r="U210" s="594"/>
      <c r="V210" s="595"/>
      <c r="W210" s="596"/>
      <c r="X210" s="594"/>
      <c r="Y210" s="594"/>
      <c r="Z210" s="597"/>
      <c r="AA210" s="593"/>
      <c r="AB210" s="594"/>
      <c r="AC210" s="595"/>
      <c r="AD210" s="596"/>
      <c r="AE210" s="594"/>
      <c r="AF210" s="594"/>
      <c r="AG210" s="597"/>
      <c r="AH210" s="247"/>
      <c r="AI210" s="248"/>
    </row>
    <row r="211" spans="1:35" x14ac:dyDescent="0.35">
      <c r="A211" s="244"/>
      <c r="B211" s="245"/>
      <c r="C211" s="245"/>
      <c r="D211" s="245"/>
      <c r="E211" s="246"/>
      <c r="F211" s="594"/>
      <c r="G211" s="594"/>
      <c r="H211" s="595"/>
      <c r="I211" s="596"/>
      <c r="J211" s="594"/>
      <c r="K211" s="594"/>
      <c r="L211" s="597"/>
      <c r="M211" s="593"/>
      <c r="N211" s="594"/>
      <c r="O211" s="595"/>
      <c r="P211" s="596"/>
      <c r="Q211" s="594"/>
      <c r="R211" s="594"/>
      <c r="S211" s="597"/>
      <c r="T211" s="593"/>
      <c r="U211" s="594"/>
      <c r="V211" s="595"/>
      <c r="W211" s="596"/>
      <c r="X211" s="594"/>
      <c r="Y211" s="594"/>
      <c r="Z211" s="597"/>
      <c r="AA211" s="593"/>
      <c r="AB211" s="594"/>
      <c r="AC211" s="595"/>
      <c r="AD211" s="596"/>
      <c r="AE211" s="594"/>
      <c r="AF211" s="594"/>
      <c r="AG211" s="597"/>
      <c r="AH211" s="247"/>
      <c r="AI211" s="248"/>
    </row>
    <row r="212" spans="1:35" x14ac:dyDescent="0.35">
      <c r="A212" s="244"/>
      <c r="B212" s="245"/>
      <c r="C212" s="245"/>
      <c r="D212" s="245"/>
      <c r="E212" s="246"/>
      <c r="F212" s="594"/>
      <c r="G212" s="594"/>
      <c r="H212" s="595"/>
      <c r="I212" s="596"/>
      <c r="J212" s="594"/>
      <c r="K212" s="594"/>
      <c r="L212" s="597"/>
      <c r="M212" s="593"/>
      <c r="N212" s="594"/>
      <c r="O212" s="595"/>
      <c r="P212" s="596"/>
      <c r="Q212" s="594"/>
      <c r="R212" s="594"/>
      <c r="S212" s="597"/>
      <c r="T212" s="593"/>
      <c r="U212" s="594"/>
      <c r="V212" s="595"/>
      <c r="W212" s="596"/>
      <c r="X212" s="594"/>
      <c r="Y212" s="594"/>
      <c r="Z212" s="597"/>
      <c r="AA212" s="593"/>
      <c r="AB212" s="594"/>
      <c r="AC212" s="595"/>
      <c r="AD212" s="596"/>
      <c r="AE212" s="594"/>
      <c r="AF212" s="594"/>
      <c r="AG212" s="597"/>
      <c r="AH212" s="247"/>
      <c r="AI212" s="248"/>
    </row>
    <row r="213" spans="1:35" x14ac:dyDescent="0.35">
      <c r="A213" s="244"/>
      <c r="B213" s="245"/>
      <c r="C213" s="245"/>
      <c r="D213" s="245"/>
      <c r="E213" s="246"/>
      <c r="F213" s="594"/>
      <c r="G213" s="594"/>
      <c r="H213" s="595"/>
      <c r="I213" s="596"/>
      <c r="J213" s="594"/>
      <c r="K213" s="594"/>
      <c r="L213" s="597"/>
      <c r="M213" s="593"/>
      <c r="N213" s="594"/>
      <c r="O213" s="595"/>
      <c r="P213" s="596"/>
      <c r="Q213" s="594"/>
      <c r="R213" s="594"/>
      <c r="S213" s="597"/>
      <c r="T213" s="593"/>
      <c r="U213" s="594"/>
      <c r="V213" s="595"/>
      <c r="W213" s="596"/>
      <c r="X213" s="594"/>
      <c r="Y213" s="594"/>
      <c r="Z213" s="597"/>
      <c r="AA213" s="593"/>
      <c r="AB213" s="594"/>
      <c r="AC213" s="595"/>
      <c r="AD213" s="596"/>
      <c r="AE213" s="594"/>
      <c r="AF213" s="594"/>
      <c r="AG213" s="597"/>
      <c r="AH213" s="247"/>
      <c r="AI213" s="248"/>
    </row>
    <row r="214" spans="1:35" x14ac:dyDescent="0.35">
      <c r="A214" s="244"/>
      <c r="B214" s="245"/>
      <c r="C214" s="245"/>
      <c r="D214" s="245"/>
      <c r="E214" s="246"/>
      <c r="F214" s="594"/>
      <c r="G214" s="594"/>
      <c r="H214" s="595"/>
      <c r="I214" s="596"/>
      <c r="J214" s="594"/>
      <c r="K214" s="594"/>
      <c r="L214" s="597"/>
      <c r="M214" s="593"/>
      <c r="N214" s="594"/>
      <c r="O214" s="595"/>
      <c r="P214" s="596"/>
      <c r="Q214" s="594"/>
      <c r="R214" s="594"/>
      <c r="S214" s="597"/>
      <c r="T214" s="593"/>
      <c r="U214" s="594"/>
      <c r="V214" s="595"/>
      <c r="W214" s="596"/>
      <c r="X214" s="594"/>
      <c r="Y214" s="594"/>
      <c r="Z214" s="597"/>
      <c r="AA214" s="593"/>
      <c r="AB214" s="594"/>
      <c r="AC214" s="595"/>
      <c r="AD214" s="596"/>
      <c r="AE214" s="594"/>
      <c r="AF214" s="594"/>
      <c r="AG214" s="597"/>
      <c r="AH214" s="247"/>
      <c r="AI214" s="248"/>
    </row>
    <row r="215" spans="1:35" x14ac:dyDescent="0.35">
      <c r="A215" s="244"/>
      <c r="B215" s="245"/>
      <c r="C215" s="245"/>
      <c r="D215" s="245"/>
      <c r="E215" s="246"/>
      <c r="F215" s="594"/>
      <c r="G215" s="594"/>
      <c r="H215" s="595"/>
      <c r="I215" s="596"/>
      <c r="J215" s="594"/>
      <c r="K215" s="594"/>
      <c r="L215" s="597"/>
      <c r="M215" s="593"/>
      <c r="N215" s="594"/>
      <c r="O215" s="595"/>
      <c r="P215" s="596"/>
      <c r="Q215" s="594"/>
      <c r="R215" s="594"/>
      <c r="S215" s="597"/>
      <c r="T215" s="593"/>
      <c r="U215" s="594"/>
      <c r="V215" s="595"/>
      <c r="W215" s="596"/>
      <c r="X215" s="594"/>
      <c r="Y215" s="594"/>
      <c r="Z215" s="597"/>
      <c r="AA215" s="593"/>
      <c r="AB215" s="594"/>
      <c r="AC215" s="595"/>
      <c r="AD215" s="596"/>
      <c r="AE215" s="594"/>
      <c r="AF215" s="594"/>
      <c r="AG215" s="597"/>
      <c r="AH215" s="247"/>
      <c r="AI215" s="248"/>
    </row>
    <row r="216" spans="1:35" x14ac:dyDescent="0.35">
      <c r="A216" s="244"/>
      <c r="B216" s="245"/>
      <c r="C216" s="245"/>
      <c r="D216" s="245"/>
      <c r="E216" s="246"/>
      <c r="F216" s="594"/>
      <c r="G216" s="594"/>
      <c r="H216" s="595"/>
      <c r="I216" s="596"/>
      <c r="J216" s="594"/>
      <c r="K216" s="594"/>
      <c r="L216" s="597"/>
      <c r="M216" s="593"/>
      <c r="N216" s="594"/>
      <c r="O216" s="595"/>
      <c r="P216" s="596"/>
      <c r="Q216" s="594"/>
      <c r="R216" s="594"/>
      <c r="S216" s="597"/>
      <c r="T216" s="593"/>
      <c r="U216" s="594"/>
      <c r="V216" s="595"/>
      <c r="W216" s="596"/>
      <c r="X216" s="594"/>
      <c r="Y216" s="594"/>
      <c r="Z216" s="597"/>
      <c r="AA216" s="593"/>
      <c r="AB216" s="594"/>
      <c r="AC216" s="595"/>
      <c r="AD216" s="596"/>
      <c r="AE216" s="594"/>
      <c r="AF216" s="594"/>
      <c r="AG216" s="597"/>
      <c r="AH216" s="247"/>
      <c r="AI216" s="248"/>
    </row>
    <row r="217" spans="1:35" x14ac:dyDescent="0.35">
      <c r="A217" s="244"/>
      <c r="B217" s="245"/>
      <c r="C217" s="245"/>
      <c r="D217" s="245"/>
      <c r="E217" s="246"/>
      <c r="F217" s="594"/>
      <c r="G217" s="594"/>
      <c r="H217" s="595"/>
      <c r="I217" s="596"/>
      <c r="J217" s="594"/>
      <c r="K217" s="594"/>
      <c r="L217" s="597"/>
      <c r="M217" s="593"/>
      <c r="N217" s="594"/>
      <c r="O217" s="595"/>
      <c r="P217" s="596"/>
      <c r="Q217" s="594"/>
      <c r="R217" s="594"/>
      <c r="S217" s="597"/>
      <c r="T217" s="593"/>
      <c r="U217" s="594"/>
      <c r="V217" s="595"/>
      <c r="W217" s="596"/>
      <c r="X217" s="594"/>
      <c r="Y217" s="594"/>
      <c r="Z217" s="597"/>
      <c r="AA217" s="593"/>
      <c r="AB217" s="594"/>
      <c r="AC217" s="595"/>
      <c r="AD217" s="596"/>
      <c r="AE217" s="594"/>
      <c r="AF217" s="594"/>
      <c r="AG217" s="597"/>
      <c r="AH217" s="247"/>
      <c r="AI217" s="248"/>
    </row>
    <row r="218" spans="1:35" x14ac:dyDescent="0.35">
      <c r="A218" s="244"/>
      <c r="B218" s="245"/>
      <c r="C218" s="245"/>
      <c r="D218" s="245"/>
      <c r="E218" s="246"/>
      <c r="F218" s="594"/>
      <c r="G218" s="594"/>
      <c r="H218" s="595"/>
      <c r="I218" s="596"/>
      <c r="J218" s="594"/>
      <c r="K218" s="594"/>
      <c r="L218" s="597"/>
      <c r="M218" s="593"/>
      <c r="N218" s="594"/>
      <c r="O218" s="595"/>
      <c r="P218" s="596"/>
      <c r="Q218" s="594"/>
      <c r="R218" s="594"/>
      <c r="S218" s="597"/>
      <c r="T218" s="593"/>
      <c r="U218" s="594"/>
      <c r="V218" s="595"/>
      <c r="W218" s="596"/>
      <c r="X218" s="594"/>
      <c r="Y218" s="594"/>
      <c r="Z218" s="597"/>
      <c r="AA218" s="593"/>
      <c r="AB218" s="594"/>
      <c r="AC218" s="595"/>
      <c r="AD218" s="596"/>
      <c r="AE218" s="594"/>
      <c r="AF218" s="594"/>
      <c r="AG218" s="597"/>
      <c r="AH218" s="247"/>
      <c r="AI218" s="248"/>
    </row>
    <row r="219" spans="1:35" x14ac:dyDescent="0.35">
      <c r="A219" s="244"/>
      <c r="B219" s="245"/>
      <c r="C219" s="245"/>
      <c r="D219" s="245"/>
      <c r="E219" s="246"/>
      <c r="F219" s="594"/>
      <c r="G219" s="594"/>
      <c r="H219" s="595"/>
      <c r="I219" s="596"/>
      <c r="J219" s="594"/>
      <c r="K219" s="594"/>
      <c r="L219" s="597"/>
      <c r="M219" s="593"/>
      <c r="N219" s="594"/>
      <c r="O219" s="595"/>
      <c r="P219" s="596"/>
      <c r="Q219" s="594"/>
      <c r="R219" s="594"/>
      <c r="S219" s="597"/>
      <c r="T219" s="593"/>
      <c r="U219" s="594"/>
      <c r="V219" s="595"/>
      <c r="W219" s="596"/>
      <c r="X219" s="594"/>
      <c r="Y219" s="594"/>
      <c r="Z219" s="597"/>
      <c r="AA219" s="593"/>
      <c r="AB219" s="594"/>
      <c r="AC219" s="595"/>
      <c r="AD219" s="596"/>
      <c r="AE219" s="594"/>
      <c r="AF219" s="594"/>
      <c r="AG219" s="597"/>
      <c r="AH219" s="247"/>
      <c r="AI219" s="248"/>
    </row>
    <row r="220" spans="1:35" x14ac:dyDescent="0.35">
      <c r="A220" s="244"/>
      <c r="B220" s="245"/>
      <c r="C220" s="245"/>
      <c r="D220" s="245"/>
      <c r="E220" s="246"/>
      <c r="F220" s="594"/>
      <c r="G220" s="594"/>
      <c r="H220" s="595"/>
      <c r="I220" s="596"/>
      <c r="J220" s="594"/>
      <c r="K220" s="594"/>
      <c r="L220" s="597"/>
      <c r="M220" s="593"/>
      <c r="N220" s="594"/>
      <c r="O220" s="595"/>
      <c r="P220" s="596"/>
      <c r="Q220" s="594"/>
      <c r="R220" s="594"/>
      <c r="S220" s="597"/>
      <c r="T220" s="593"/>
      <c r="U220" s="594"/>
      <c r="V220" s="595"/>
      <c r="W220" s="596"/>
      <c r="X220" s="594"/>
      <c r="Y220" s="594"/>
      <c r="Z220" s="597"/>
      <c r="AA220" s="593"/>
      <c r="AB220" s="594"/>
      <c r="AC220" s="595"/>
      <c r="AD220" s="596"/>
      <c r="AE220" s="594"/>
      <c r="AF220" s="594"/>
      <c r="AG220" s="597"/>
      <c r="AH220" s="247"/>
      <c r="AI220" s="248"/>
    </row>
    <row r="221" spans="1:35" x14ac:dyDescent="0.35">
      <c r="A221" s="244"/>
      <c r="B221" s="245"/>
      <c r="C221" s="245"/>
      <c r="D221" s="245"/>
      <c r="E221" s="246"/>
      <c r="F221" s="594"/>
      <c r="G221" s="594"/>
      <c r="H221" s="595"/>
      <c r="I221" s="596"/>
      <c r="J221" s="594"/>
      <c r="K221" s="594"/>
      <c r="L221" s="597"/>
      <c r="M221" s="593"/>
      <c r="N221" s="594"/>
      <c r="O221" s="595"/>
      <c r="P221" s="596"/>
      <c r="Q221" s="594"/>
      <c r="R221" s="594"/>
      <c r="S221" s="597"/>
      <c r="T221" s="593"/>
      <c r="U221" s="594"/>
      <c r="V221" s="595"/>
      <c r="W221" s="596"/>
      <c r="X221" s="594"/>
      <c r="Y221" s="594"/>
      <c r="Z221" s="597"/>
      <c r="AA221" s="593"/>
      <c r="AB221" s="594"/>
      <c r="AC221" s="595"/>
      <c r="AD221" s="596"/>
      <c r="AE221" s="594"/>
      <c r="AF221" s="594"/>
      <c r="AG221" s="597"/>
      <c r="AH221" s="247"/>
      <c r="AI221" s="248"/>
    </row>
    <row r="222" spans="1:35" x14ac:dyDescent="0.35">
      <c r="A222" s="244"/>
      <c r="B222" s="245"/>
      <c r="C222" s="245"/>
      <c r="D222" s="245"/>
      <c r="E222" s="246"/>
      <c r="F222" s="594"/>
      <c r="G222" s="594"/>
      <c r="H222" s="595"/>
      <c r="I222" s="596"/>
      <c r="J222" s="594"/>
      <c r="K222" s="594"/>
      <c r="L222" s="597"/>
      <c r="M222" s="593"/>
      <c r="N222" s="594"/>
      <c r="O222" s="595"/>
      <c r="P222" s="596"/>
      <c r="Q222" s="594"/>
      <c r="R222" s="594"/>
      <c r="S222" s="597"/>
      <c r="T222" s="593"/>
      <c r="U222" s="594"/>
      <c r="V222" s="595"/>
      <c r="W222" s="596"/>
      <c r="X222" s="594"/>
      <c r="Y222" s="594"/>
      <c r="Z222" s="597"/>
      <c r="AA222" s="593"/>
      <c r="AB222" s="594"/>
      <c r="AC222" s="595"/>
      <c r="AD222" s="596"/>
      <c r="AE222" s="594"/>
      <c r="AF222" s="594"/>
      <c r="AG222" s="597"/>
      <c r="AH222" s="247"/>
      <c r="AI222" s="248"/>
    </row>
    <row r="223" spans="1:35" x14ac:dyDescent="0.35">
      <c r="A223" s="244"/>
      <c r="B223" s="245"/>
      <c r="C223" s="245"/>
      <c r="D223" s="245"/>
      <c r="E223" s="246"/>
      <c r="F223" s="594"/>
      <c r="G223" s="594"/>
      <c r="H223" s="595"/>
      <c r="I223" s="596"/>
      <c r="J223" s="594"/>
      <c r="K223" s="594"/>
      <c r="L223" s="597"/>
      <c r="M223" s="593"/>
      <c r="N223" s="594"/>
      <c r="O223" s="595"/>
      <c r="P223" s="596"/>
      <c r="Q223" s="594"/>
      <c r="R223" s="594"/>
      <c r="S223" s="597"/>
      <c r="T223" s="593"/>
      <c r="U223" s="594"/>
      <c r="V223" s="595"/>
      <c r="W223" s="596"/>
      <c r="X223" s="594"/>
      <c r="Y223" s="594"/>
      <c r="Z223" s="597"/>
      <c r="AA223" s="593"/>
      <c r="AB223" s="594"/>
      <c r="AC223" s="595"/>
      <c r="AD223" s="596"/>
      <c r="AE223" s="594"/>
      <c r="AF223" s="594"/>
      <c r="AG223" s="597"/>
      <c r="AH223" s="247"/>
      <c r="AI223" s="248"/>
    </row>
    <row r="224" spans="1:35" x14ac:dyDescent="0.35">
      <c r="A224" s="244"/>
      <c r="B224" s="245"/>
      <c r="C224" s="245"/>
      <c r="D224" s="245"/>
      <c r="E224" s="246"/>
      <c r="F224" s="594"/>
      <c r="G224" s="594"/>
      <c r="H224" s="595"/>
      <c r="I224" s="596"/>
      <c r="J224" s="594"/>
      <c r="K224" s="594"/>
      <c r="L224" s="597"/>
      <c r="M224" s="593"/>
      <c r="N224" s="594"/>
      <c r="O224" s="595"/>
      <c r="P224" s="596"/>
      <c r="Q224" s="594"/>
      <c r="R224" s="594"/>
      <c r="S224" s="597"/>
      <c r="T224" s="593"/>
      <c r="U224" s="594"/>
      <c r="V224" s="595"/>
      <c r="W224" s="596"/>
      <c r="X224" s="594"/>
      <c r="Y224" s="594"/>
      <c r="Z224" s="597"/>
      <c r="AA224" s="593"/>
      <c r="AB224" s="594"/>
      <c r="AC224" s="595"/>
      <c r="AD224" s="596"/>
      <c r="AE224" s="594"/>
      <c r="AF224" s="594"/>
      <c r="AG224" s="597"/>
      <c r="AH224" s="247"/>
      <c r="AI224" s="248"/>
    </row>
    <row r="225" spans="1:35" x14ac:dyDescent="0.35">
      <c r="A225" s="244"/>
      <c r="B225" s="245"/>
      <c r="C225" s="245"/>
      <c r="D225" s="245"/>
      <c r="E225" s="246"/>
      <c r="F225" s="594"/>
      <c r="G225" s="594"/>
      <c r="H225" s="595"/>
      <c r="I225" s="596"/>
      <c r="J225" s="594"/>
      <c r="K225" s="594"/>
      <c r="L225" s="597"/>
      <c r="M225" s="593"/>
      <c r="N225" s="594"/>
      <c r="O225" s="595"/>
      <c r="P225" s="596"/>
      <c r="Q225" s="594"/>
      <c r="R225" s="594"/>
      <c r="S225" s="597"/>
      <c r="T225" s="593"/>
      <c r="U225" s="594"/>
      <c r="V225" s="595"/>
      <c r="W225" s="596"/>
      <c r="X225" s="594"/>
      <c r="Y225" s="594"/>
      <c r="Z225" s="597"/>
      <c r="AA225" s="593"/>
      <c r="AB225" s="594"/>
      <c r="AC225" s="595"/>
      <c r="AD225" s="596"/>
      <c r="AE225" s="594"/>
      <c r="AF225" s="594"/>
      <c r="AG225" s="597"/>
      <c r="AH225" s="247"/>
      <c r="AI225" s="248"/>
    </row>
    <row r="226" spans="1:35" x14ac:dyDescent="0.35">
      <c r="A226" s="244"/>
      <c r="B226" s="245"/>
      <c r="C226" s="245"/>
      <c r="D226" s="245"/>
      <c r="E226" s="246"/>
      <c r="F226" s="594"/>
      <c r="G226" s="594"/>
      <c r="H226" s="595"/>
      <c r="I226" s="596"/>
      <c r="J226" s="594"/>
      <c r="K226" s="594"/>
      <c r="L226" s="597"/>
      <c r="M226" s="593"/>
      <c r="N226" s="594"/>
      <c r="O226" s="595"/>
      <c r="P226" s="596"/>
      <c r="Q226" s="594"/>
      <c r="R226" s="594"/>
      <c r="S226" s="597"/>
      <c r="T226" s="593"/>
      <c r="U226" s="594"/>
      <c r="V226" s="595"/>
      <c r="W226" s="596"/>
      <c r="X226" s="594"/>
      <c r="Y226" s="594"/>
      <c r="Z226" s="597"/>
      <c r="AA226" s="593"/>
      <c r="AB226" s="594"/>
      <c r="AC226" s="595"/>
      <c r="AD226" s="596"/>
      <c r="AE226" s="594"/>
      <c r="AF226" s="594"/>
      <c r="AG226" s="597"/>
      <c r="AH226" s="247"/>
      <c r="AI226" s="248"/>
    </row>
    <row r="227" spans="1:35" x14ac:dyDescent="0.35">
      <c r="A227" s="244"/>
      <c r="B227" s="245"/>
      <c r="C227" s="245"/>
      <c r="D227" s="245"/>
      <c r="E227" s="246"/>
      <c r="F227" s="594"/>
      <c r="G227" s="594"/>
      <c r="H227" s="595"/>
      <c r="I227" s="596"/>
      <c r="J227" s="594"/>
      <c r="K227" s="594"/>
      <c r="L227" s="597"/>
      <c r="M227" s="593"/>
      <c r="N227" s="594"/>
      <c r="O227" s="595"/>
      <c r="P227" s="596"/>
      <c r="Q227" s="594"/>
      <c r="R227" s="594"/>
      <c r="S227" s="597"/>
      <c r="T227" s="593"/>
      <c r="U227" s="594"/>
      <c r="V227" s="595"/>
      <c r="W227" s="596"/>
      <c r="X227" s="594"/>
      <c r="Y227" s="594"/>
      <c r="Z227" s="597"/>
      <c r="AA227" s="593"/>
      <c r="AB227" s="594"/>
      <c r="AC227" s="595"/>
      <c r="AD227" s="596"/>
      <c r="AE227" s="594"/>
      <c r="AF227" s="594"/>
      <c r="AG227" s="597"/>
      <c r="AH227" s="247"/>
      <c r="AI227" s="248"/>
    </row>
    <row r="228" spans="1:35" x14ac:dyDescent="0.35">
      <c r="A228" s="244"/>
      <c r="B228" s="245"/>
      <c r="C228" s="245"/>
      <c r="D228" s="245"/>
      <c r="E228" s="246"/>
      <c r="F228" s="594"/>
      <c r="G228" s="594"/>
      <c r="H228" s="595"/>
      <c r="I228" s="596"/>
      <c r="J228" s="594"/>
      <c r="K228" s="594"/>
      <c r="L228" s="597"/>
      <c r="M228" s="593"/>
      <c r="N228" s="594"/>
      <c r="O228" s="595"/>
      <c r="P228" s="596"/>
      <c r="Q228" s="594"/>
      <c r="R228" s="594"/>
      <c r="S228" s="597"/>
      <c r="T228" s="593"/>
      <c r="U228" s="594"/>
      <c r="V228" s="595"/>
      <c r="W228" s="596"/>
      <c r="X228" s="594"/>
      <c r="Y228" s="594"/>
      <c r="Z228" s="597"/>
      <c r="AA228" s="593"/>
      <c r="AB228" s="594"/>
      <c r="AC228" s="595"/>
      <c r="AD228" s="596"/>
      <c r="AE228" s="594"/>
      <c r="AF228" s="594"/>
      <c r="AG228" s="597"/>
      <c r="AH228" s="247"/>
      <c r="AI228" s="248"/>
    </row>
    <row r="229" spans="1:35" x14ac:dyDescent="0.35">
      <c r="A229" s="244"/>
      <c r="B229" s="245"/>
      <c r="C229" s="245"/>
      <c r="D229" s="245"/>
      <c r="E229" s="246"/>
      <c r="F229" s="594"/>
      <c r="G229" s="594"/>
      <c r="H229" s="595"/>
      <c r="I229" s="596"/>
      <c r="J229" s="594"/>
      <c r="K229" s="594"/>
      <c r="L229" s="597"/>
      <c r="M229" s="593"/>
      <c r="N229" s="594"/>
      <c r="O229" s="595"/>
      <c r="P229" s="596"/>
      <c r="Q229" s="594"/>
      <c r="R229" s="594"/>
      <c r="S229" s="597"/>
      <c r="T229" s="593"/>
      <c r="U229" s="594"/>
      <c r="V229" s="595"/>
      <c r="W229" s="596"/>
      <c r="X229" s="594"/>
      <c r="Y229" s="594"/>
      <c r="Z229" s="597"/>
      <c r="AA229" s="593"/>
      <c r="AB229" s="594"/>
      <c r="AC229" s="595"/>
      <c r="AD229" s="596"/>
      <c r="AE229" s="594"/>
      <c r="AF229" s="594"/>
      <c r="AG229" s="597"/>
      <c r="AH229" s="247"/>
      <c r="AI229" s="248"/>
    </row>
    <row r="230" spans="1:35" x14ac:dyDescent="0.35">
      <c r="A230" s="244"/>
      <c r="B230" s="245"/>
      <c r="C230" s="245"/>
      <c r="D230" s="245"/>
      <c r="E230" s="246"/>
      <c r="F230" s="594"/>
      <c r="G230" s="594"/>
      <c r="H230" s="595"/>
      <c r="I230" s="596"/>
      <c r="J230" s="594"/>
      <c r="K230" s="594"/>
      <c r="L230" s="597"/>
      <c r="M230" s="593"/>
      <c r="N230" s="594"/>
      <c r="O230" s="595"/>
      <c r="P230" s="596"/>
      <c r="Q230" s="594"/>
      <c r="R230" s="594"/>
      <c r="S230" s="597"/>
      <c r="T230" s="593"/>
      <c r="U230" s="594"/>
      <c r="V230" s="595"/>
      <c r="W230" s="596"/>
      <c r="X230" s="594"/>
      <c r="Y230" s="594"/>
      <c r="Z230" s="597"/>
      <c r="AA230" s="593"/>
      <c r="AB230" s="594"/>
      <c r="AC230" s="595"/>
      <c r="AD230" s="596"/>
      <c r="AE230" s="594"/>
      <c r="AF230" s="594"/>
      <c r="AG230" s="597"/>
      <c r="AH230" s="247"/>
      <c r="AI230" s="248"/>
    </row>
    <row r="231" spans="1:35" x14ac:dyDescent="0.35">
      <c r="A231" s="244"/>
      <c r="B231" s="245"/>
      <c r="C231" s="245"/>
      <c r="D231" s="245"/>
      <c r="E231" s="246"/>
      <c r="F231" s="594"/>
      <c r="G231" s="594"/>
      <c r="H231" s="595"/>
      <c r="I231" s="596"/>
      <c r="J231" s="594"/>
      <c r="K231" s="594"/>
      <c r="L231" s="597"/>
      <c r="M231" s="593"/>
      <c r="N231" s="594"/>
      <c r="O231" s="595"/>
      <c r="P231" s="596"/>
      <c r="Q231" s="594"/>
      <c r="R231" s="594"/>
      <c r="S231" s="597"/>
      <c r="T231" s="593"/>
      <c r="U231" s="594"/>
      <c r="V231" s="595"/>
      <c r="W231" s="596"/>
      <c r="X231" s="594"/>
      <c r="Y231" s="594"/>
      <c r="Z231" s="597"/>
      <c r="AA231" s="593"/>
      <c r="AB231" s="594"/>
      <c r="AC231" s="595"/>
      <c r="AD231" s="596"/>
      <c r="AE231" s="594"/>
      <c r="AF231" s="594"/>
      <c r="AG231" s="597"/>
      <c r="AH231" s="247"/>
      <c r="AI231" s="248"/>
    </row>
    <row r="232" spans="1:35" x14ac:dyDescent="0.35">
      <c r="A232" s="244"/>
      <c r="B232" s="245"/>
      <c r="C232" s="245"/>
      <c r="D232" s="245"/>
      <c r="E232" s="246"/>
      <c r="F232" s="594"/>
      <c r="G232" s="594"/>
      <c r="H232" s="595"/>
      <c r="I232" s="596"/>
      <c r="J232" s="594"/>
      <c r="K232" s="594"/>
      <c r="L232" s="597"/>
      <c r="M232" s="593"/>
      <c r="N232" s="594"/>
      <c r="O232" s="595"/>
      <c r="P232" s="596"/>
      <c r="Q232" s="594"/>
      <c r="R232" s="594"/>
      <c r="S232" s="597"/>
      <c r="T232" s="593"/>
      <c r="U232" s="594"/>
      <c r="V232" s="595"/>
      <c r="W232" s="596"/>
      <c r="X232" s="594"/>
      <c r="Y232" s="594"/>
      <c r="Z232" s="597"/>
      <c r="AA232" s="593"/>
      <c r="AB232" s="594"/>
      <c r="AC232" s="595"/>
      <c r="AD232" s="596"/>
      <c r="AE232" s="594"/>
      <c r="AF232" s="594"/>
      <c r="AG232" s="597"/>
      <c r="AH232" s="247"/>
      <c r="AI232" s="248"/>
    </row>
    <row r="233" spans="1:35" x14ac:dyDescent="0.35">
      <c r="A233" s="244"/>
      <c r="B233" s="245"/>
      <c r="C233" s="245"/>
      <c r="D233" s="245"/>
      <c r="E233" s="246"/>
      <c r="F233" s="594"/>
      <c r="G233" s="594"/>
      <c r="H233" s="595"/>
      <c r="I233" s="596"/>
      <c r="J233" s="594"/>
      <c r="K233" s="594"/>
      <c r="L233" s="597"/>
      <c r="M233" s="593"/>
      <c r="N233" s="594"/>
      <c r="O233" s="595"/>
      <c r="P233" s="596"/>
      <c r="Q233" s="594"/>
      <c r="R233" s="594"/>
      <c r="S233" s="597"/>
      <c r="T233" s="593"/>
      <c r="U233" s="594"/>
      <c r="V233" s="595"/>
      <c r="W233" s="596"/>
      <c r="X233" s="594"/>
      <c r="Y233" s="594"/>
      <c r="Z233" s="597"/>
      <c r="AA233" s="593"/>
      <c r="AB233" s="594"/>
      <c r="AC233" s="595"/>
      <c r="AD233" s="596"/>
      <c r="AE233" s="594"/>
      <c r="AF233" s="594"/>
      <c r="AG233" s="597"/>
      <c r="AH233" s="247"/>
      <c r="AI233" s="248"/>
    </row>
    <row r="234" spans="1:35" x14ac:dyDescent="0.35">
      <c r="A234" s="244"/>
      <c r="B234" s="245"/>
      <c r="C234" s="245"/>
      <c r="D234" s="245"/>
      <c r="E234" s="246"/>
      <c r="F234" s="594"/>
      <c r="G234" s="594"/>
      <c r="H234" s="595"/>
      <c r="I234" s="596"/>
      <c r="J234" s="594"/>
      <c r="K234" s="594"/>
      <c r="L234" s="597"/>
      <c r="M234" s="593"/>
      <c r="N234" s="594"/>
      <c r="O234" s="595"/>
      <c r="P234" s="596"/>
      <c r="Q234" s="594"/>
      <c r="R234" s="594"/>
      <c r="S234" s="597"/>
      <c r="T234" s="593"/>
      <c r="U234" s="594"/>
      <c r="V234" s="595"/>
      <c r="W234" s="596"/>
      <c r="X234" s="594"/>
      <c r="Y234" s="594"/>
      <c r="Z234" s="597"/>
      <c r="AA234" s="593"/>
      <c r="AB234" s="594"/>
      <c r="AC234" s="595"/>
      <c r="AD234" s="596"/>
      <c r="AE234" s="594"/>
      <c r="AF234" s="594"/>
      <c r="AG234" s="597"/>
      <c r="AH234" s="247"/>
      <c r="AI234" s="248"/>
    </row>
    <row r="235" spans="1:35" x14ac:dyDescent="0.35">
      <c r="A235" s="244"/>
      <c r="B235" s="245"/>
      <c r="C235" s="245"/>
      <c r="D235" s="245"/>
      <c r="E235" s="246"/>
      <c r="F235" s="594"/>
      <c r="G235" s="594"/>
      <c r="H235" s="595"/>
      <c r="I235" s="596"/>
      <c r="J235" s="594"/>
      <c r="K235" s="594"/>
      <c r="L235" s="597"/>
      <c r="M235" s="593"/>
      <c r="N235" s="594"/>
      <c r="O235" s="595"/>
      <c r="P235" s="596"/>
      <c r="Q235" s="594"/>
      <c r="R235" s="594"/>
      <c r="S235" s="597"/>
      <c r="T235" s="593"/>
      <c r="U235" s="594"/>
      <c r="V235" s="595"/>
      <c r="W235" s="596"/>
      <c r="X235" s="594"/>
      <c r="Y235" s="594"/>
      <c r="Z235" s="597"/>
      <c r="AA235" s="593"/>
      <c r="AB235" s="594"/>
      <c r="AC235" s="595"/>
      <c r="AD235" s="596"/>
      <c r="AE235" s="594"/>
      <c r="AF235" s="594"/>
      <c r="AG235" s="597"/>
      <c r="AH235" s="247"/>
      <c r="AI235" s="248"/>
    </row>
    <row r="236" spans="1:35" x14ac:dyDescent="0.35">
      <c r="A236" s="244"/>
      <c r="B236" s="245"/>
      <c r="C236" s="245"/>
      <c r="D236" s="245"/>
      <c r="E236" s="246"/>
      <c r="F236" s="594"/>
      <c r="G236" s="594"/>
      <c r="H236" s="595"/>
      <c r="I236" s="596"/>
      <c r="J236" s="594"/>
      <c r="K236" s="594"/>
      <c r="L236" s="597"/>
      <c r="M236" s="593"/>
      <c r="N236" s="594"/>
      <c r="O236" s="595"/>
      <c r="P236" s="596"/>
      <c r="Q236" s="594"/>
      <c r="R236" s="594"/>
      <c r="S236" s="597"/>
      <c r="T236" s="593"/>
      <c r="U236" s="594"/>
      <c r="V236" s="595"/>
      <c r="W236" s="596"/>
      <c r="X236" s="594"/>
      <c r="Y236" s="594"/>
      <c r="Z236" s="597"/>
      <c r="AA236" s="593"/>
      <c r="AB236" s="594"/>
      <c r="AC236" s="595"/>
      <c r="AD236" s="596"/>
      <c r="AE236" s="594"/>
      <c r="AF236" s="594"/>
      <c r="AG236" s="597"/>
      <c r="AH236" s="247"/>
      <c r="AI236" s="248"/>
    </row>
    <row r="237" spans="1:35" x14ac:dyDescent="0.35">
      <c r="A237" s="244"/>
      <c r="B237" s="245"/>
      <c r="C237" s="245"/>
      <c r="D237" s="245"/>
      <c r="E237" s="246"/>
      <c r="F237" s="594"/>
      <c r="G237" s="594"/>
      <c r="H237" s="595"/>
      <c r="I237" s="596"/>
      <c r="J237" s="594"/>
      <c r="K237" s="594"/>
      <c r="L237" s="597"/>
      <c r="M237" s="593"/>
      <c r="N237" s="594"/>
      <c r="O237" s="595"/>
      <c r="P237" s="596"/>
      <c r="Q237" s="594"/>
      <c r="R237" s="594"/>
      <c r="S237" s="597"/>
      <c r="T237" s="593"/>
      <c r="U237" s="594"/>
      <c r="V237" s="595"/>
      <c r="W237" s="596"/>
      <c r="X237" s="594"/>
      <c r="Y237" s="594"/>
      <c r="Z237" s="597"/>
      <c r="AA237" s="593"/>
      <c r="AB237" s="594"/>
      <c r="AC237" s="595"/>
      <c r="AD237" s="596"/>
      <c r="AE237" s="594"/>
      <c r="AF237" s="594"/>
      <c r="AG237" s="597"/>
      <c r="AH237" s="247"/>
      <c r="AI237" s="248"/>
    </row>
    <row r="238" spans="1:35" x14ac:dyDescent="0.35">
      <c r="A238" s="244"/>
      <c r="B238" s="245"/>
      <c r="C238" s="245"/>
      <c r="D238" s="245"/>
      <c r="E238" s="246"/>
      <c r="F238" s="594"/>
      <c r="G238" s="594"/>
      <c r="H238" s="595"/>
      <c r="I238" s="596"/>
      <c r="J238" s="594"/>
      <c r="K238" s="594"/>
      <c r="L238" s="597"/>
      <c r="M238" s="593"/>
      <c r="N238" s="594"/>
      <c r="O238" s="595"/>
      <c r="P238" s="596"/>
      <c r="Q238" s="594"/>
      <c r="R238" s="594"/>
      <c r="S238" s="597"/>
      <c r="T238" s="593"/>
      <c r="U238" s="594"/>
      <c r="V238" s="595"/>
      <c r="W238" s="596"/>
      <c r="X238" s="594"/>
      <c r="Y238" s="594"/>
      <c r="Z238" s="597"/>
      <c r="AA238" s="593"/>
      <c r="AB238" s="594"/>
      <c r="AC238" s="595"/>
      <c r="AD238" s="596"/>
      <c r="AE238" s="594"/>
      <c r="AF238" s="594"/>
      <c r="AG238" s="597"/>
      <c r="AH238" s="247"/>
      <c r="AI238" s="248"/>
    </row>
    <row r="239" spans="1:35" x14ac:dyDescent="0.35">
      <c r="A239" s="244"/>
      <c r="B239" s="245"/>
      <c r="C239" s="245"/>
      <c r="D239" s="245"/>
      <c r="E239" s="246"/>
      <c r="F239" s="594"/>
      <c r="G239" s="594"/>
      <c r="H239" s="595"/>
      <c r="I239" s="596"/>
      <c r="J239" s="594"/>
      <c r="K239" s="594"/>
      <c r="L239" s="597"/>
      <c r="M239" s="593"/>
      <c r="N239" s="594"/>
      <c r="O239" s="595"/>
      <c r="P239" s="596"/>
      <c r="Q239" s="594"/>
      <c r="R239" s="594"/>
      <c r="S239" s="597"/>
      <c r="T239" s="593"/>
      <c r="U239" s="594"/>
      <c r="V239" s="595"/>
      <c r="W239" s="596"/>
      <c r="X239" s="594"/>
      <c r="Y239" s="594"/>
      <c r="Z239" s="597"/>
      <c r="AA239" s="593"/>
      <c r="AB239" s="594"/>
      <c r="AC239" s="595"/>
      <c r="AD239" s="596"/>
      <c r="AE239" s="594"/>
      <c r="AF239" s="594"/>
      <c r="AG239" s="597"/>
      <c r="AH239" s="247"/>
      <c r="AI239" s="248"/>
    </row>
    <row r="240" spans="1:35" x14ac:dyDescent="0.35">
      <c r="A240" s="244"/>
      <c r="B240" s="245"/>
      <c r="C240" s="245"/>
      <c r="D240" s="245"/>
      <c r="E240" s="246"/>
      <c r="F240" s="594"/>
      <c r="G240" s="594"/>
      <c r="H240" s="595"/>
      <c r="I240" s="596"/>
      <c r="J240" s="594"/>
      <c r="K240" s="594"/>
      <c r="L240" s="597"/>
      <c r="M240" s="593"/>
      <c r="N240" s="594"/>
      <c r="O240" s="595"/>
      <c r="P240" s="596"/>
      <c r="Q240" s="594"/>
      <c r="R240" s="594"/>
      <c r="S240" s="597"/>
      <c r="T240" s="593"/>
      <c r="U240" s="594"/>
      <c r="V240" s="595"/>
      <c r="W240" s="596"/>
      <c r="X240" s="594"/>
      <c r="Y240" s="594"/>
      <c r="Z240" s="597"/>
      <c r="AA240" s="593"/>
      <c r="AB240" s="594"/>
      <c r="AC240" s="595"/>
      <c r="AD240" s="596"/>
      <c r="AE240" s="594"/>
      <c r="AF240" s="594"/>
      <c r="AG240" s="597"/>
      <c r="AH240" s="247"/>
      <c r="AI240" s="248"/>
    </row>
    <row r="241" spans="1:35" x14ac:dyDescent="0.35">
      <c r="A241" s="244"/>
      <c r="B241" s="245"/>
      <c r="C241" s="245"/>
      <c r="D241" s="245"/>
      <c r="E241" s="246"/>
      <c r="F241" s="594"/>
      <c r="G241" s="594"/>
      <c r="H241" s="595"/>
      <c r="I241" s="596"/>
      <c r="J241" s="594"/>
      <c r="K241" s="594"/>
      <c r="L241" s="597"/>
      <c r="M241" s="593"/>
      <c r="N241" s="594"/>
      <c r="O241" s="595"/>
      <c r="P241" s="596"/>
      <c r="Q241" s="594"/>
      <c r="R241" s="594"/>
      <c r="S241" s="597"/>
      <c r="T241" s="593"/>
      <c r="U241" s="594"/>
      <c r="V241" s="595"/>
      <c r="W241" s="596"/>
      <c r="X241" s="594"/>
      <c r="Y241" s="594"/>
      <c r="Z241" s="597"/>
      <c r="AA241" s="593"/>
      <c r="AB241" s="594"/>
      <c r="AC241" s="595"/>
      <c r="AD241" s="596"/>
      <c r="AE241" s="594"/>
      <c r="AF241" s="594"/>
      <c r="AG241" s="597"/>
      <c r="AH241" s="247"/>
      <c r="AI241" s="248"/>
    </row>
    <row r="242" spans="1:35" x14ac:dyDescent="0.35">
      <c r="A242" s="244"/>
      <c r="B242" s="245"/>
      <c r="C242" s="245"/>
      <c r="D242" s="245"/>
      <c r="E242" s="246"/>
      <c r="F242" s="594"/>
      <c r="G242" s="594"/>
      <c r="H242" s="595"/>
      <c r="I242" s="596"/>
      <c r="J242" s="594"/>
      <c r="K242" s="594"/>
      <c r="L242" s="597"/>
      <c r="M242" s="593"/>
      <c r="N242" s="594"/>
      <c r="O242" s="595"/>
      <c r="P242" s="596"/>
      <c r="Q242" s="594"/>
      <c r="R242" s="594"/>
      <c r="S242" s="597"/>
      <c r="T242" s="593"/>
      <c r="U242" s="594"/>
      <c r="V242" s="595"/>
      <c r="W242" s="596"/>
      <c r="X242" s="594"/>
      <c r="Y242" s="594"/>
      <c r="Z242" s="597"/>
      <c r="AA242" s="593"/>
      <c r="AB242" s="594"/>
      <c r="AC242" s="595"/>
      <c r="AD242" s="596"/>
      <c r="AE242" s="594"/>
      <c r="AF242" s="594"/>
      <c r="AG242" s="597"/>
      <c r="AH242" s="247"/>
      <c r="AI242" s="248"/>
    </row>
    <row r="243" spans="1:35" x14ac:dyDescent="0.35">
      <c r="A243" s="244"/>
      <c r="B243" s="245"/>
      <c r="C243" s="245"/>
      <c r="D243" s="245"/>
      <c r="E243" s="246"/>
      <c r="F243" s="594"/>
      <c r="G243" s="594"/>
      <c r="H243" s="595"/>
      <c r="I243" s="596"/>
      <c r="J243" s="594"/>
      <c r="K243" s="594"/>
      <c r="L243" s="597"/>
      <c r="M243" s="593"/>
      <c r="N243" s="594"/>
      <c r="O243" s="595"/>
      <c r="P243" s="596"/>
      <c r="Q243" s="594"/>
      <c r="R243" s="594"/>
      <c r="S243" s="597"/>
      <c r="T243" s="593"/>
      <c r="U243" s="594"/>
      <c r="V243" s="595"/>
      <c r="W243" s="596"/>
      <c r="X243" s="594"/>
      <c r="Y243" s="594"/>
      <c r="Z243" s="597"/>
      <c r="AA243" s="593"/>
      <c r="AB243" s="594"/>
      <c r="AC243" s="595"/>
      <c r="AD243" s="596"/>
      <c r="AE243" s="594"/>
      <c r="AF243" s="594"/>
      <c r="AG243" s="597"/>
      <c r="AH243" s="247"/>
      <c r="AI243" s="248"/>
    </row>
    <row r="244" spans="1:35" x14ac:dyDescent="0.35">
      <c r="A244" s="244"/>
      <c r="B244" s="245"/>
      <c r="C244" s="245"/>
      <c r="D244" s="245"/>
      <c r="E244" s="246"/>
      <c r="F244" s="594"/>
      <c r="G244" s="594"/>
      <c r="H244" s="595"/>
      <c r="I244" s="596"/>
      <c r="J244" s="594"/>
      <c r="K244" s="594"/>
      <c r="L244" s="597"/>
      <c r="M244" s="593"/>
      <c r="N244" s="594"/>
      <c r="O244" s="595"/>
      <c r="P244" s="596"/>
      <c r="Q244" s="594"/>
      <c r="R244" s="594"/>
      <c r="S244" s="597"/>
      <c r="T244" s="593"/>
      <c r="U244" s="594"/>
      <c r="V244" s="595"/>
      <c r="W244" s="596"/>
      <c r="X244" s="594"/>
      <c r="Y244" s="594"/>
      <c r="Z244" s="597"/>
      <c r="AA244" s="593"/>
      <c r="AB244" s="594"/>
      <c r="AC244" s="595"/>
      <c r="AD244" s="596"/>
      <c r="AE244" s="594"/>
      <c r="AF244" s="594"/>
      <c r="AG244" s="597"/>
      <c r="AH244" s="247"/>
      <c r="AI244" s="248"/>
    </row>
    <row r="245" spans="1:35" x14ac:dyDescent="0.35">
      <c r="A245" s="244"/>
      <c r="B245" s="245"/>
      <c r="C245" s="245"/>
      <c r="D245" s="245"/>
      <c r="E245" s="246"/>
      <c r="F245" s="594"/>
      <c r="G245" s="594"/>
      <c r="H245" s="595"/>
      <c r="I245" s="596"/>
      <c r="J245" s="594"/>
      <c r="K245" s="594"/>
      <c r="L245" s="597"/>
      <c r="M245" s="593"/>
      <c r="N245" s="594"/>
      <c r="O245" s="595"/>
      <c r="P245" s="596"/>
      <c r="Q245" s="594"/>
      <c r="R245" s="594"/>
      <c r="S245" s="597"/>
      <c r="T245" s="593"/>
      <c r="U245" s="594"/>
      <c r="V245" s="595"/>
      <c r="W245" s="596"/>
      <c r="X245" s="594"/>
      <c r="Y245" s="594"/>
      <c r="Z245" s="597"/>
      <c r="AA245" s="593"/>
      <c r="AB245" s="594"/>
      <c r="AC245" s="595"/>
      <c r="AD245" s="596"/>
      <c r="AE245" s="594"/>
      <c r="AF245" s="594"/>
      <c r="AG245" s="597"/>
      <c r="AH245" s="247"/>
      <c r="AI245" s="248"/>
    </row>
    <row r="246" spans="1:35" x14ac:dyDescent="0.35">
      <c r="A246" s="244"/>
      <c r="B246" s="245"/>
      <c r="C246" s="245"/>
      <c r="D246" s="245"/>
      <c r="E246" s="246"/>
      <c r="F246" s="594"/>
      <c r="G246" s="594"/>
      <c r="H246" s="595"/>
      <c r="I246" s="596"/>
      <c r="J246" s="594"/>
      <c r="K246" s="594"/>
      <c r="L246" s="597"/>
      <c r="M246" s="593"/>
      <c r="N246" s="594"/>
      <c r="O246" s="595"/>
      <c r="P246" s="596"/>
      <c r="Q246" s="594"/>
      <c r="R246" s="594"/>
      <c r="S246" s="597"/>
      <c r="T246" s="593"/>
      <c r="U246" s="594"/>
      <c r="V246" s="595"/>
      <c r="W246" s="596"/>
      <c r="X246" s="594"/>
      <c r="Y246" s="594"/>
      <c r="Z246" s="597"/>
      <c r="AA246" s="593"/>
      <c r="AB246" s="594"/>
      <c r="AC246" s="595"/>
      <c r="AD246" s="596"/>
      <c r="AE246" s="594"/>
      <c r="AF246" s="594"/>
      <c r="AG246" s="597"/>
      <c r="AH246" s="247"/>
      <c r="AI246" s="248"/>
    </row>
    <row r="247" spans="1:35" x14ac:dyDescent="0.35">
      <c r="A247" s="244"/>
      <c r="B247" s="245"/>
      <c r="C247" s="245"/>
      <c r="D247" s="245"/>
      <c r="E247" s="246"/>
      <c r="F247" s="594"/>
      <c r="G247" s="594"/>
      <c r="H247" s="595"/>
      <c r="I247" s="596"/>
      <c r="J247" s="594"/>
      <c r="K247" s="594"/>
      <c r="L247" s="597"/>
      <c r="M247" s="593"/>
      <c r="N247" s="594"/>
      <c r="O247" s="595"/>
      <c r="P247" s="596"/>
      <c r="Q247" s="594"/>
      <c r="R247" s="594"/>
      <c r="S247" s="597"/>
      <c r="T247" s="593"/>
      <c r="U247" s="594"/>
      <c r="V247" s="595"/>
      <c r="W247" s="596"/>
      <c r="X247" s="594"/>
      <c r="Y247" s="594"/>
      <c r="Z247" s="597"/>
      <c r="AA247" s="593"/>
      <c r="AB247" s="594"/>
      <c r="AC247" s="595"/>
      <c r="AD247" s="596"/>
      <c r="AE247" s="594"/>
      <c r="AF247" s="594"/>
      <c r="AG247" s="597"/>
      <c r="AH247" s="247"/>
      <c r="AI247" s="248"/>
    </row>
    <row r="248" spans="1:35" x14ac:dyDescent="0.35">
      <c r="A248" s="244"/>
      <c r="B248" s="245"/>
      <c r="C248" s="245"/>
      <c r="D248" s="245"/>
      <c r="E248" s="246"/>
      <c r="F248" s="594"/>
      <c r="G248" s="594"/>
      <c r="H248" s="595"/>
      <c r="I248" s="596"/>
      <c r="J248" s="594"/>
      <c r="K248" s="594"/>
      <c r="L248" s="597"/>
      <c r="M248" s="593"/>
      <c r="N248" s="594"/>
      <c r="O248" s="595"/>
      <c r="P248" s="596"/>
      <c r="Q248" s="594"/>
      <c r="R248" s="594"/>
      <c r="S248" s="597"/>
      <c r="T248" s="593"/>
      <c r="U248" s="594"/>
      <c r="V248" s="595"/>
      <c r="W248" s="596"/>
      <c r="X248" s="594"/>
      <c r="Y248" s="594"/>
      <c r="Z248" s="597"/>
      <c r="AA248" s="593"/>
      <c r="AB248" s="594"/>
      <c r="AC248" s="595"/>
      <c r="AD248" s="596"/>
      <c r="AE248" s="594"/>
      <c r="AF248" s="594"/>
      <c r="AG248" s="597"/>
      <c r="AH248" s="247"/>
      <c r="AI248" s="248"/>
    </row>
    <row r="249" spans="1:35" x14ac:dyDescent="0.35">
      <c r="A249" s="244"/>
      <c r="B249" s="245"/>
      <c r="C249" s="245"/>
      <c r="D249" s="245"/>
      <c r="E249" s="246"/>
      <c r="F249" s="594"/>
      <c r="G249" s="594"/>
      <c r="H249" s="595"/>
      <c r="I249" s="596"/>
      <c r="J249" s="594"/>
      <c r="K249" s="594"/>
      <c r="L249" s="597"/>
      <c r="M249" s="593"/>
      <c r="N249" s="594"/>
      <c r="O249" s="595"/>
      <c r="P249" s="596"/>
      <c r="Q249" s="594"/>
      <c r="R249" s="594"/>
      <c r="S249" s="597"/>
      <c r="T249" s="593"/>
      <c r="U249" s="594"/>
      <c r="V249" s="595"/>
      <c r="W249" s="596"/>
      <c r="X249" s="594"/>
      <c r="Y249" s="594"/>
      <c r="Z249" s="597"/>
      <c r="AA249" s="593"/>
      <c r="AB249" s="594"/>
      <c r="AC249" s="595"/>
      <c r="AD249" s="596"/>
      <c r="AE249" s="594"/>
      <c r="AF249" s="594"/>
      <c r="AG249" s="597"/>
      <c r="AH249" s="247"/>
      <c r="AI249" s="248"/>
    </row>
    <row r="250" spans="1:35" x14ac:dyDescent="0.35">
      <c r="A250" s="244"/>
      <c r="B250" s="245"/>
      <c r="C250" s="245"/>
      <c r="D250" s="245"/>
      <c r="E250" s="246"/>
      <c r="F250" s="594"/>
      <c r="G250" s="594"/>
      <c r="H250" s="595"/>
      <c r="I250" s="596"/>
      <c r="J250" s="594"/>
      <c r="K250" s="594"/>
      <c r="L250" s="597"/>
      <c r="M250" s="593"/>
      <c r="N250" s="594"/>
      <c r="O250" s="595"/>
      <c r="P250" s="596"/>
      <c r="Q250" s="594"/>
      <c r="R250" s="594"/>
      <c r="S250" s="597"/>
      <c r="T250" s="593"/>
      <c r="U250" s="594"/>
      <c r="V250" s="595"/>
      <c r="W250" s="596"/>
      <c r="X250" s="594"/>
      <c r="Y250" s="594"/>
      <c r="Z250" s="597"/>
      <c r="AA250" s="593"/>
      <c r="AB250" s="594"/>
      <c r="AC250" s="595"/>
      <c r="AD250" s="596"/>
      <c r="AE250" s="594"/>
      <c r="AF250" s="594"/>
      <c r="AG250" s="597"/>
      <c r="AH250" s="247"/>
      <c r="AI250" s="248"/>
    </row>
    <row r="251" spans="1:35" x14ac:dyDescent="0.35">
      <c r="A251" s="244"/>
      <c r="B251" s="245"/>
      <c r="C251" s="245"/>
      <c r="D251" s="245"/>
      <c r="E251" s="246"/>
      <c r="F251" s="594"/>
      <c r="G251" s="594"/>
      <c r="H251" s="595"/>
      <c r="I251" s="596"/>
      <c r="J251" s="594"/>
      <c r="K251" s="594"/>
      <c r="L251" s="597"/>
      <c r="M251" s="593"/>
      <c r="N251" s="594"/>
      <c r="O251" s="595"/>
      <c r="P251" s="596"/>
      <c r="Q251" s="594"/>
      <c r="R251" s="594"/>
      <c r="S251" s="597"/>
      <c r="T251" s="593"/>
      <c r="U251" s="594"/>
      <c r="V251" s="595"/>
      <c r="W251" s="596"/>
      <c r="X251" s="594"/>
      <c r="Y251" s="594"/>
      <c r="Z251" s="597"/>
      <c r="AA251" s="593"/>
      <c r="AB251" s="594"/>
      <c r="AC251" s="595"/>
      <c r="AD251" s="596"/>
      <c r="AE251" s="594"/>
      <c r="AF251" s="594"/>
      <c r="AG251" s="597"/>
      <c r="AH251" s="247"/>
      <c r="AI251" s="248"/>
    </row>
    <row r="252" spans="1:35" x14ac:dyDescent="0.35">
      <c r="A252" s="244"/>
      <c r="B252" s="245"/>
      <c r="C252" s="245"/>
      <c r="D252" s="245"/>
      <c r="E252" s="246"/>
      <c r="F252" s="594"/>
      <c r="G252" s="594"/>
      <c r="H252" s="595"/>
      <c r="I252" s="596"/>
      <c r="J252" s="594"/>
      <c r="K252" s="594"/>
      <c r="L252" s="597"/>
      <c r="M252" s="593"/>
      <c r="N252" s="594"/>
      <c r="O252" s="595"/>
      <c r="P252" s="596"/>
      <c r="Q252" s="594"/>
      <c r="R252" s="594"/>
      <c r="S252" s="597"/>
      <c r="T252" s="593"/>
      <c r="U252" s="594"/>
      <c r="V252" s="595"/>
      <c r="W252" s="596"/>
      <c r="X252" s="594"/>
      <c r="Y252" s="594"/>
      <c r="Z252" s="597"/>
      <c r="AA252" s="593"/>
      <c r="AB252" s="594"/>
      <c r="AC252" s="595"/>
      <c r="AD252" s="596"/>
      <c r="AE252" s="594"/>
      <c r="AF252" s="594"/>
      <c r="AG252" s="597"/>
      <c r="AH252" s="247"/>
      <c r="AI252" s="248"/>
    </row>
    <row r="253" spans="1:35" x14ac:dyDescent="0.35">
      <c r="A253" s="244"/>
      <c r="B253" s="245"/>
      <c r="C253" s="245"/>
      <c r="D253" s="245"/>
      <c r="E253" s="246"/>
      <c r="F253" s="594"/>
      <c r="G253" s="594"/>
      <c r="H253" s="595"/>
      <c r="I253" s="596"/>
      <c r="J253" s="594"/>
      <c r="K253" s="594"/>
      <c r="L253" s="597"/>
      <c r="M253" s="593"/>
      <c r="N253" s="594"/>
      <c r="O253" s="595"/>
      <c r="P253" s="596"/>
      <c r="Q253" s="594"/>
      <c r="R253" s="594"/>
      <c r="S253" s="597"/>
      <c r="T253" s="593"/>
      <c r="U253" s="594"/>
      <c r="V253" s="595"/>
      <c r="W253" s="596"/>
      <c r="X253" s="594"/>
      <c r="Y253" s="594"/>
      <c r="Z253" s="597"/>
      <c r="AA253" s="593"/>
      <c r="AB253" s="594"/>
      <c r="AC253" s="595"/>
      <c r="AD253" s="596"/>
      <c r="AE253" s="594"/>
      <c r="AF253" s="594"/>
      <c r="AG253" s="597"/>
      <c r="AH253" s="247"/>
      <c r="AI253" s="248"/>
    </row>
    <row r="254" spans="1:35" x14ac:dyDescent="0.35">
      <c r="A254" s="244"/>
      <c r="B254" s="245"/>
      <c r="C254" s="245"/>
      <c r="D254" s="245"/>
      <c r="E254" s="246"/>
      <c r="F254" s="594"/>
      <c r="G254" s="594"/>
      <c r="H254" s="595"/>
      <c r="I254" s="596"/>
      <c r="J254" s="594"/>
      <c r="K254" s="594"/>
      <c r="L254" s="597"/>
      <c r="M254" s="593"/>
      <c r="N254" s="594"/>
      <c r="O254" s="595"/>
      <c r="P254" s="596"/>
      <c r="Q254" s="594"/>
      <c r="R254" s="594"/>
      <c r="S254" s="597"/>
      <c r="T254" s="593"/>
      <c r="U254" s="594"/>
      <c r="V254" s="595"/>
      <c r="W254" s="596"/>
      <c r="X254" s="594"/>
      <c r="Y254" s="594"/>
      <c r="Z254" s="597"/>
      <c r="AA254" s="593"/>
      <c r="AB254" s="594"/>
      <c r="AC254" s="595"/>
      <c r="AD254" s="596"/>
      <c r="AE254" s="594"/>
      <c r="AF254" s="594"/>
      <c r="AG254" s="597"/>
      <c r="AH254" s="247"/>
      <c r="AI254" s="248"/>
    </row>
    <row r="255" spans="1:35" x14ac:dyDescent="0.35">
      <c r="A255" s="244"/>
      <c r="B255" s="245"/>
      <c r="C255" s="245"/>
      <c r="D255" s="245"/>
      <c r="E255" s="246"/>
      <c r="F255" s="594"/>
      <c r="G255" s="594"/>
      <c r="H255" s="595"/>
      <c r="I255" s="596"/>
      <c r="J255" s="594"/>
      <c r="K255" s="594"/>
      <c r="L255" s="597"/>
      <c r="M255" s="593"/>
      <c r="N255" s="594"/>
      <c r="O255" s="595"/>
      <c r="P255" s="596"/>
      <c r="Q255" s="594"/>
      <c r="R255" s="594"/>
      <c r="S255" s="597"/>
      <c r="T255" s="593"/>
      <c r="U255" s="594"/>
      <c r="V255" s="595"/>
      <c r="W255" s="596"/>
      <c r="X255" s="594"/>
      <c r="Y255" s="594"/>
      <c r="Z255" s="597"/>
      <c r="AA255" s="593"/>
      <c r="AB255" s="594"/>
      <c r="AC255" s="595"/>
      <c r="AD255" s="596"/>
      <c r="AE255" s="594"/>
      <c r="AF255" s="594"/>
      <c r="AG255" s="597"/>
      <c r="AH255" s="247"/>
      <c r="AI255" s="248"/>
    </row>
    <row r="256" spans="1:35" x14ac:dyDescent="0.35">
      <c r="A256" s="244"/>
      <c r="B256" s="245"/>
      <c r="C256" s="245"/>
      <c r="D256" s="245"/>
      <c r="E256" s="246"/>
      <c r="F256" s="594"/>
      <c r="G256" s="594"/>
      <c r="H256" s="595"/>
      <c r="I256" s="596"/>
      <c r="J256" s="594"/>
      <c r="K256" s="594"/>
      <c r="L256" s="597"/>
      <c r="M256" s="593"/>
      <c r="N256" s="594"/>
      <c r="O256" s="595"/>
      <c r="P256" s="596"/>
      <c r="Q256" s="594"/>
      <c r="R256" s="594"/>
      <c r="S256" s="597"/>
      <c r="T256" s="593"/>
      <c r="U256" s="594"/>
      <c r="V256" s="595"/>
      <c r="W256" s="596"/>
      <c r="X256" s="594"/>
      <c r="Y256" s="594"/>
      <c r="Z256" s="597"/>
      <c r="AA256" s="593"/>
      <c r="AB256" s="594"/>
      <c r="AC256" s="595"/>
      <c r="AD256" s="596"/>
      <c r="AE256" s="594"/>
      <c r="AF256" s="594"/>
      <c r="AG256" s="597"/>
      <c r="AH256" s="247"/>
      <c r="AI256" s="248"/>
    </row>
    <row r="257" spans="1:35" x14ac:dyDescent="0.35">
      <c r="A257" s="244"/>
      <c r="B257" s="245"/>
      <c r="C257" s="245"/>
      <c r="D257" s="245"/>
      <c r="E257" s="246"/>
      <c r="F257" s="594"/>
      <c r="G257" s="594"/>
      <c r="H257" s="595"/>
      <c r="I257" s="596"/>
      <c r="J257" s="594"/>
      <c r="K257" s="594"/>
      <c r="L257" s="597"/>
      <c r="M257" s="593"/>
      <c r="N257" s="594"/>
      <c r="O257" s="595"/>
      <c r="P257" s="596"/>
      <c r="Q257" s="594"/>
      <c r="R257" s="594"/>
      <c r="S257" s="597"/>
      <c r="T257" s="593"/>
      <c r="U257" s="594"/>
      <c r="V257" s="595"/>
      <c r="W257" s="596"/>
      <c r="X257" s="594"/>
      <c r="Y257" s="594"/>
      <c r="Z257" s="597"/>
      <c r="AA257" s="593"/>
      <c r="AB257" s="594"/>
      <c r="AC257" s="595"/>
      <c r="AD257" s="596"/>
      <c r="AE257" s="594"/>
      <c r="AF257" s="594"/>
      <c r="AG257" s="597"/>
      <c r="AH257" s="247"/>
      <c r="AI257" s="248"/>
    </row>
    <row r="258" spans="1:35" x14ac:dyDescent="0.35">
      <c r="A258" s="244"/>
      <c r="B258" s="245"/>
      <c r="C258" s="245"/>
      <c r="D258" s="245"/>
      <c r="E258" s="246"/>
      <c r="F258" s="594"/>
      <c r="G258" s="594"/>
      <c r="H258" s="595"/>
      <c r="I258" s="596"/>
      <c r="J258" s="594"/>
      <c r="K258" s="594"/>
      <c r="L258" s="597"/>
      <c r="M258" s="593"/>
      <c r="N258" s="594"/>
      <c r="O258" s="595"/>
      <c r="P258" s="596"/>
      <c r="Q258" s="594"/>
      <c r="R258" s="594"/>
      <c r="S258" s="597"/>
      <c r="T258" s="593"/>
      <c r="U258" s="594"/>
      <c r="V258" s="595"/>
      <c r="W258" s="596"/>
      <c r="X258" s="594"/>
      <c r="Y258" s="594"/>
      <c r="Z258" s="597"/>
      <c r="AA258" s="593"/>
      <c r="AB258" s="594"/>
      <c r="AC258" s="595"/>
      <c r="AD258" s="596"/>
      <c r="AE258" s="594"/>
      <c r="AF258" s="594"/>
      <c r="AG258" s="597"/>
      <c r="AH258" s="247"/>
      <c r="AI258" s="248"/>
    </row>
    <row r="259" spans="1:35" x14ac:dyDescent="0.35">
      <c r="A259" s="244"/>
      <c r="B259" s="245"/>
      <c r="C259" s="245"/>
      <c r="D259" s="245"/>
      <c r="E259" s="246"/>
      <c r="F259" s="594"/>
      <c r="G259" s="594"/>
      <c r="H259" s="595"/>
      <c r="I259" s="596"/>
      <c r="J259" s="594"/>
      <c r="K259" s="594"/>
      <c r="L259" s="597"/>
      <c r="M259" s="593"/>
      <c r="N259" s="594"/>
      <c r="O259" s="595"/>
      <c r="P259" s="596"/>
      <c r="Q259" s="594"/>
      <c r="R259" s="594"/>
      <c r="S259" s="597"/>
      <c r="T259" s="593"/>
      <c r="U259" s="594"/>
      <c r="V259" s="595"/>
      <c r="W259" s="596"/>
      <c r="X259" s="594"/>
      <c r="Y259" s="594"/>
      <c r="Z259" s="597"/>
      <c r="AA259" s="593"/>
      <c r="AB259" s="594"/>
      <c r="AC259" s="595"/>
      <c r="AD259" s="596"/>
      <c r="AE259" s="594"/>
      <c r="AF259" s="594"/>
      <c r="AG259" s="597"/>
      <c r="AH259" s="247"/>
      <c r="AI259" s="248"/>
    </row>
    <row r="260" spans="1:35" x14ac:dyDescent="0.35">
      <c r="A260" s="244"/>
      <c r="B260" s="245"/>
      <c r="C260" s="245"/>
      <c r="D260" s="245"/>
      <c r="E260" s="246"/>
      <c r="F260" s="594"/>
      <c r="G260" s="594"/>
      <c r="H260" s="595"/>
      <c r="I260" s="596"/>
      <c r="J260" s="594"/>
      <c r="K260" s="594"/>
      <c r="L260" s="597"/>
      <c r="M260" s="593"/>
      <c r="N260" s="594"/>
      <c r="O260" s="595"/>
      <c r="P260" s="596"/>
      <c r="Q260" s="594"/>
      <c r="R260" s="594"/>
      <c r="S260" s="597"/>
      <c r="T260" s="593"/>
      <c r="U260" s="594"/>
      <c r="V260" s="595"/>
      <c r="W260" s="596"/>
      <c r="X260" s="594"/>
      <c r="Y260" s="594"/>
      <c r="Z260" s="597"/>
      <c r="AA260" s="593"/>
      <c r="AB260" s="594"/>
      <c r="AC260" s="595"/>
      <c r="AD260" s="596"/>
      <c r="AE260" s="594"/>
      <c r="AF260" s="594"/>
      <c r="AG260" s="597"/>
      <c r="AH260" s="247"/>
      <c r="AI260" s="248"/>
    </row>
    <row r="261" spans="1:35" x14ac:dyDescent="0.35">
      <c r="A261" s="244"/>
      <c r="B261" s="245"/>
      <c r="C261" s="245"/>
      <c r="D261" s="245"/>
      <c r="E261" s="246"/>
      <c r="F261" s="594"/>
      <c r="G261" s="594"/>
      <c r="H261" s="595"/>
      <c r="I261" s="596"/>
      <c r="J261" s="594"/>
      <c r="K261" s="594"/>
      <c r="L261" s="597"/>
      <c r="M261" s="593"/>
      <c r="N261" s="594"/>
      <c r="O261" s="595"/>
      <c r="P261" s="596"/>
      <c r="Q261" s="594"/>
      <c r="R261" s="594"/>
      <c r="S261" s="597"/>
      <c r="T261" s="593"/>
      <c r="U261" s="594"/>
      <c r="V261" s="595"/>
      <c r="W261" s="596"/>
      <c r="X261" s="594"/>
      <c r="Y261" s="594"/>
      <c r="Z261" s="597"/>
      <c r="AA261" s="593"/>
      <c r="AB261" s="594"/>
      <c r="AC261" s="595"/>
      <c r="AD261" s="596"/>
      <c r="AE261" s="594"/>
      <c r="AF261" s="594"/>
      <c r="AG261" s="597"/>
      <c r="AH261" s="247"/>
      <c r="AI261" s="248"/>
    </row>
    <row r="262" spans="1:35" x14ac:dyDescent="0.35">
      <c r="A262" s="244"/>
      <c r="B262" s="245"/>
      <c r="C262" s="245"/>
      <c r="D262" s="245"/>
      <c r="E262" s="246"/>
      <c r="F262" s="594"/>
      <c r="G262" s="594"/>
      <c r="H262" s="595"/>
      <c r="I262" s="596"/>
      <c r="J262" s="594"/>
      <c r="K262" s="594"/>
      <c r="L262" s="597"/>
      <c r="M262" s="593"/>
      <c r="N262" s="594"/>
      <c r="O262" s="595"/>
      <c r="P262" s="596"/>
      <c r="Q262" s="594"/>
      <c r="R262" s="594"/>
      <c r="S262" s="597"/>
      <c r="T262" s="593"/>
      <c r="U262" s="594"/>
      <c r="V262" s="595"/>
      <c r="W262" s="596"/>
      <c r="X262" s="594"/>
      <c r="Y262" s="594"/>
      <c r="Z262" s="597"/>
      <c r="AA262" s="593"/>
      <c r="AB262" s="594"/>
      <c r="AC262" s="595"/>
      <c r="AD262" s="596"/>
      <c r="AE262" s="594"/>
      <c r="AF262" s="594"/>
      <c r="AG262" s="597"/>
      <c r="AH262" s="247"/>
      <c r="AI262" s="248"/>
    </row>
    <row r="263" spans="1:35" x14ac:dyDescent="0.35">
      <c r="A263" s="244"/>
      <c r="B263" s="245"/>
      <c r="C263" s="245"/>
      <c r="D263" s="245"/>
      <c r="E263" s="246"/>
      <c r="F263" s="594"/>
      <c r="G263" s="594"/>
      <c r="H263" s="595"/>
      <c r="I263" s="596"/>
      <c r="J263" s="594"/>
      <c r="K263" s="594"/>
      <c r="L263" s="597"/>
      <c r="M263" s="593"/>
      <c r="N263" s="594"/>
      <c r="O263" s="595"/>
      <c r="P263" s="596"/>
      <c r="Q263" s="594"/>
      <c r="R263" s="594"/>
      <c r="S263" s="597"/>
      <c r="T263" s="593"/>
      <c r="U263" s="594"/>
      <c r="V263" s="595"/>
      <c r="W263" s="596"/>
      <c r="X263" s="594"/>
      <c r="Y263" s="594"/>
      <c r="Z263" s="597"/>
      <c r="AA263" s="593"/>
      <c r="AB263" s="594"/>
      <c r="AC263" s="595"/>
      <c r="AD263" s="596"/>
      <c r="AE263" s="594"/>
      <c r="AF263" s="594"/>
      <c r="AG263" s="597"/>
      <c r="AH263" s="247"/>
      <c r="AI263" s="248"/>
    </row>
    <row r="264" spans="1:35" x14ac:dyDescent="0.35">
      <c r="A264" s="244"/>
      <c r="B264" s="245"/>
      <c r="C264" s="245"/>
      <c r="D264" s="245"/>
      <c r="E264" s="246"/>
      <c r="F264" s="594"/>
      <c r="G264" s="594"/>
      <c r="H264" s="595"/>
      <c r="I264" s="596"/>
      <c r="J264" s="594"/>
      <c r="K264" s="594"/>
      <c r="L264" s="597"/>
      <c r="M264" s="593"/>
      <c r="N264" s="594"/>
      <c r="O264" s="595"/>
      <c r="P264" s="596"/>
      <c r="Q264" s="594"/>
      <c r="R264" s="594"/>
      <c r="S264" s="597"/>
      <c r="T264" s="593"/>
      <c r="U264" s="594"/>
      <c r="V264" s="595"/>
      <c r="W264" s="596"/>
      <c r="X264" s="594"/>
      <c r="Y264" s="594"/>
      <c r="Z264" s="597"/>
      <c r="AA264" s="593"/>
      <c r="AB264" s="594"/>
      <c r="AC264" s="595"/>
      <c r="AD264" s="596"/>
      <c r="AE264" s="594"/>
      <c r="AF264" s="594"/>
      <c r="AG264" s="597"/>
      <c r="AH264" s="247"/>
      <c r="AI264" s="248"/>
    </row>
    <row r="265" spans="1:35" x14ac:dyDescent="0.35">
      <c r="A265" s="244"/>
      <c r="B265" s="245"/>
      <c r="C265" s="245"/>
      <c r="D265" s="245"/>
      <c r="E265" s="246"/>
      <c r="F265" s="594"/>
      <c r="G265" s="594"/>
      <c r="H265" s="595"/>
      <c r="I265" s="596"/>
      <c r="J265" s="594"/>
      <c r="K265" s="594"/>
      <c r="L265" s="597"/>
      <c r="M265" s="593"/>
      <c r="N265" s="594"/>
      <c r="O265" s="595"/>
      <c r="P265" s="596"/>
      <c r="Q265" s="594"/>
      <c r="R265" s="594"/>
      <c r="S265" s="597"/>
      <c r="T265" s="593"/>
      <c r="U265" s="594"/>
      <c r="V265" s="595"/>
      <c r="W265" s="596"/>
      <c r="X265" s="594"/>
      <c r="Y265" s="594"/>
      <c r="Z265" s="597"/>
      <c r="AA265" s="593"/>
      <c r="AB265" s="594"/>
      <c r="AC265" s="595"/>
      <c r="AD265" s="596"/>
      <c r="AE265" s="594"/>
      <c r="AF265" s="594"/>
      <c r="AG265" s="597"/>
      <c r="AH265" s="247"/>
      <c r="AI265" s="248"/>
    </row>
    <row r="266" spans="1:35" ht="16" thickBot="1" x14ac:dyDescent="0.4">
      <c r="A266" s="249"/>
      <c r="B266" s="250"/>
      <c r="C266" s="250"/>
      <c r="D266" s="250"/>
      <c r="E266" s="251"/>
      <c r="F266" s="588"/>
      <c r="G266" s="588"/>
      <c r="H266" s="589"/>
      <c r="I266" s="590"/>
      <c r="J266" s="588"/>
      <c r="K266" s="588"/>
      <c r="L266" s="591"/>
      <c r="M266" s="592"/>
      <c r="N266" s="588"/>
      <c r="O266" s="589"/>
      <c r="P266" s="590"/>
      <c r="Q266" s="588"/>
      <c r="R266" s="588"/>
      <c r="S266" s="591"/>
      <c r="T266" s="592"/>
      <c r="U266" s="588"/>
      <c r="V266" s="589"/>
      <c r="W266" s="590"/>
      <c r="X266" s="588"/>
      <c r="Y266" s="588"/>
      <c r="Z266" s="591"/>
      <c r="AA266" s="592"/>
      <c r="AB266" s="588"/>
      <c r="AC266" s="589"/>
      <c r="AD266" s="590"/>
      <c r="AE266" s="588"/>
      <c r="AF266" s="588"/>
      <c r="AG266" s="591"/>
      <c r="AH266" s="252"/>
      <c r="AI266" s="253"/>
    </row>
    <row r="267" spans="1:35" x14ac:dyDescent="0.35">
      <c r="A267" s="254"/>
    </row>
    <row r="268" spans="1:35" x14ac:dyDescent="0.35">
      <c r="A268" s="254"/>
    </row>
    <row r="269" spans="1:35" x14ac:dyDescent="0.35">
      <c r="A269" s="254"/>
    </row>
    <row r="270" spans="1:35" x14ac:dyDescent="0.35">
      <c r="A270" s="254"/>
    </row>
    <row r="271" spans="1:35" x14ac:dyDescent="0.35">
      <c r="A271" s="254"/>
    </row>
    <row r="272" spans="1:35" x14ac:dyDescent="0.35">
      <c r="A272" s="254"/>
    </row>
    <row r="273" spans="1:1" x14ac:dyDescent="0.35">
      <c r="A273" s="254"/>
    </row>
    <row r="274" spans="1:1" x14ac:dyDescent="0.35">
      <c r="A274" s="254"/>
    </row>
    <row r="275" spans="1:1" x14ac:dyDescent="0.35">
      <c r="A275" s="254"/>
    </row>
    <row r="276" spans="1:1" x14ac:dyDescent="0.35">
      <c r="A276" s="254"/>
    </row>
    <row r="277" spans="1:1" x14ac:dyDescent="0.35">
      <c r="A277" s="254"/>
    </row>
    <row r="278" spans="1:1" x14ac:dyDescent="0.35">
      <c r="A278" s="254"/>
    </row>
    <row r="279" spans="1:1" x14ac:dyDescent="0.35">
      <c r="A279" s="254"/>
    </row>
    <row r="280" spans="1:1" x14ac:dyDescent="0.35">
      <c r="A280" s="254"/>
    </row>
    <row r="281" spans="1:1" x14ac:dyDescent="0.35">
      <c r="A281" s="254"/>
    </row>
    <row r="282" spans="1:1" x14ac:dyDescent="0.35">
      <c r="A282" s="254"/>
    </row>
    <row r="283" spans="1:1" x14ac:dyDescent="0.35">
      <c r="A283" s="254"/>
    </row>
    <row r="284" spans="1:1" x14ac:dyDescent="0.35">
      <c r="A284" s="254"/>
    </row>
    <row r="285" spans="1:1" x14ac:dyDescent="0.35">
      <c r="A285" s="254"/>
    </row>
    <row r="286" spans="1:1" x14ac:dyDescent="0.35">
      <c r="A286" s="254"/>
    </row>
    <row r="287" spans="1:1" x14ac:dyDescent="0.35">
      <c r="A287" s="254"/>
    </row>
    <row r="288" spans="1:1" x14ac:dyDescent="0.35">
      <c r="A288" s="254"/>
    </row>
    <row r="289" spans="1:1" x14ac:dyDescent="0.35">
      <c r="A289" s="254"/>
    </row>
    <row r="290" spans="1:1" x14ac:dyDescent="0.35">
      <c r="A290" s="254"/>
    </row>
    <row r="291" spans="1:1" x14ac:dyDescent="0.35">
      <c r="A291" s="254"/>
    </row>
    <row r="292" spans="1:1" x14ac:dyDescent="0.35">
      <c r="A292" s="254"/>
    </row>
    <row r="293" spans="1:1" x14ac:dyDescent="0.35">
      <c r="A293" s="254"/>
    </row>
    <row r="294" spans="1:1" x14ac:dyDescent="0.35">
      <c r="A294" s="254"/>
    </row>
    <row r="295" spans="1:1" x14ac:dyDescent="0.35">
      <c r="A295" s="254"/>
    </row>
    <row r="296" spans="1:1" x14ac:dyDescent="0.35">
      <c r="A296" s="254"/>
    </row>
    <row r="297" spans="1:1" x14ac:dyDescent="0.35">
      <c r="A297" s="254"/>
    </row>
    <row r="298" spans="1:1" x14ac:dyDescent="0.35">
      <c r="A298" s="254"/>
    </row>
    <row r="299" spans="1:1" x14ac:dyDescent="0.35">
      <c r="A299" s="254"/>
    </row>
    <row r="300" spans="1:1" x14ac:dyDescent="0.35">
      <c r="A300" s="254"/>
    </row>
    <row r="301" spans="1:1" x14ac:dyDescent="0.35">
      <c r="A301" s="254"/>
    </row>
    <row r="302" spans="1:1" x14ac:dyDescent="0.35">
      <c r="A302" s="254"/>
    </row>
    <row r="303" spans="1:1" x14ac:dyDescent="0.35">
      <c r="A303" s="254"/>
    </row>
    <row r="304" spans="1:1" x14ac:dyDescent="0.35">
      <c r="A304" s="254"/>
    </row>
    <row r="305" spans="1:1" x14ac:dyDescent="0.35">
      <c r="A305" s="254"/>
    </row>
    <row r="306" spans="1:1" x14ac:dyDescent="0.35">
      <c r="A306" s="254"/>
    </row>
    <row r="307" spans="1:1" x14ac:dyDescent="0.35">
      <c r="A307" s="254"/>
    </row>
    <row r="308" spans="1:1" x14ac:dyDescent="0.35">
      <c r="A308" s="254"/>
    </row>
    <row r="309" spans="1:1" x14ac:dyDescent="0.35">
      <c r="A309" s="254"/>
    </row>
    <row r="310" spans="1:1" x14ac:dyDescent="0.35">
      <c r="A310" s="254"/>
    </row>
    <row r="311" spans="1:1" x14ac:dyDescent="0.35">
      <c r="A311" s="254"/>
    </row>
    <row r="312" spans="1:1" x14ac:dyDescent="0.35">
      <c r="A312" s="254"/>
    </row>
    <row r="313" spans="1:1" x14ac:dyDescent="0.35">
      <c r="A313" s="254"/>
    </row>
    <row r="314" spans="1:1" x14ac:dyDescent="0.35">
      <c r="A314" s="254"/>
    </row>
    <row r="315" spans="1:1" x14ac:dyDescent="0.35">
      <c r="A315" s="254"/>
    </row>
    <row r="316" spans="1:1" x14ac:dyDescent="0.35">
      <c r="A316" s="254"/>
    </row>
    <row r="317" spans="1:1" x14ac:dyDescent="0.35">
      <c r="A317" s="254"/>
    </row>
    <row r="318" spans="1:1" x14ac:dyDescent="0.35">
      <c r="A318" s="254"/>
    </row>
    <row r="319" spans="1:1" x14ac:dyDescent="0.35">
      <c r="A319" s="254"/>
    </row>
    <row r="320" spans="1:1" x14ac:dyDescent="0.35">
      <c r="A320" s="254"/>
    </row>
    <row r="321" spans="1:1" x14ac:dyDescent="0.35">
      <c r="A321" s="254"/>
    </row>
    <row r="322" spans="1:1" x14ac:dyDescent="0.35">
      <c r="A322" s="254"/>
    </row>
    <row r="323" spans="1:1" x14ac:dyDescent="0.35">
      <c r="A323" s="254"/>
    </row>
    <row r="324" spans="1:1" x14ac:dyDescent="0.35">
      <c r="A324" s="254"/>
    </row>
    <row r="325" spans="1:1" x14ac:dyDescent="0.35">
      <c r="A325" s="254"/>
    </row>
    <row r="326" spans="1:1" x14ac:dyDescent="0.35">
      <c r="A326" s="254"/>
    </row>
    <row r="327" spans="1:1" x14ac:dyDescent="0.35">
      <c r="A327" s="254"/>
    </row>
    <row r="328" spans="1:1" x14ac:dyDescent="0.35">
      <c r="A328" s="254"/>
    </row>
    <row r="329" spans="1:1" x14ac:dyDescent="0.35">
      <c r="A329" s="254"/>
    </row>
    <row r="330" spans="1:1" x14ac:dyDescent="0.35">
      <c r="A330" s="254"/>
    </row>
    <row r="331" spans="1:1" x14ac:dyDescent="0.35">
      <c r="A331" s="254"/>
    </row>
    <row r="332" spans="1:1" x14ac:dyDescent="0.35">
      <c r="A332" s="254"/>
    </row>
    <row r="333" spans="1:1" x14ac:dyDescent="0.35">
      <c r="A333" s="254"/>
    </row>
    <row r="334" spans="1:1" x14ac:dyDescent="0.35">
      <c r="A334" s="254"/>
    </row>
    <row r="335" spans="1:1" x14ac:dyDescent="0.35">
      <c r="A335" s="254"/>
    </row>
    <row r="336" spans="1:1" x14ac:dyDescent="0.35">
      <c r="A336" s="254"/>
    </row>
    <row r="337" spans="1:1" x14ac:dyDescent="0.35">
      <c r="A337" s="254"/>
    </row>
    <row r="338" spans="1:1" x14ac:dyDescent="0.35">
      <c r="A338" s="254"/>
    </row>
    <row r="339" spans="1:1" x14ac:dyDescent="0.35">
      <c r="A339" s="254"/>
    </row>
    <row r="340" spans="1:1" x14ac:dyDescent="0.35">
      <c r="A340" s="254"/>
    </row>
    <row r="341" spans="1:1" x14ac:dyDescent="0.35">
      <c r="A341" s="254"/>
    </row>
    <row r="342" spans="1:1" x14ac:dyDescent="0.35">
      <c r="A342" s="254"/>
    </row>
    <row r="343" spans="1:1" x14ac:dyDescent="0.35">
      <c r="A343" s="254"/>
    </row>
    <row r="344" spans="1:1" x14ac:dyDescent="0.35">
      <c r="A344" s="254"/>
    </row>
    <row r="345" spans="1:1" x14ac:dyDescent="0.35">
      <c r="A345" s="254"/>
    </row>
    <row r="346" spans="1:1" x14ac:dyDescent="0.35">
      <c r="A346" s="254"/>
    </row>
    <row r="347" spans="1:1" x14ac:dyDescent="0.35">
      <c r="A347" s="254"/>
    </row>
    <row r="348" spans="1:1" x14ac:dyDescent="0.35">
      <c r="A348" s="254"/>
    </row>
    <row r="349" spans="1:1" x14ac:dyDescent="0.35">
      <c r="A349" s="254"/>
    </row>
    <row r="350" spans="1:1" x14ac:dyDescent="0.35">
      <c r="A350" s="254"/>
    </row>
    <row r="351" spans="1:1" x14ac:dyDescent="0.35">
      <c r="A351" s="254"/>
    </row>
    <row r="352" spans="1:1" x14ac:dyDescent="0.35">
      <c r="A352" s="254"/>
    </row>
    <row r="353" spans="1:1" x14ac:dyDescent="0.35">
      <c r="A353" s="254"/>
    </row>
    <row r="354" spans="1:1" x14ac:dyDescent="0.35">
      <c r="A354" s="254"/>
    </row>
    <row r="355" spans="1:1" x14ac:dyDescent="0.35">
      <c r="A355" s="254"/>
    </row>
    <row r="356" spans="1:1" x14ac:dyDescent="0.35">
      <c r="A356" s="254"/>
    </row>
    <row r="357" spans="1:1" x14ac:dyDescent="0.35">
      <c r="A357" s="254"/>
    </row>
    <row r="358" spans="1:1" x14ac:dyDescent="0.35">
      <c r="A358" s="254"/>
    </row>
    <row r="359" spans="1:1" x14ac:dyDescent="0.35">
      <c r="A359" s="254"/>
    </row>
    <row r="360" spans="1:1" x14ac:dyDescent="0.35">
      <c r="A360" s="254"/>
    </row>
    <row r="361" spans="1:1" x14ac:dyDescent="0.35">
      <c r="A361" s="254"/>
    </row>
    <row r="362" spans="1:1" x14ac:dyDescent="0.35">
      <c r="A362" s="254"/>
    </row>
    <row r="363" spans="1:1" x14ac:dyDescent="0.35">
      <c r="A363" s="254"/>
    </row>
    <row r="364" spans="1:1" x14ac:dyDescent="0.35">
      <c r="A364" s="254"/>
    </row>
    <row r="365" spans="1:1" x14ac:dyDescent="0.35">
      <c r="A365" s="254"/>
    </row>
    <row r="366" spans="1:1" x14ac:dyDescent="0.35">
      <c r="A366" s="254"/>
    </row>
    <row r="367" spans="1:1" x14ac:dyDescent="0.35">
      <c r="A367" s="254"/>
    </row>
    <row r="368" spans="1:1" x14ac:dyDescent="0.35">
      <c r="A368" s="254"/>
    </row>
    <row r="369" spans="1:1" x14ac:dyDescent="0.35">
      <c r="A369" s="254"/>
    </row>
    <row r="370" spans="1:1" x14ac:dyDescent="0.35">
      <c r="A370" s="254"/>
    </row>
    <row r="371" spans="1:1" x14ac:dyDescent="0.35">
      <c r="A371" s="254"/>
    </row>
    <row r="372" spans="1:1" x14ac:dyDescent="0.35">
      <c r="A372" s="254"/>
    </row>
    <row r="373" spans="1:1" x14ac:dyDescent="0.35">
      <c r="A373" s="254"/>
    </row>
    <row r="374" spans="1:1" x14ac:dyDescent="0.35">
      <c r="A374" s="254"/>
    </row>
    <row r="375" spans="1:1" x14ac:dyDescent="0.35">
      <c r="A375" s="254"/>
    </row>
    <row r="376" spans="1:1" x14ac:dyDescent="0.35">
      <c r="A376" s="254"/>
    </row>
    <row r="377" spans="1:1" x14ac:dyDescent="0.35">
      <c r="A377" s="254"/>
    </row>
    <row r="378" spans="1:1" x14ac:dyDescent="0.35">
      <c r="A378" s="254"/>
    </row>
    <row r="379" spans="1:1" x14ac:dyDescent="0.35">
      <c r="A379" s="254"/>
    </row>
    <row r="380" spans="1:1" x14ac:dyDescent="0.35">
      <c r="A380" s="254"/>
    </row>
    <row r="381" spans="1:1" x14ac:dyDescent="0.35">
      <c r="A381" s="254"/>
    </row>
    <row r="382" spans="1:1" x14ac:dyDescent="0.35">
      <c r="A382" s="254"/>
    </row>
    <row r="383" spans="1:1" x14ac:dyDescent="0.35">
      <c r="A383" s="254"/>
    </row>
    <row r="384" spans="1:1" x14ac:dyDescent="0.35">
      <c r="A384" s="254"/>
    </row>
    <row r="385" spans="1:1" x14ac:dyDescent="0.35">
      <c r="A385" s="254"/>
    </row>
    <row r="386" spans="1:1" x14ac:dyDescent="0.35">
      <c r="A386" s="254"/>
    </row>
    <row r="387" spans="1:1" x14ac:dyDescent="0.35">
      <c r="A387" s="254"/>
    </row>
    <row r="388" spans="1:1" x14ac:dyDescent="0.35">
      <c r="A388" s="254"/>
    </row>
    <row r="389" spans="1:1" x14ac:dyDescent="0.35">
      <c r="A389" s="254"/>
    </row>
    <row r="390" spans="1:1" x14ac:dyDescent="0.35">
      <c r="A390" s="254"/>
    </row>
    <row r="391" spans="1:1" x14ac:dyDescent="0.35">
      <c r="A391" s="254"/>
    </row>
    <row r="392" spans="1:1" x14ac:dyDescent="0.35">
      <c r="A392" s="254"/>
    </row>
    <row r="393" spans="1:1" x14ac:dyDescent="0.35">
      <c r="A393" s="254"/>
    </row>
    <row r="394" spans="1:1" x14ac:dyDescent="0.35">
      <c r="A394" s="254"/>
    </row>
    <row r="395" spans="1:1" x14ac:dyDescent="0.35">
      <c r="A395" s="254"/>
    </row>
    <row r="396" spans="1:1" x14ac:dyDescent="0.35">
      <c r="A396" s="254"/>
    </row>
    <row r="397" spans="1:1" x14ac:dyDescent="0.35">
      <c r="A397" s="254"/>
    </row>
    <row r="398" spans="1:1" x14ac:dyDescent="0.35">
      <c r="A398" s="254"/>
    </row>
    <row r="399" spans="1:1" x14ac:dyDescent="0.35">
      <c r="A399" s="254"/>
    </row>
    <row r="400" spans="1:1" x14ac:dyDescent="0.35">
      <c r="A400" s="254"/>
    </row>
    <row r="401" spans="1:1" x14ac:dyDescent="0.35">
      <c r="A401" s="254"/>
    </row>
    <row r="402" spans="1:1" x14ac:dyDescent="0.35">
      <c r="A402" s="254"/>
    </row>
    <row r="403" spans="1:1" x14ac:dyDescent="0.35">
      <c r="A403" s="254"/>
    </row>
    <row r="404" spans="1:1" x14ac:dyDescent="0.35">
      <c r="A404" s="254"/>
    </row>
    <row r="405" spans="1:1" x14ac:dyDescent="0.35">
      <c r="A405" s="254"/>
    </row>
    <row r="406" spans="1:1" x14ac:dyDescent="0.35">
      <c r="A406" s="254"/>
    </row>
    <row r="407" spans="1:1" x14ac:dyDescent="0.35">
      <c r="A407" s="254"/>
    </row>
    <row r="408" spans="1:1" x14ac:dyDescent="0.35">
      <c r="A408" s="254"/>
    </row>
    <row r="409" spans="1:1" x14ac:dyDescent="0.35">
      <c r="A409" s="254"/>
    </row>
    <row r="410" spans="1:1" x14ac:dyDescent="0.35">
      <c r="A410" s="254"/>
    </row>
    <row r="411" spans="1:1" x14ac:dyDescent="0.35">
      <c r="A411" s="254"/>
    </row>
    <row r="412" spans="1:1" x14ac:dyDescent="0.35">
      <c r="A412" s="254"/>
    </row>
    <row r="413" spans="1:1" x14ac:dyDescent="0.35">
      <c r="A413" s="254"/>
    </row>
    <row r="414" spans="1:1" x14ac:dyDescent="0.35">
      <c r="A414" s="254"/>
    </row>
    <row r="415" spans="1:1" x14ac:dyDescent="0.35">
      <c r="A415" s="254"/>
    </row>
    <row r="416" spans="1:1" x14ac:dyDescent="0.35">
      <c r="A416" s="254"/>
    </row>
    <row r="417" spans="1:1" x14ac:dyDescent="0.35">
      <c r="A417" s="254"/>
    </row>
    <row r="418" spans="1:1" x14ac:dyDescent="0.35">
      <c r="A418" s="254"/>
    </row>
    <row r="419" spans="1:1" x14ac:dyDescent="0.35">
      <c r="A419" s="254"/>
    </row>
    <row r="420" spans="1:1" x14ac:dyDescent="0.35">
      <c r="A420" s="254"/>
    </row>
    <row r="421" spans="1:1" x14ac:dyDescent="0.35">
      <c r="A421" s="254"/>
    </row>
    <row r="422" spans="1:1" x14ac:dyDescent="0.35">
      <c r="A422" s="254"/>
    </row>
    <row r="423" spans="1:1" x14ac:dyDescent="0.35">
      <c r="A423" s="254"/>
    </row>
    <row r="424" spans="1:1" x14ac:dyDescent="0.35">
      <c r="A424" s="254"/>
    </row>
    <row r="425" spans="1:1" x14ac:dyDescent="0.35">
      <c r="A425" s="254"/>
    </row>
    <row r="426" spans="1:1" x14ac:dyDescent="0.35">
      <c r="A426" s="254"/>
    </row>
    <row r="427" spans="1:1" x14ac:dyDescent="0.35">
      <c r="A427" s="254"/>
    </row>
    <row r="428" spans="1:1" x14ac:dyDescent="0.35">
      <c r="A428" s="254"/>
    </row>
    <row r="429" spans="1:1" x14ac:dyDescent="0.35">
      <c r="A429" s="254"/>
    </row>
    <row r="430" spans="1:1" x14ac:dyDescent="0.35">
      <c r="A430" s="254"/>
    </row>
    <row r="431" spans="1:1" x14ac:dyDescent="0.35">
      <c r="A431" s="254"/>
    </row>
    <row r="432" spans="1:1" x14ac:dyDescent="0.35">
      <c r="A432" s="254"/>
    </row>
    <row r="433" spans="1:1" x14ac:dyDescent="0.35">
      <c r="A433" s="254"/>
    </row>
    <row r="434" spans="1:1" x14ac:dyDescent="0.35">
      <c r="A434" s="254"/>
    </row>
    <row r="435" spans="1:1" x14ac:dyDescent="0.35">
      <c r="A435" s="254"/>
    </row>
  </sheetData>
  <mergeCells count="2209">
    <mergeCell ref="AJ177:AJ178"/>
    <mergeCell ref="U179:U180"/>
    <mergeCell ref="W179:W180"/>
    <mergeCell ref="X179:X180"/>
    <mergeCell ref="Y179:Y180"/>
    <mergeCell ref="AA179:AA180"/>
    <mergeCell ref="AB179:AB180"/>
    <mergeCell ref="AC179:AC180"/>
    <mergeCell ref="AJ179:AJ180"/>
    <mergeCell ref="A177:A178"/>
    <mergeCell ref="B177:B178"/>
    <mergeCell ref="C177:C178"/>
    <mergeCell ref="D177:D178"/>
    <mergeCell ref="E177:E178"/>
    <mergeCell ref="F177:F178"/>
    <mergeCell ref="G177:G178"/>
    <mergeCell ref="H177:H178"/>
    <mergeCell ref="I177:I178"/>
    <mergeCell ref="K177:K178"/>
    <mergeCell ref="L177:L178"/>
    <mergeCell ref="M177:M178"/>
    <mergeCell ref="O177:O178"/>
    <mergeCell ref="P177:P178"/>
    <mergeCell ref="Q177:Q178"/>
    <mergeCell ref="S177:S178"/>
    <mergeCell ref="T177:T178"/>
    <mergeCell ref="U177:U178"/>
    <mergeCell ref="W177:W178"/>
    <mergeCell ref="X177:X178"/>
    <mergeCell ref="Y177:Y178"/>
    <mergeCell ref="AA177:AA178"/>
    <mergeCell ref="AB177:AB178"/>
    <mergeCell ref="AC177:AC178"/>
    <mergeCell ref="A179:A180"/>
    <mergeCell ref="B179:B180"/>
    <mergeCell ref="C179:C180"/>
    <mergeCell ref="D179:D180"/>
    <mergeCell ref="E179:E180"/>
    <mergeCell ref="F179:F180"/>
    <mergeCell ref="G179:G180"/>
    <mergeCell ref="H179:H180"/>
    <mergeCell ref="I179:I180"/>
    <mergeCell ref="K179:K180"/>
    <mergeCell ref="L179:L180"/>
    <mergeCell ref="M179:M180"/>
    <mergeCell ref="O179:O180"/>
    <mergeCell ref="P179:P180"/>
    <mergeCell ref="Q179:Q180"/>
    <mergeCell ref="S179:S180"/>
    <mergeCell ref="T179:T180"/>
    <mergeCell ref="U173:U174"/>
    <mergeCell ref="W173:W174"/>
    <mergeCell ref="X173:X174"/>
    <mergeCell ref="Y173:Y174"/>
    <mergeCell ref="AA173:AA174"/>
    <mergeCell ref="AB173:AB174"/>
    <mergeCell ref="AC173:AC174"/>
    <mergeCell ref="AJ173:AJ174"/>
    <mergeCell ref="A175:A176"/>
    <mergeCell ref="B175:B176"/>
    <mergeCell ref="C175:C176"/>
    <mergeCell ref="D175:D176"/>
    <mergeCell ref="E175:E176"/>
    <mergeCell ref="F175:F176"/>
    <mergeCell ref="G175:G176"/>
    <mergeCell ref="H175:H176"/>
    <mergeCell ref="I175:I176"/>
    <mergeCell ref="K175:K176"/>
    <mergeCell ref="L175:L176"/>
    <mergeCell ref="M175:M176"/>
    <mergeCell ref="O175:O176"/>
    <mergeCell ref="P175:P176"/>
    <mergeCell ref="Q175:Q176"/>
    <mergeCell ref="S175:S176"/>
    <mergeCell ref="T175:T176"/>
    <mergeCell ref="U175:U176"/>
    <mergeCell ref="W175:W176"/>
    <mergeCell ref="X175:X176"/>
    <mergeCell ref="Y175:Y176"/>
    <mergeCell ref="AA175:AA176"/>
    <mergeCell ref="AB175:AB176"/>
    <mergeCell ref="AC175:AC176"/>
    <mergeCell ref="A173:A174"/>
    <mergeCell ref="B173:B174"/>
    <mergeCell ref="C173:C174"/>
    <mergeCell ref="D173:D174"/>
    <mergeCell ref="E173:E174"/>
    <mergeCell ref="F173:F174"/>
    <mergeCell ref="G173:G174"/>
    <mergeCell ref="H173:H174"/>
    <mergeCell ref="I173:I174"/>
    <mergeCell ref="K173:K174"/>
    <mergeCell ref="L173:L174"/>
    <mergeCell ref="M173:M174"/>
    <mergeCell ref="O173:O174"/>
    <mergeCell ref="P173:P174"/>
    <mergeCell ref="Q173:Q174"/>
    <mergeCell ref="S173:S174"/>
    <mergeCell ref="T173:T174"/>
    <mergeCell ref="U169:U170"/>
    <mergeCell ref="W169:W170"/>
    <mergeCell ref="X169:X170"/>
    <mergeCell ref="Y169:Y170"/>
    <mergeCell ref="AA169:AA170"/>
    <mergeCell ref="AB169:AB170"/>
    <mergeCell ref="AC169:AC170"/>
    <mergeCell ref="AJ169:AJ170"/>
    <mergeCell ref="A171:A172"/>
    <mergeCell ref="B171:B172"/>
    <mergeCell ref="C171:C172"/>
    <mergeCell ref="D171:D172"/>
    <mergeCell ref="E171:E172"/>
    <mergeCell ref="F171:F172"/>
    <mergeCell ref="G171:G172"/>
    <mergeCell ref="H171:H172"/>
    <mergeCell ref="I171:I172"/>
    <mergeCell ref="K171:K172"/>
    <mergeCell ref="L171:L172"/>
    <mergeCell ref="M171:M172"/>
    <mergeCell ref="O171:O172"/>
    <mergeCell ref="P171:P172"/>
    <mergeCell ref="Q171:Q172"/>
    <mergeCell ref="S171:S172"/>
    <mergeCell ref="T171:T172"/>
    <mergeCell ref="U171:U172"/>
    <mergeCell ref="W171:W172"/>
    <mergeCell ref="X171:X172"/>
    <mergeCell ref="Y171:Y172"/>
    <mergeCell ref="AA171:AA172"/>
    <mergeCell ref="AB171:AB172"/>
    <mergeCell ref="AC171:AC172"/>
    <mergeCell ref="A169:A170"/>
    <mergeCell ref="B169:B170"/>
    <mergeCell ref="C169:C170"/>
    <mergeCell ref="D169:D170"/>
    <mergeCell ref="E169:E170"/>
    <mergeCell ref="F169:F170"/>
    <mergeCell ref="G169:G170"/>
    <mergeCell ref="H169:H170"/>
    <mergeCell ref="I169:I170"/>
    <mergeCell ref="K169:K170"/>
    <mergeCell ref="L169:L170"/>
    <mergeCell ref="M169:M170"/>
    <mergeCell ref="O169:O170"/>
    <mergeCell ref="P169:P170"/>
    <mergeCell ref="Q169:Q170"/>
    <mergeCell ref="S169:S170"/>
    <mergeCell ref="T169:T170"/>
    <mergeCell ref="U165:U166"/>
    <mergeCell ref="W165:W166"/>
    <mergeCell ref="X165:X166"/>
    <mergeCell ref="Y165:Y166"/>
    <mergeCell ref="AA165:AA166"/>
    <mergeCell ref="AB165:AB166"/>
    <mergeCell ref="AC165:AC166"/>
    <mergeCell ref="AJ165:AJ166"/>
    <mergeCell ref="A167:A168"/>
    <mergeCell ref="B167:B168"/>
    <mergeCell ref="C167:C168"/>
    <mergeCell ref="D167:D168"/>
    <mergeCell ref="E167:E168"/>
    <mergeCell ref="F167:F168"/>
    <mergeCell ref="G167:G168"/>
    <mergeCell ref="H167:H168"/>
    <mergeCell ref="I167:I168"/>
    <mergeCell ref="K167:K168"/>
    <mergeCell ref="L167:L168"/>
    <mergeCell ref="M167:M168"/>
    <mergeCell ref="O167:O168"/>
    <mergeCell ref="P167:P168"/>
    <mergeCell ref="Q167:Q168"/>
    <mergeCell ref="S167:S168"/>
    <mergeCell ref="T167:T168"/>
    <mergeCell ref="U167:U168"/>
    <mergeCell ref="W167:W168"/>
    <mergeCell ref="X167:X168"/>
    <mergeCell ref="Y167:Y168"/>
    <mergeCell ref="AA167:AA168"/>
    <mergeCell ref="AB167:AB168"/>
    <mergeCell ref="AC167:AC168"/>
    <mergeCell ref="A165:A166"/>
    <mergeCell ref="B165:B166"/>
    <mergeCell ref="C165:C166"/>
    <mergeCell ref="D165:D166"/>
    <mergeCell ref="E165:E166"/>
    <mergeCell ref="F165:F166"/>
    <mergeCell ref="G165:G166"/>
    <mergeCell ref="H165:H166"/>
    <mergeCell ref="I165:I166"/>
    <mergeCell ref="K165:K166"/>
    <mergeCell ref="L165:L166"/>
    <mergeCell ref="M165:M166"/>
    <mergeCell ref="O165:O166"/>
    <mergeCell ref="P165:P166"/>
    <mergeCell ref="Q165:Q166"/>
    <mergeCell ref="S165:S166"/>
    <mergeCell ref="T165:T166"/>
    <mergeCell ref="U161:U162"/>
    <mergeCell ref="W161:W162"/>
    <mergeCell ref="X161:X162"/>
    <mergeCell ref="Y161:Y162"/>
    <mergeCell ref="AA161:AA162"/>
    <mergeCell ref="AB161:AB162"/>
    <mergeCell ref="AC161:AC162"/>
    <mergeCell ref="AJ161:AJ162"/>
    <mergeCell ref="A163:A164"/>
    <mergeCell ref="B163:B164"/>
    <mergeCell ref="C163:C164"/>
    <mergeCell ref="D163:D164"/>
    <mergeCell ref="E163:E164"/>
    <mergeCell ref="F163:F164"/>
    <mergeCell ref="G163:G164"/>
    <mergeCell ref="H163:H164"/>
    <mergeCell ref="I163:I164"/>
    <mergeCell ref="K163:K164"/>
    <mergeCell ref="L163:L164"/>
    <mergeCell ref="M163:M164"/>
    <mergeCell ref="O163:O164"/>
    <mergeCell ref="P163:P164"/>
    <mergeCell ref="Q163:Q164"/>
    <mergeCell ref="S163:S164"/>
    <mergeCell ref="T163:T164"/>
    <mergeCell ref="U163:U164"/>
    <mergeCell ref="W163:W164"/>
    <mergeCell ref="X163:X164"/>
    <mergeCell ref="Y163:Y164"/>
    <mergeCell ref="AA163:AA164"/>
    <mergeCell ref="AB163:AB164"/>
    <mergeCell ref="AC163:AC164"/>
    <mergeCell ref="A161:A162"/>
    <mergeCell ref="B161:B162"/>
    <mergeCell ref="C161:C162"/>
    <mergeCell ref="D161:D162"/>
    <mergeCell ref="E161:E162"/>
    <mergeCell ref="F161:F162"/>
    <mergeCell ref="G161:G162"/>
    <mergeCell ref="H161:H162"/>
    <mergeCell ref="I161:I162"/>
    <mergeCell ref="K161:K162"/>
    <mergeCell ref="L161:L162"/>
    <mergeCell ref="M161:M162"/>
    <mergeCell ref="O161:O162"/>
    <mergeCell ref="P161:P162"/>
    <mergeCell ref="Q161:Q162"/>
    <mergeCell ref="S161:S162"/>
    <mergeCell ref="T161:T162"/>
    <mergeCell ref="U157:U158"/>
    <mergeCell ref="W157:W158"/>
    <mergeCell ref="X157:X158"/>
    <mergeCell ref="Y157:Y158"/>
    <mergeCell ref="AA157:AA158"/>
    <mergeCell ref="AB157:AB158"/>
    <mergeCell ref="AC157:AC158"/>
    <mergeCell ref="AJ157:AJ158"/>
    <mergeCell ref="A159:A160"/>
    <mergeCell ref="B159:B160"/>
    <mergeCell ref="C159:C160"/>
    <mergeCell ref="D159:D160"/>
    <mergeCell ref="E159:E160"/>
    <mergeCell ref="F159:F160"/>
    <mergeCell ref="G159:G160"/>
    <mergeCell ref="H159:H160"/>
    <mergeCell ref="I159:I160"/>
    <mergeCell ref="K159:K160"/>
    <mergeCell ref="L159:L160"/>
    <mergeCell ref="M159:M160"/>
    <mergeCell ref="O159:O160"/>
    <mergeCell ref="P159:P160"/>
    <mergeCell ref="Q159:Q160"/>
    <mergeCell ref="S159:S160"/>
    <mergeCell ref="T159:T160"/>
    <mergeCell ref="U159:U160"/>
    <mergeCell ref="W159:W160"/>
    <mergeCell ref="X159:X160"/>
    <mergeCell ref="Y159:Y160"/>
    <mergeCell ref="AA159:AA160"/>
    <mergeCell ref="AB159:AB160"/>
    <mergeCell ref="AC159:AC160"/>
    <mergeCell ref="A157:A158"/>
    <mergeCell ref="B157:B158"/>
    <mergeCell ref="C157:C158"/>
    <mergeCell ref="D157:D158"/>
    <mergeCell ref="E157:E158"/>
    <mergeCell ref="F157:F158"/>
    <mergeCell ref="G157:G158"/>
    <mergeCell ref="H157:H158"/>
    <mergeCell ref="I157:I158"/>
    <mergeCell ref="K157:K158"/>
    <mergeCell ref="L157:L158"/>
    <mergeCell ref="M157:M158"/>
    <mergeCell ref="O157:O158"/>
    <mergeCell ref="P157:P158"/>
    <mergeCell ref="Q157:Q158"/>
    <mergeCell ref="S157:S158"/>
    <mergeCell ref="T157:T158"/>
    <mergeCell ref="AJ153:AJ154"/>
    <mergeCell ref="A155:A156"/>
    <mergeCell ref="B155:B156"/>
    <mergeCell ref="C155:C156"/>
    <mergeCell ref="D155:D156"/>
    <mergeCell ref="E155:E156"/>
    <mergeCell ref="F155:F156"/>
    <mergeCell ref="G155:G156"/>
    <mergeCell ref="H155:H156"/>
    <mergeCell ref="I155:I156"/>
    <mergeCell ref="K155:K156"/>
    <mergeCell ref="L155:L156"/>
    <mergeCell ref="M155:M156"/>
    <mergeCell ref="O155:O156"/>
    <mergeCell ref="P155:P156"/>
    <mergeCell ref="Q155:Q156"/>
    <mergeCell ref="S155:S156"/>
    <mergeCell ref="T155:T156"/>
    <mergeCell ref="U155:U156"/>
    <mergeCell ref="W155:W156"/>
    <mergeCell ref="X155:X156"/>
    <mergeCell ref="Y155:Y156"/>
    <mergeCell ref="AA155:AA156"/>
    <mergeCell ref="AB155:AB156"/>
    <mergeCell ref="AC155:AC156"/>
    <mergeCell ref="W151:W152"/>
    <mergeCell ref="X151:X152"/>
    <mergeCell ref="Y151:Y152"/>
    <mergeCell ref="AA151:AA152"/>
    <mergeCell ref="AB151:AB152"/>
    <mergeCell ref="AC151:AC152"/>
    <mergeCell ref="A153:A154"/>
    <mergeCell ref="B153:B154"/>
    <mergeCell ref="C153:C154"/>
    <mergeCell ref="D153:D154"/>
    <mergeCell ref="E153:E154"/>
    <mergeCell ref="F153:F154"/>
    <mergeCell ref="G153:G154"/>
    <mergeCell ref="H153:H154"/>
    <mergeCell ref="I153:I154"/>
    <mergeCell ref="K153:K154"/>
    <mergeCell ref="L153:L154"/>
    <mergeCell ref="M153:M154"/>
    <mergeCell ref="O153:O154"/>
    <mergeCell ref="P153:P154"/>
    <mergeCell ref="Q153:Q154"/>
    <mergeCell ref="S153:S154"/>
    <mergeCell ref="T153:T154"/>
    <mergeCell ref="U153:U154"/>
    <mergeCell ref="W153:W154"/>
    <mergeCell ref="X153:X154"/>
    <mergeCell ref="Y153:Y154"/>
    <mergeCell ref="AA153:AA154"/>
    <mergeCell ref="AB153:AB154"/>
    <mergeCell ref="AC153:AC154"/>
    <mergeCell ref="A151:A152"/>
    <mergeCell ref="B151:B152"/>
    <mergeCell ref="C151:C152"/>
    <mergeCell ref="D151:D152"/>
    <mergeCell ref="E151:E152"/>
    <mergeCell ref="F151:F152"/>
    <mergeCell ref="G151:G152"/>
    <mergeCell ref="H151:H152"/>
    <mergeCell ref="I151:I152"/>
    <mergeCell ref="K151:K152"/>
    <mergeCell ref="L151:L152"/>
    <mergeCell ref="M151:M152"/>
    <mergeCell ref="O151:O152"/>
    <mergeCell ref="P151:P152"/>
    <mergeCell ref="Q151:Q152"/>
    <mergeCell ref="S151:S152"/>
    <mergeCell ref="T151:T152"/>
    <mergeCell ref="U149:U150"/>
    <mergeCell ref="U151:U152"/>
    <mergeCell ref="W149:W150"/>
    <mergeCell ref="X149:X150"/>
    <mergeCell ref="Y149:Y150"/>
    <mergeCell ref="AA149:AA150"/>
    <mergeCell ref="AB149:AB150"/>
    <mergeCell ref="AC149:AC150"/>
    <mergeCell ref="AJ149:AJ150"/>
    <mergeCell ref="A149:A150"/>
    <mergeCell ref="B149:B150"/>
    <mergeCell ref="C149:C150"/>
    <mergeCell ref="D149:D150"/>
    <mergeCell ref="E149:E150"/>
    <mergeCell ref="F149:F150"/>
    <mergeCell ref="G149:G150"/>
    <mergeCell ref="H149:H150"/>
    <mergeCell ref="I149:I150"/>
    <mergeCell ref="K149:K150"/>
    <mergeCell ref="L149:L150"/>
    <mergeCell ref="M149:M150"/>
    <mergeCell ref="O149:O150"/>
    <mergeCell ref="P149:P150"/>
    <mergeCell ref="Q149:Q150"/>
    <mergeCell ref="S149:S150"/>
    <mergeCell ref="T149:T150"/>
    <mergeCell ref="U145:U146"/>
    <mergeCell ref="W145:W146"/>
    <mergeCell ref="X145:X146"/>
    <mergeCell ref="Y145:Y146"/>
    <mergeCell ref="AA145:AA146"/>
    <mergeCell ref="AB145:AB146"/>
    <mergeCell ref="AC145:AC146"/>
    <mergeCell ref="AJ145:AJ146"/>
    <mergeCell ref="A147:A148"/>
    <mergeCell ref="B147:B148"/>
    <mergeCell ref="C147:C148"/>
    <mergeCell ref="D147:D148"/>
    <mergeCell ref="E147:E148"/>
    <mergeCell ref="F147:F148"/>
    <mergeCell ref="G147:G148"/>
    <mergeCell ref="H147:H148"/>
    <mergeCell ref="I147:I148"/>
    <mergeCell ref="K147:K148"/>
    <mergeCell ref="L147:L148"/>
    <mergeCell ref="M147:M148"/>
    <mergeCell ref="O147:O148"/>
    <mergeCell ref="P147:P148"/>
    <mergeCell ref="Q147:Q148"/>
    <mergeCell ref="S147:S148"/>
    <mergeCell ref="T147:T148"/>
    <mergeCell ref="U147:U148"/>
    <mergeCell ref="W147:W148"/>
    <mergeCell ref="X147:X148"/>
    <mergeCell ref="Y147:Y148"/>
    <mergeCell ref="AA147:AA148"/>
    <mergeCell ref="AB147:AB148"/>
    <mergeCell ref="AC147:AC148"/>
    <mergeCell ref="A145:A146"/>
    <mergeCell ref="B145:B146"/>
    <mergeCell ref="C145:C146"/>
    <mergeCell ref="D145:D146"/>
    <mergeCell ref="E145:E146"/>
    <mergeCell ref="F145:F146"/>
    <mergeCell ref="G145:G146"/>
    <mergeCell ref="H145:H146"/>
    <mergeCell ref="I145:I146"/>
    <mergeCell ref="K145:K146"/>
    <mergeCell ref="L145:L146"/>
    <mergeCell ref="M145:M146"/>
    <mergeCell ref="O145:O146"/>
    <mergeCell ref="P145:P146"/>
    <mergeCell ref="Q145:Q146"/>
    <mergeCell ref="S145:S146"/>
    <mergeCell ref="T145:T146"/>
    <mergeCell ref="U141:U142"/>
    <mergeCell ref="W141:W142"/>
    <mergeCell ref="X141:X142"/>
    <mergeCell ref="Y141:Y142"/>
    <mergeCell ref="AA141:AA142"/>
    <mergeCell ref="AB141:AB142"/>
    <mergeCell ref="AC141:AC142"/>
    <mergeCell ref="AJ141:AJ142"/>
    <mergeCell ref="A143:A144"/>
    <mergeCell ref="B143:B144"/>
    <mergeCell ref="C143:C144"/>
    <mergeCell ref="D143:D144"/>
    <mergeCell ref="E143:E144"/>
    <mergeCell ref="F143:F144"/>
    <mergeCell ref="G143:G144"/>
    <mergeCell ref="H143:H144"/>
    <mergeCell ref="I143:I144"/>
    <mergeCell ref="K143:K144"/>
    <mergeCell ref="L143:L144"/>
    <mergeCell ref="M143:M144"/>
    <mergeCell ref="O143:O144"/>
    <mergeCell ref="P143:P144"/>
    <mergeCell ref="Q143:Q144"/>
    <mergeCell ref="S143:S144"/>
    <mergeCell ref="T143:T144"/>
    <mergeCell ref="U143:U144"/>
    <mergeCell ref="W143:W144"/>
    <mergeCell ref="X143:X144"/>
    <mergeCell ref="Y143:Y144"/>
    <mergeCell ref="AA143:AA144"/>
    <mergeCell ref="AB143:AB144"/>
    <mergeCell ref="AC143:AC144"/>
    <mergeCell ref="A141:A142"/>
    <mergeCell ref="B141:B142"/>
    <mergeCell ref="C141:C142"/>
    <mergeCell ref="D141:D142"/>
    <mergeCell ref="E141:E142"/>
    <mergeCell ref="F141:F142"/>
    <mergeCell ref="G141:G142"/>
    <mergeCell ref="H141:H142"/>
    <mergeCell ref="I141:I142"/>
    <mergeCell ref="K141:K142"/>
    <mergeCell ref="L141:L142"/>
    <mergeCell ref="M141:M142"/>
    <mergeCell ref="O141:O142"/>
    <mergeCell ref="P141:P142"/>
    <mergeCell ref="Q141:Q142"/>
    <mergeCell ref="S141:S142"/>
    <mergeCell ref="T141:T142"/>
    <mergeCell ref="U137:U138"/>
    <mergeCell ref="W137:W138"/>
    <mergeCell ref="X137:X138"/>
    <mergeCell ref="Y137:Y138"/>
    <mergeCell ref="AA137:AA138"/>
    <mergeCell ref="AB137:AB138"/>
    <mergeCell ref="AC137:AC138"/>
    <mergeCell ref="AJ137:AJ138"/>
    <mergeCell ref="A139:A140"/>
    <mergeCell ref="B139:B140"/>
    <mergeCell ref="C139:C140"/>
    <mergeCell ref="D139:D140"/>
    <mergeCell ref="E139:E140"/>
    <mergeCell ref="F139:F140"/>
    <mergeCell ref="G139:G140"/>
    <mergeCell ref="H139:H140"/>
    <mergeCell ref="I139:I140"/>
    <mergeCell ref="K139:K140"/>
    <mergeCell ref="L139:L140"/>
    <mergeCell ref="M139:M140"/>
    <mergeCell ref="O139:O140"/>
    <mergeCell ref="P139:P140"/>
    <mergeCell ref="Q139:Q140"/>
    <mergeCell ref="S139:S140"/>
    <mergeCell ref="T139:T140"/>
    <mergeCell ref="U139:U140"/>
    <mergeCell ref="W139:W140"/>
    <mergeCell ref="X139:X140"/>
    <mergeCell ref="Y139:Y140"/>
    <mergeCell ref="AA139:AA140"/>
    <mergeCell ref="AB139:AB140"/>
    <mergeCell ref="AC139:AC140"/>
    <mergeCell ref="A137:A138"/>
    <mergeCell ref="B137:B138"/>
    <mergeCell ref="C137:C138"/>
    <mergeCell ref="D137:D138"/>
    <mergeCell ref="E137:E138"/>
    <mergeCell ref="F137:F138"/>
    <mergeCell ref="G137:G138"/>
    <mergeCell ref="H137:H138"/>
    <mergeCell ref="I137:I138"/>
    <mergeCell ref="K137:K138"/>
    <mergeCell ref="L137:L138"/>
    <mergeCell ref="M137:M138"/>
    <mergeCell ref="O137:O138"/>
    <mergeCell ref="P137:P138"/>
    <mergeCell ref="Q137:Q138"/>
    <mergeCell ref="S137:S138"/>
    <mergeCell ref="T137:T138"/>
    <mergeCell ref="U133:U134"/>
    <mergeCell ref="W133:W134"/>
    <mergeCell ref="X133:X134"/>
    <mergeCell ref="Y133:Y134"/>
    <mergeCell ref="AA133:AA134"/>
    <mergeCell ref="AB133:AB134"/>
    <mergeCell ref="AC133:AC134"/>
    <mergeCell ref="AJ133:AJ134"/>
    <mergeCell ref="A135:A136"/>
    <mergeCell ref="B135:B136"/>
    <mergeCell ref="C135:C136"/>
    <mergeCell ref="D135:D136"/>
    <mergeCell ref="E135:E136"/>
    <mergeCell ref="F135:F136"/>
    <mergeCell ref="G135:G136"/>
    <mergeCell ref="H135:H136"/>
    <mergeCell ref="I135:I136"/>
    <mergeCell ref="K135:K136"/>
    <mergeCell ref="L135:L136"/>
    <mergeCell ref="M135:M136"/>
    <mergeCell ref="O135:O136"/>
    <mergeCell ref="P135:P136"/>
    <mergeCell ref="Q135:Q136"/>
    <mergeCell ref="S135:S136"/>
    <mergeCell ref="T135:T136"/>
    <mergeCell ref="U135:U136"/>
    <mergeCell ref="W135:W136"/>
    <mergeCell ref="X135:X136"/>
    <mergeCell ref="Y135:Y136"/>
    <mergeCell ref="AA135:AA136"/>
    <mergeCell ref="AB135:AB136"/>
    <mergeCell ref="AC135:AC136"/>
    <mergeCell ref="A133:A134"/>
    <mergeCell ref="B133:B134"/>
    <mergeCell ref="C133:C134"/>
    <mergeCell ref="D133:D134"/>
    <mergeCell ref="E133:E134"/>
    <mergeCell ref="F133:F134"/>
    <mergeCell ref="G133:G134"/>
    <mergeCell ref="H133:H134"/>
    <mergeCell ref="I133:I134"/>
    <mergeCell ref="K133:K134"/>
    <mergeCell ref="L133:L134"/>
    <mergeCell ref="M133:M134"/>
    <mergeCell ref="O133:O134"/>
    <mergeCell ref="P133:P134"/>
    <mergeCell ref="Q133:Q134"/>
    <mergeCell ref="S133:S134"/>
    <mergeCell ref="T133:T134"/>
    <mergeCell ref="U129:U130"/>
    <mergeCell ref="W129:W130"/>
    <mergeCell ref="X129:X130"/>
    <mergeCell ref="Y129:Y130"/>
    <mergeCell ref="AA129:AA130"/>
    <mergeCell ref="AB129:AB130"/>
    <mergeCell ref="AC129:AC130"/>
    <mergeCell ref="AJ129:AJ130"/>
    <mergeCell ref="A131:A132"/>
    <mergeCell ref="B131:B132"/>
    <mergeCell ref="C131:C132"/>
    <mergeCell ref="D131:D132"/>
    <mergeCell ref="E131:E132"/>
    <mergeCell ref="F131:F132"/>
    <mergeCell ref="G131:G132"/>
    <mergeCell ref="H131:H132"/>
    <mergeCell ref="I131:I132"/>
    <mergeCell ref="K131:K132"/>
    <mergeCell ref="L131:L132"/>
    <mergeCell ref="M131:M132"/>
    <mergeCell ref="O131:O132"/>
    <mergeCell ref="P131:P132"/>
    <mergeCell ref="Q131:Q132"/>
    <mergeCell ref="S131:S132"/>
    <mergeCell ref="T131:T132"/>
    <mergeCell ref="U131:U132"/>
    <mergeCell ref="W131:W132"/>
    <mergeCell ref="X131:X132"/>
    <mergeCell ref="Y131:Y132"/>
    <mergeCell ref="AA131:AA132"/>
    <mergeCell ref="AB131:AB132"/>
    <mergeCell ref="AC131:AC132"/>
    <mergeCell ref="A129:A130"/>
    <mergeCell ref="B129:B130"/>
    <mergeCell ref="C129:C130"/>
    <mergeCell ref="D129:D130"/>
    <mergeCell ref="E129:E130"/>
    <mergeCell ref="F129:F130"/>
    <mergeCell ref="G129:G130"/>
    <mergeCell ref="H129:H130"/>
    <mergeCell ref="I129:I130"/>
    <mergeCell ref="K129:K130"/>
    <mergeCell ref="L129:L130"/>
    <mergeCell ref="M129:M130"/>
    <mergeCell ref="O129:O130"/>
    <mergeCell ref="P129:P130"/>
    <mergeCell ref="Q129:Q130"/>
    <mergeCell ref="S129:S130"/>
    <mergeCell ref="T129:T130"/>
    <mergeCell ref="U125:U126"/>
    <mergeCell ref="W125:W126"/>
    <mergeCell ref="X125:X126"/>
    <mergeCell ref="Y125:Y126"/>
    <mergeCell ref="AA125:AA126"/>
    <mergeCell ref="AB125:AB126"/>
    <mergeCell ref="AC125:AC126"/>
    <mergeCell ref="AJ125:AJ126"/>
    <mergeCell ref="A127:A128"/>
    <mergeCell ref="B127:B128"/>
    <mergeCell ref="C127:C128"/>
    <mergeCell ref="D127:D128"/>
    <mergeCell ref="E127:E128"/>
    <mergeCell ref="F127:F128"/>
    <mergeCell ref="G127:G128"/>
    <mergeCell ref="H127:H128"/>
    <mergeCell ref="I127:I128"/>
    <mergeCell ref="K127:K128"/>
    <mergeCell ref="L127:L128"/>
    <mergeCell ref="M127:M128"/>
    <mergeCell ref="O127:O128"/>
    <mergeCell ref="P127:P128"/>
    <mergeCell ref="Q127:Q128"/>
    <mergeCell ref="S127:S128"/>
    <mergeCell ref="T127:T128"/>
    <mergeCell ref="U127:U128"/>
    <mergeCell ref="W127:W128"/>
    <mergeCell ref="X127:X128"/>
    <mergeCell ref="Y127:Y128"/>
    <mergeCell ref="AA127:AA128"/>
    <mergeCell ref="AB127:AB128"/>
    <mergeCell ref="AC127:AC128"/>
    <mergeCell ref="K123:K124"/>
    <mergeCell ref="L123:L124"/>
    <mergeCell ref="M123:M124"/>
    <mergeCell ref="O123:O124"/>
    <mergeCell ref="P123:P124"/>
    <mergeCell ref="Q123:Q124"/>
    <mergeCell ref="S123:S124"/>
    <mergeCell ref="T123:T124"/>
    <mergeCell ref="U123:U124"/>
    <mergeCell ref="W123:W124"/>
    <mergeCell ref="X123:X124"/>
    <mergeCell ref="Y123:Y124"/>
    <mergeCell ref="AA123:AA124"/>
    <mergeCell ref="AB123:AB124"/>
    <mergeCell ref="AC123:AC124"/>
    <mergeCell ref="A125:A126"/>
    <mergeCell ref="B125:B126"/>
    <mergeCell ref="C125:C126"/>
    <mergeCell ref="D125:D126"/>
    <mergeCell ref="E125:E126"/>
    <mergeCell ref="F125:F126"/>
    <mergeCell ref="G125:G126"/>
    <mergeCell ref="H125:H126"/>
    <mergeCell ref="I125:I126"/>
    <mergeCell ref="K125:K126"/>
    <mergeCell ref="L125:L126"/>
    <mergeCell ref="M125:M126"/>
    <mergeCell ref="O125:O126"/>
    <mergeCell ref="P125:P126"/>
    <mergeCell ref="Q125:Q126"/>
    <mergeCell ref="S125:S126"/>
    <mergeCell ref="T125:T126"/>
    <mergeCell ref="U111:U112"/>
    <mergeCell ref="W111:W112"/>
    <mergeCell ref="X111:X112"/>
    <mergeCell ref="Y111:Y112"/>
    <mergeCell ref="AA111:AA112"/>
    <mergeCell ref="AB111:AB112"/>
    <mergeCell ref="AC111:AC112"/>
    <mergeCell ref="AJ111:AJ112"/>
    <mergeCell ref="J119:M119"/>
    <mergeCell ref="N119:Q119"/>
    <mergeCell ref="R119:U119"/>
    <mergeCell ref="V119:Y119"/>
    <mergeCell ref="Z119:AC119"/>
    <mergeCell ref="AD119:AH119"/>
    <mergeCell ref="A121:A122"/>
    <mergeCell ref="B121:B122"/>
    <mergeCell ref="C121:C122"/>
    <mergeCell ref="D121:D122"/>
    <mergeCell ref="E121:E122"/>
    <mergeCell ref="F121:F122"/>
    <mergeCell ref="G121:G122"/>
    <mergeCell ref="H121:H122"/>
    <mergeCell ref="I121:I122"/>
    <mergeCell ref="K121:K122"/>
    <mergeCell ref="L121:L122"/>
    <mergeCell ref="M121:M122"/>
    <mergeCell ref="O121:O122"/>
    <mergeCell ref="P121:P122"/>
    <mergeCell ref="Q121:Q122"/>
    <mergeCell ref="S121:S122"/>
    <mergeCell ref="T121:T122"/>
    <mergeCell ref="U121:U122"/>
    <mergeCell ref="A111:A112"/>
    <mergeCell ref="B111:B112"/>
    <mergeCell ref="C111:C112"/>
    <mergeCell ref="D111:D112"/>
    <mergeCell ref="E111:E112"/>
    <mergeCell ref="F111:F112"/>
    <mergeCell ref="G111:G112"/>
    <mergeCell ref="H111:H112"/>
    <mergeCell ref="I111:I112"/>
    <mergeCell ref="K111:K112"/>
    <mergeCell ref="L111:L112"/>
    <mergeCell ref="M111:M112"/>
    <mergeCell ref="O111:O112"/>
    <mergeCell ref="P111:P112"/>
    <mergeCell ref="Q111:Q112"/>
    <mergeCell ref="S111:S112"/>
    <mergeCell ref="T111:T112"/>
    <mergeCell ref="U107:U108"/>
    <mergeCell ref="W107:W108"/>
    <mergeCell ref="X107:X108"/>
    <mergeCell ref="Y107:Y108"/>
    <mergeCell ref="AA107:AA108"/>
    <mergeCell ref="AB107:AB108"/>
    <mergeCell ref="AC107:AC108"/>
    <mergeCell ref="AJ107:AJ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3:U104"/>
    <mergeCell ref="W103:W104"/>
    <mergeCell ref="X103:X104"/>
    <mergeCell ref="Y103:Y104"/>
    <mergeCell ref="AA103:AA104"/>
    <mergeCell ref="AB103:AB104"/>
    <mergeCell ref="AC103:AC104"/>
    <mergeCell ref="AJ103:AJ104"/>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U105:U106"/>
    <mergeCell ref="W105:W106"/>
    <mergeCell ref="X105:X106"/>
    <mergeCell ref="Y105:Y106"/>
    <mergeCell ref="AA105:AA106"/>
    <mergeCell ref="AB105:AB106"/>
    <mergeCell ref="AC105:AC106"/>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99:U100"/>
    <mergeCell ref="W99:W100"/>
    <mergeCell ref="X99:X100"/>
    <mergeCell ref="Y99:Y100"/>
    <mergeCell ref="AA99:AA100"/>
    <mergeCell ref="AB99:AB100"/>
    <mergeCell ref="AC99:AC100"/>
    <mergeCell ref="AJ99:AJ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U95:U96"/>
    <mergeCell ref="W95:W96"/>
    <mergeCell ref="X95:X96"/>
    <mergeCell ref="Y95:Y96"/>
    <mergeCell ref="AA95:AA96"/>
    <mergeCell ref="AB95:AB96"/>
    <mergeCell ref="AC95:AC96"/>
    <mergeCell ref="AJ95:AJ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1:U92"/>
    <mergeCell ref="W91:W92"/>
    <mergeCell ref="X91:X92"/>
    <mergeCell ref="Y91:Y92"/>
    <mergeCell ref="AA91:AA92"/>
    <mergeCell ref="AB91:AB92"/>
    <mergeCell ref="AC91:AC92"/>
    <mergeCell ref="AJ91:AJ92"/>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U93:U94"/>
    <mergeCell ref="W93:W94"/>
    <mergeCell ref="X93:X94"/>
    <mergeCell ref="Y93:Y94"/>
    <mergeCell ref="AA93:AA94"/>
    <mergeCell ref="AB93:AB94"/>
    <mergeCell ref="AC93:AC94"/>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87:U88"/>
    <mergeCell ref="W87:W88"/>
    <mergeCell ref="X87:X88"/>
    <mergeCell ref="Y87:Y88"/>
    <mergeCell ref="AA87:AA88"/>
    <mergeCell ref="AB87:AB88"/>
    <mergeCell ref="AC87:AC88"/>
    <mergeCell ref="AJ87:AJ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W83:W84"/>
    <mergeCell ref="X83:X84"/>
    <mergeCell ref="Y83:Y84"/>
    <mergeCell ref="AA83:AA84"/>
    <mergeCell ref="AB83:AB84"/>
    <mergeCell ref="AC83:AC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A71:AA72"/>
    <mergeCell ref="AB71:AB72"/>
    <mergeCell ref="AC71:AC72"/>
    <mergeCell ref="AA73:AA74"/>
    <mergeCell ref="AB73:AB74"/>
    <mergeCell ref="AC73:AC74"/>
    <mergeCell ref="AA75:AA76"/>
    <mergeCell ref="AB75:AB76"/>
    <mergeCell ref="AC75:AC76"/>
    <mergeCell ref="J81:M81"/>
    <mergeCell ref="N81:Q81"/>
    <mergeCell ref="R81:U81"/>
    <mergeCell ref="V81:Y81"/>
    <mergeCell ref="Z81:AC81"/>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AA59:AA60"/>
    <mergeCell ref="AB59:AB60"/>
    <mergeCell ref="AC59:AC60"/>
    <mergeCell ref="AA61:AA62"/>
    <mergeCell ref="AB61:AB62"/>
    <mergeCell ref="AC61:AC62"/>
    <mergeCell ref="AA63:AA64"/>
    <mergeCell ref="AB63:AB64"/>
    <mergeCell ref="AC63:AC64"/>
    <mergeCell ref="AA65:AA66"/>
    <mergeCell ref="AB65:AB66"/>
    <mergeCell ref="AC65:AC66"/>
    <mergeCell ref="AA67:AA68"/>
    <mergeCell ref="AB67:AB68"/>
    <mergeCell ref="AC67:AC68"/>
    <mergeCell ref="AA69:AA70"/>
    <mergeCell ref="AB69:AB70"/>
    <mergeCell ref="AC69:AC70"/>
    <mergeCell ref="AA47:AA48"/>
    <mergeCell ref="AB47:AB48"/>
    <mergeCell ref="AC47:AC48"/>
    <mergeCell ref="AA49:AA50"/>
    <mergeCell ref="AB49:AB50"/>
    <mergeCell ref="AC49:AC50"/>
    <mergeCell ref="AA51:AA52"/>
    <mergeCell ref="AB51:AB52"/>
    <mergeCell ref="AC51:AC52"/>
    <mergeCell ref="AA53:AA54"/>
    <mergeCell ref="AB53:AB54"/>
    <mergeCell ref="AC53:AC54"/>
    <mergeCell ref="AA55:AA56"/>
    <mergeCell ref="AB55:AB56"/>
    <mergeCell ref="AC55:AC56"/>
    <mergeCell ref="AA57:AA58"/>
    <mergeCell ref="AB57:AB58"/>
    <mergeCell ref="AC57:AC58"/>
    <mergeCell ref="Y57:Y58"/>
    <mergeCell ref="X57:X58"/>
    <mergeCell ref="W57:W58"/>
    <mergeCell ref="W55:W56"/>
    <mergeCell ref="X55:X56"/>
    <mergeCell ref="Y55:Y56"/>
    <mergeCell ref="Y53:Y54"/>
    <mergeCell ref="X53:X54"/>
    <mergeCell ref="W53:W54"/>
    <mergeCell ref="W51:W52"/>
    <mergeCell ref="X51:X52"/>
    <mergeCell ref="Y51:Y52"/>
    <mergeCell ref="Y49:Y50"/>
    <mergeCell ref="X49:X50"/>
    <mergeCell ref="W49:W50"/>
    <mergeCell ref="Y69:Y70"/>
    <mergeCell ref="X69:X70"/>
    <mergeCell ref="W69:W70"/>
    <mergeCell ref="W67:W68"/>
    <mergeCell ref="X67:X68"/>
    <mergeCell ref="Y67:Y68"/>
    <mergeCell ref="Y65:Y66"/>
    <mergeCell ref="X65:X66"/>
    <mergeCell ref="W65:W66"/>
    <mergeCell ref="W63:W64"/>
    <mergeCell ref="X63:X64"/>
    <mergeCell ref="Y63:Y64"/>
    <mergeCell ref="Y61:Y62"/>
    <mergeCell ref="X61:X62"/>
    <mergeCell ref="W61:W62"/>
    <mergeCell ref="W59:W60"/>
    <mergeCell ref="X59:X60"/>
    <mergeCell ref="Y59:Y60"/>
    <mergeCell ref="S71:S72"/>
    <mergeCell ref="T71:T72"/>
    <mergeCell ref="U71:U72"/>
    <mergeCell ref="U73:U74"/>
    <mergeCell ref="T73:T74"/>
    <mergeCell ref="S73:S74"/>
    <mergeCell ref="S75:S76"/>
    <mergeCell ref="T75:T76"/>
    <mergeCell ref="U75:U76"/>
    <mergeCell ref="W75:W76"/>
    <mergeCell ref="X75:X76"/>
    <mergeCell ref="Y75:Y76"/>
    <mergeCell ref="Y73:Y74"/>
    <mergeCell ref="X73:X74"/>
    <mergeCell ref="W73:W74"/>
    <mergeCell ref="W71:W72"/>
    <mergeCell ref="X71:X72"/>
    <mergeCell ref="Y71:Y72"/>
    <mergeCell ref="S59:S60"/>
    <mergeCell ref="T59:T60"/>
    <mergeCell ref="U59:U60"/>
    <mergeCell ref="U61:U62"/>
    <mergeCell ref="T61:T62"/>
    <mergeCell ref="S61:S62"/>
    <mergeCell ref="S63:S64"/>
    <mergeCell ref="T63:T64"/>
    <mergeCell ref="U63:U64"/>
    <mergeCell ref="U65:U66"/>
    <mergeCell ref="T65:T66"/>
    <mergeCell ref="S65:S66"/>
    <mergeCell ref="S67:S68"/>
    <mergeCell ref="U69:U70"/>
    <mergeCell ref="T69:T70"/>
    <mergeCell ref="S69:S70"/>
    <mergeCell ref="U49:U50"/>
    <mergeCell ref="T49:T50"/>
    <mergeCell ref="S49:S50"/>
    <mergeCell ref="S51:S52"/>
    <mergeCell ref="T51:T52"/>
    <mergeCell ref="U51:U52"/>
    <mergeCell ref="U53:U54"/>
    <mergeCell ref="T53:T54"/>
    <mergeCell ref="S53:S54"/>
    <mergeCell ref="S55:S56"/>
    <mergeCell ref="T55:T56"/>
    <mergeCell ref="U55:U56"/>
    <mergeCell ref="U57:U58"/>
    <mergeCell ref="T57:T58"/>
    <mergeCell ref="S57:S58"/>
    <mergeCell ref="B31:L31"/>
    <mergeCell ref="B33:L33"/>
    <mergeCell ref="I8:L8"/>
    <mergeCell ref="M8:P8"/>
    <mergeCell ref="I9:L9"/>
    <mergeCell ref="M9:P9"/>
    <mergeCell ref="I6:L6"/>
    <mergeCell ref="M6:P6"/>
    <mergeCell ref="I7:L7"/>
    <mergeCell ref="M7:P7"/>
    <mergeCell ref="A1:AI1"/>
    <mergeCell ref="I4:L4"/>
    <mergeCell ref="M4:P4"/>
    <mergeCell ref="I5:L5"/>
    <mergeCell ref="M5:P5"/>
    <mergeCell ref="B4:C4"/>
    <mergeCell ref="B5:C5"/>
    <mergeCell ref="B6:C6"/>
    <mergeCell ref="B7:C7"/>
    <mergeCell ref="B8:C8"/>
    <mergeCell ref="B9:C9"/>
    <mergeCell ref="B27:L27"/>
    <mergeCell ref="O27:AA27"/>
    <mergeCell ref="B28:L28"/>
    <mergeCell ref="O28:AA28"/>
    <mergeCell ref="B29:L29"/>
    <mergeCell ref="O29:AA29"/>
    <mergeCell ref="I12:L12"/>
    <mergeCell ref="M12:P12"/>
    <mergeCell ref="B23:C23"/>
    <mergeCell ref="I13:L13"/>
    <mergeCell ref="M13:P13"/>
    <mergeCell ref="B26:L26"/>
    <mergeCell ref="O26:AA26"/>
    <mergeCell ref="I10:L10"/>
    <mergeCell ref="M10:P10"/>
    <mergeCell ref="B21:C21"/>
    <mergeCell ref="D21:E21"/>
    <mergeCell ref="I11:L11"/>
    <mergeCell ref="M11:P11"/>
    <mergeCell ref="B22:C22"/>
    <mergeCell ref="D22:E22"/>
    <mergeCell ref="D23:E23"/>
    <mergeCell ref="B19:C19"/>
    <mergeCell ref="B15:E15"/>
    <mergeCell ref="B16:C16"/>
    <mergeCell ref="D16:E16"/>
    <mergeCell ref="D18:E18"/>
    <mergeCell ref="B18:C18"/>
    <mergeCell ref="D17:E17"/>
    <mergeCell ref="B17:C17"/>
    <mergeCell ref="D20:E20"/>
    <mergeCell ref="B20:C20"/>
    <mergeCell ref="D19:E19"/>
    <mergeCell ref="B10:C10"/>
    <mergeCell ref="A79:I79"/>
    <mergeCell ref="A43:I43"/>
    <mergeCell ref="D47:D48"/>
    <mergeCell ref="E47:E48"/>
    <mergeCell ref="F47:F48"/>
    <mergeCell ref="G47:G48"/>
    <mergeCell ref="H47:H48"/>
    <mergeCell ref="I47:I48"/>
    <mergeCell ref="A49:A50"/>
    <mergeCell ref="A51:A52"/>
    <mergeCell ref="A53:A54"/>
    <mergeCell ref="A55:A56"/>
    <mergeCell ref="A57:A58"/>
    <mergeCell ref="A59:A60"/>
    <mergeCell ref="A61:A62"/>
    <mergeCell ref="A47:A48"/>
    <mergeCell ref="B47:B48"/>
    <mergeCell ref="C47:C48"/>
    <mergeCell ref="A75:A76"/>
    <mergeCell ref="F53:F54"/>
    <mergeCell ref="G53:G54"/>
    <mergeCell ref="H53:H54"/>
    <mergeCell ref="I53:I54"/>
    <mergeCell ref="A63:A64"/>
    <mergeCell ref="A65:A66"/>
    <mergeCell ref="A67:A68"/>
    <mergeCell ref="B67:B68"/>
    <mergeCell ref="C67:C68"/>
    <mergeCell ref="C69:C70"/>
    <mergeCell ref="A69:A70"/>
    <mergeCell ref="A71:A72"/>
    <mergeCell ref="A73:A74"/>
    <mergeCell ref="A117:I117"/>
    <mergeCell ref="F187:H187"/>
    <mergeCell ref="I187:L187"/>
    <mergeCell ref="M187:O187"/>
    <mergeCell ref="P187:S187"/>
    <mergeCell ref="T187:V187"/>
    <mergeCell ref="W187:Z187"/>
    <mergeCell ref="AA187:AC187"/>
    <mergeCell ref="AD187:AG187"/>
    <mergeCell ref="AI185:AI186"/>
    <mergeCell ref="A183:I183"/>
    <mergeCell ref="A185:A186"/>
    <mergeCell ref="B185:B186"/>
    <mergeCell ref="C185:C186"/>
    <mergeCell ref="D185:D186"/>
    <mergeCell ref="E185:E186"/>
    <mergeCell ref="F185:F186"/>
    <mergeCell ref="W121:W122"/>
    <mergeCell ref="X121:X122"/>
    <mergeCell ref="Y121:Y122"/>
    <mergeCell ref="AA121:AA122"/>
    <mergeCell ref="AB121:AB122"/>
    <mergeCell ref="AC121:AC122"/>
    <mergeCell ref="A123:A124"/>
    <mergeCell ref="B123:B124"/>
    <mergeCell ref="C123:C124"/>
    <mergeCell ref="D123:D124"/>
    <mergeCell ref="E123:E124"/>
    <mergeCell ref="F123:F124"/>
    <mergeCell ref="G123:G124"/>
    <mergeCell ref="H123:H124"/>
    <mergeCell ref="I123:I124"/>
    <mergeCell ref="AA190:AC190"/>
    <mergeCell ref="AD190:AG190"/>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88:AC188"/>
    <mergeCell ref="AD188:AG188"/>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94:AC194"/>
    <mergeCell ref="AD194:AG194"/>
    <mergeCell ref="F195:H195"/>
    <mergeCell ref="I195:L195"/>
    <mergeCell ref="M195:O195"/>
    <mergeCell ref="P195:S195"/>
    <mergeCell ref="T195:V195"/>
    <mergeCell ref="W195:Z195"/>
    <mergeCell ref="AA195:AC195"/>
    <mergeCell ref="AD195:AG195"/>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8:AC198"/>
    <mergeCell ref="AD198:AG198"/>
    <mergeCell ref="F199:H199"/>
    <mergeCell ref="I199:L199"/>
    <mergeCell ref="M199:O199"/>
    <mergeCell ref="P199:S199"/>
    <mergeCell ref="T199:V199"/>
    <mergeCell ref="W199:Z199"/>
    <mergeCell ref="AA199:AC199"/>
    <mergeCell ref="AD199:AG199"/>
    <mergeCell ref="F198:H198"/>
    <mergeCell ref="I198:L198"/>
    <mergeCell ref="M198:O198"/>
    <mergeCell ref="P198:S198"/>
    <mergeCell ref="T198:V198"/>
    <mergeCell ref="W198:Z198"/>
    <mergeCell ref="AA196:AC196"/>
    <mergeCell ref="AD196:AG196"/>
    <mergeCell ref="F197:H197"/>
    <mergeCell ref="I197:L197"/>
    <mergeCell ref="M197:O197"/>
    <mergeCell ref="P197:S197"/>
    <mergeCell ref="T197:V197"/>
    <mergeCell ref="W197:Z197"/>
    <mergeCell ref="AA197:AC197"/>
    <mergeCell ref="AD197:AG197"/>
    <mergeCell ref="F196:H196"/>
    <mergeCell ref="I196:L196"/>
    <mergeCell ref="M196:O196"/>
    <mergeCell ref="P196:S196"/>
    <mergeCell ref="T196:V196"/>
    <mergeCell ref="W196:Z196"/>
    <mergeCell ref="AA202:AC202"/>
    <mergeCell ref="AD202:AG202"/>
    <mergeCell ref="F203:H203"/>
    <mergeCell ref="I203:L203"/>
    <mergeCell ref="M203:O203"/>
    <mergeCell ref="P203:S203"/>
    <mergeCell ref="T203:V203"/>
    <mergeCell ref="W203:Z203"/>
    <mergeCell ref="AA203:AC203"/>
    <mergeCell ref="AD203:AG203"/>
    <mergeCell ref="F202:H202"/>
    <mergeCell ref="I202:L202"/>
    <mergeCell ref="M202:O202"/>
    <mergeCell ref="P202:S202"/>
    <mergeCell ref="T202:V202"/>
    <mergeCell ref="W202:Z202"/>
    <mergeCell ref="AA200:AC200"/>
    <mergeCell ref="AD200:AG200"/>
    <mergeCell ref="F201:H201"/>
    <mergeCell ref="I201:L201"/>
    <mergeCell ref="M201:O201"/>
    <mergeCell ref="P201:S201"/>
    <mergeCell ref="T201:V201"/>
    <mergeCell ref="W201:Z201"/>
    <mergeCell ref="AA201:AC201"/>
    <mergeCell ref="AD201:AG201"/>
    <mergeCell ref="F200:H200"/>
    <mergeCell ref="I200:L200"/>
    <mergeCell ref="M200:O200"/>
    <mergeCell ref="P200:S200"/>
    <mergeCell ref="T200:V200"/>
    <mergeCell ref="W200:Z200"/>
    <mergeCell ref="F207:H207"/>
    <mergeCell ref="I207:L207"/>
    <mergeCell ref="M207:O207"/>
    <mergeCell ref="P207:S207"/>
    <mergeCell ref="T207:V207"/>
    <mergeCell ref="W207:Z207"/>
    <mergeCell ref="AA207:AC207"/>
    <mergeCell ref="AD207:AG207"/>
    <mergeCell ref="F206:H206"/>
    <mergeCell ref="I206:L206"/>
    <mergeCell ref="M206:O206"/>
    <mergeCell ref="P206:S206"/>
    <mergeCell ref="T206:V206"/>
    <mergeCell ref="W206:Z206"/>
    <mergeCell ref="AA204:AC204"/>
    <mergeCell ref="AD204:AG204"/>
    <mergeCell ref="F205:H205"/>
    <mergeCell ref="I205:L205"/>
    <mergeCell ref="M205:O205"/>
    <mergeCell ref="P205:S205"/>
    <mergeCell ref="T205:V205"/>
    <mergeCell ref="W205:Z205"/>
    <mergeCell ref="AA205:AC205"/>
    <mergeCell ref="AD205:AG205"/>
    <mergeCell ref="F204:H204"/>
    <mergeCell ref="I204:L204"/>
    <mergeCell ref="M204:O204"/>
    <mergeCell ref="P204:S204"/>
    <mergeCell ref="T204:V204"/>
    <mergeCell ref="W204:Z204"/>
    <mergeCell ref="AA206:AC206"/>
    <mergeCell ref="AD206:AG206"/>
    <mergeCell ref="F211:H211"/>
    <mergeCell ref="I211:L211"/>
    <mergeCell ref="M211:O211"/>
    <mergeCell ref="P211:S211"/>
    <mergeCell ref="T211:V211"/>
    <mergeCell ref="W211:Z211"/>
    <mergeCell ref="AA211:AC211"/>
    <mergeCell ref="AD211:AG211"/>
    <mergeCell ref="F210:H210"/>
    <mergeCell ref="I210:L210"/>
    <mergeCell ref="M210:O210"/>
    <mergeCell ref="P210:S210"/>
    <mergeCell ref="T210:V210"/>
    <mergeCell ref="W210:Z210"/>
    <mergeCell ref="AA208:AC208"/>
    <mergeCell ref="AD208:AG208"/>
    <mergeCell ref="F209:H209"/>
    <mergeCell ref="I209:L209"/>
    <mergeCell ref="M209:O209"/>
    <mergeCell ref="P209:S209"/>
    <mergeCell ref="T209:V209"/>
    <mergeCell ref="W209:Z209"/>
    <mergeCell ref="AA209:AC209"/>
    <mergeCell ref="AD209:AG209"/>
    <mergeCell ref="F208:H208"/>
    <mergeCell ref="I208:L208"/>
    <mergeCell ref="M208:O208"/>
    <mergeCell ref="P208:S208"/>
    <mergeCell ref="T208:V208"/>
    <mergeCell ref="W208:Z208"/>
    <mergeCell ref="AA210:AC210"/>
    <mergeCell ref="AD210:AG210"/>
    <mergeCell ref="F215:H215"/>
    <mergeCell ref="I215:L215"/>
    <mergeCell ref="M215:O215"/>
    <mergeCell ref="P215:S215"/>
    <mergeCell ref="T215:V215"/>
    <mergeCell ref="W215:Z215"/>
    <mergeCell ref="AA215:AC215"/>
    <mergeCell ref="AD215:AG215"/>
    <mergeCell ref="F214:H214"/>
    <mergeCell ref="I214:L214"/>
    <mergeCell ref="M214:O214"/>
    <mergeCell ref="P214:S214"/>
    <mergeCell ref="T214:V214"/>
    <mergeCell ref="W214:Z214"/>
    <mergeCell ref="AA212:AC212"/>
    <mergeCell ref="AD212:AG212"/>
    <mergeCell ref="F213:H213"/>
    <mergeCell ref="I213:L213"/>
    <mergeCell ref="M213:O213"/>
    <mergeCell ref="P213:S213"/>
    <mergeCell ref="T213:V213"/>
    <mergeCell ref="W213:Z213"/>
    <mergeCell ref="AA213:AC213"/>
    <mergeCell ref="AD213:AG213"/>
    <mergeCell ref="F212:H212"/>
    <mergeCell ref="I212:L212"/>
    <mergeCell ref="M212:O212"/>
    <mergeCell ref="P212:S212"/>
    <mergeCell ref="T212:V212"/>
    <mergeCell ref="W212:Z212"/>
    <mergeCell ref="AA214:AC214"/>
    <mergeCell ref="AD214:AG214"/>
    <mergeCell ref="F219:H219"/>
    <mergeCell ref="I219:L219"/>
    <mergeCell ref="M219:O219"/>
    <mergeCell ref="P219:S219"/>
    <mergeCell ref="T219:V219"/>
    <mergeCell ref="W219:Z219"/>
    <mergeCell ref="AA219:AC219"/>
    <mergeCell ref="AD219:AG219"/>
    <mergeCell ref="F218:H218"/>
    <mergeCell ref="I218:L218"/>
    <mergeCell ref="M218:O218"/>
    <mergeCell ref="P218:S218"/>
    <mergeCell ref="T218:V218"/>
    <mergeCell ref="W218:Z218"/>
    <mergeCell ref="AA216:AC216"/>
    <mergeCell ref="AD216:AG216"/>
    <mergeCell ref="F217:H217"/>
    <mergeCell ref="I217:L217"/>
    <mergeCell ref="M217:O217"/>
    <mergeCell ref="P217:S217"/>
    <mergeCell ref="T217:V217"/>
    <mergeCell ref="W217:Z217"/>
    <mergeCell ref="AA217:AC217"/>
    <mergeCell ref="AD217:AG217"/>
    <mergeCell ref="F216:H216"/>
    <mergeCell ref="I216:L216"/>
    <mergeCell ref="M216:O216"/>
    <mergeCell ref="P216:S216"/>
    <mergeCell ref="T216:V216"/>
    <mergeCell ref="W216:Z216"/>
    <mergeCell ref="AA218:AC218"/>
    <mergeCell ref="AD218:AG218"/>
    <mergeCell ref="F223:H223"/>
    <mergeCell ref="I223:L223"/>
    <mergeCell ref="M223:O223"/>
    <mergeCell ref="P223:S223"/>
    <mergeCell ref="T223:V223"/>
    <mergeCell ref="W223:Z223"/>
    <mergeCell ref="AA223:AC223"/>
    <mergeCell ref="AD223:AG223"/>
    <mergeCell ref="F222:H222"/>
    <mergeCell ref="I222:L222"/>
    <mergeCell ref="M222:O222"/>
    <mergeCell ref="P222:S222"/>
    <mergeCell ref="T222:V222"/>
    <mergeCell ref="W222:Z222"/>
    <mergeCell ref="AA220:AC220"/>
    <mergeCell ref="AD220:AG220"/>
    <mergeCell ref="F221:H221"/>
    <mergeCell ref="I221:L221"/>
    <mergeCell ref="M221:O221"/>
    <mergeCell ref="P221:S221"/>
    <mergeCell ref="T221:V221"/>
    <mergeCell ref="W221:Z221"/>
    <mergeCell ref="AA221:AC221"/>
    <mergeCell ref="AD221:AG221"/>
    <mergeCell ref="F220:H220"/>
    <mergeCell ref="I220:L220"/>
    <mergeCell ref="M220:O220"/>
    <mergeCell ref="P220:S220"/>
    <mergeCell ref="T220:V220"/>
    <mergeCell ref="W220:Z220"/>
    <mergeCell ref="AA222:AC222"/>
    <mergeCell ref="AD222:AG222"/>
    <mergeCell ref="F227:H227"/>
    <mergeCell ref="I227:L227"/>
    <mergeCell ref="M227:O227"/>
    <mergeCell ref="P227:S227"/>
    <mergeCell ref="T227:V227"/>
    <mergeCell ref="W227:Z227"/>
    <mergeCell ref="AA227:AC227"/>
    <mergeCell ref="AD227:AG227"/>
    <mergeCell ref="F226:H226"/>
    <mergeCell ref="I226:L226"/>
    <mergeCell ref="M226:O226"/>
    <mergeCell ref="P226:S226"/>
    <mergeCell ref="T226:V226"/>
    <mergeCell ref="W226:Z226"/>
    <mergeCell ref="AA224:AC224"/>
    <mergeCell ref="AD224:AG224"/>
    <mergeCell ref="F225:H225"/>
    <mergeCell ref="I225:L225"/>
    <mergeCell ref="M225:O225"/>
    <mergeCell ref="P225:S225"/>
    <mergeCell ref="T225:V225"/>
    <mergeCell ref="W225:Z225"/>
    <mergeCell ref="AA225:AC225"/>
    <mergeCell ref="AD225:AG225"/>
    <mergeCell ref="F224:H224"/>
    <mergeCell ref="I224:L224"/>
    <mergeCell ref="M224:O224"/>
    <mergeCell ref="P224:S224"/>
    <mergeCell ref="T224:V224"/>
    <mergeCell ref="W224:Z224"/>
    <mergeCell ref="AA226:AC226"/>
    <mergeCell ref="AD226:AG226"/>
    <mergeCell ref="F230:H230"/>
    <mergeCell ref="I230:L230"/>
    <mergeCell ref="M230:O230"/>
    <mergeCell ref="P230:S230"/>
    <mergeCell ref="T230:V230"/>
    <mergeCell ref="W230:Z230"/>
    <mergeCell ref="AD228:AG228"/>
    <mergeCell ref="F229:H229"/>
    <mergeCell ref="I229:L229"/>
    <mergeCell ref="M229:O229"/>
    <mergeCell ref="P229:S229"/>
    <mergeCell ref="T229:V229"/>
    <mergeCell ref="W229:Z229"/>
    <mergeCell ref="AA229:AC229"/>
    <mergeCell ref="AD229:AG229"/>
    <mergeCell ref="F228:H228"/>
    <mergeCell ref="I228:L228"/>
    <mergeCell ref="M228:O228"/>
    <mergeCell ref="P228:S228"/>
    <mergeCell ref="T228:V228"/>
    <mergeCell ref="W228:Z228"/>
    <mergeCell ref="AA230:AC230"/>
    <mergeCell ref="AD230:AG230"/>
    <mergeCell ref="AA228:AC228"/>
    <mergeCell ref="F233:H233"/>
    <mergeCell ref="I233:L233"/>
    <mergeCell ref="M233:O233"/>
    <mergeCell ref="P233:S233"/>
    <mergeCell ref="T233:V233"/>
    <mergeCell ref="W233:Z233"/>
    <mergeCell ref="AA233:AC233"/>
    <mergeCell ref="AD233:AG233"/>
    <mergeCell ref="F232:H232"/>
    <mergeCell ref="I232:L232"/>
    <mergeCell ref="M232:O232"/>
    <mergeCell ref="P232:S232"/>
    <mergeCell ref="T232:V232"/>
    <mergeCell ref="W232:Z232"/>
    <mergeCell ref="F231:H231"/>
    <mergeCell ref="I231:L231"/>
    <mergeCell ref="M231:O231"/>
    <mergeCell ref="P231:S231"/>
    <mergeCell ref="T231:V231"/>
    <mergeCell ref="W231:Z231"/>
    <mergeCell ref="AA231:AC231"/>
    <mergeCell ref="AD231:AG231"/>
    <mergeCell ref="AA232:AC232"/>
    <mergeCell ref="AD232:AG232"/>
    <mergeCell ref="F236:H236"/>
    <mergeCell ref="I236:L236"/>
    <mergeCell ref="M236:O236"/>
    <mergeCell ref="P236:S236"/>
    <mergeCell ref="T236:V236"/>
    <mergeCell ref="W236:Z236"/>
    <mergeCell ref="F235:H235"/>
    <mergeCell ref="I235:L235"/>
    <mergeCell ref="M235:O235"/>
    <mergeCell ref="P235:S235"/>
    <mergeCell ref="T235:V235"/>
    <mergeCell ref="W235:Z235"/>
    <mergeCell ref="AA235:AC235"/>
    <mergeCell ref="AD235:AG235"/>
    <mergeCell ref="F234:H234"/>
    <mergeCell ref="I234:L234"/>
    <mergeCell ref="M234:O234"/>
    <mergeCell ref="P234:S234"/>
    <mergeCell ref="T234:V234"/>
    <mergeCell ref="W234:Z234"/>
    <mergeCell ref="AA236:AC236"/>
    <mergeCell ref="AD236:AG236"/>
    <mergeCell ref="AA234:AC234"/>
    <mergeCell ref="AD234:AG234"/>
    <mergeCell ref="F239:H239"/>
    <mergeCell ref="I239:L239"/>
    <mergeCell ref="M239:O239"/>
    <mergeCell ref="P239:S239"/>
    <mergeCell ref="T239:V239"/>
    <mergeCell ref="W239:Z239"/>
    <mergeCell ref="AA239:AC239"/>
    <mergeCell ref="AD239:AG239"/>
    <mergeCell ref="F238:H238"/>
    <mergeCell ref="I238:L238"/>
    <mergeCell ref="M238:O238"/>
    <mergeCell ref="P238:S238"/>
    <mergeCell ref="T238:V238"/>
    <mergeCell ref="W238:Z238"/>
    <mergeCell ref="F237:H237"/>
    <mergeCell ref="I237:L237"/>
    <mergeCell ref="M237:O237"/>
    <mergeCell ref="P237:S237"/>
    <mergeCell ref="T237:V237"/>
    <mergeCell ref="W237:Z237"/>
    <mergeCell ref="AA237:AC237"/>
    <mergeCell ref="AD237:AG237"/>
    <mergeCell ref="AA238:AC238"/>
    <mergeCell ref="AD238:AG238"/>
    <mergeCell ref="F242:H242"/>
    <mergeCell ref="I242:L242"/>
    <mergeCell ref="M242:O242"/>
    <mergeCell ref="P242:S242"/>
    <mergeCell ref="T242:V242"/>
    <mergeCell ref="W242:Z242"/>
    <mergeCell ref="F241:H241"/>
    <mergeCell ref="I241:L241"/>
    <mergeCell ref="M241:O241"/>
    <mergeCell ref="P241:S241"/>
    <mergeCell ref="T241:V241"/>
    <mergeCell ref="W241:Z241"/>
    <mergeCell ref="AA241:AC241"/>
    <mergeCell ref="AD241:AG241"/>
    <mergeCell ref="F240:H240"/>
    <mergeCell ref="I240:L240"/>
    <mergeCell ref="M240:O240"/>
    <mergeCell ref="P240:S240"/>
    <mergeCell ref="T240:V240"/>
    <mergeCell ref="W240:Z240"/>
    <mergeCell ref="AA242:AC242"/>
    <mergeCell ref="AD242:AG242"/>
    <mergeCell ref="AA240:AC240"/>
    <mergeCell ref="AD240:AG240"/>
    <mergeCell ref="F245:H245"/>
    <mergeCell ref="I245:L245"/>
    <mergeCell ref="M245:O245"/>
    <mergeCell ref="P245:S245"/>
    <mergeCell ref="T245:V245"/>
    <mergeCell ref="W245:Z245"/>
    <mergeCell ref="AA245:AC245"/>
    <mergeCell ref="AD245:AG245"/>
    <mergeCell ref="F244:H244"/>
    <mergeCell ref="I244:L244"/>
    <mergeCell ref="M244:O244"/>
    <mergeCell ref="P244:S244"/>
    <mergeCell ref="T244:V244"/>
    <mergeCell ref="W244:Z244"/>
    <mergeCell ref="F243:H243"/>
    <mergeCell ref="I243:L243"/>
    <mergeCell ref="M243:O243"/>
    <mergeCell ref="P243:S243"/>
    <mergeCell ref="T243:V243"/>
    <mergeCell ref="W243:Z243"/>
    <mergeCell ref="AA243:AC243"/>
    <mergeCell ref="AD243:AG243"/>
    <mergeCell ref="AA244:AC244"/>
    <mergeCell ref="AD244:AG244"/>
    <mergeCell ref="F248:H248"/>
    <mergeCell ref="I248:L248"/>
    <mergeCell ref="M248:O248"/>
    <mergeCell ref="P248:S248"/>
    <mergeCell ref="T248:V248"/>
    <mergeCell ref="W248:Z248"/>
    <mergeCell ref="AA248:AC248"/>
    <mergeCell ref="AD248:AG248"/>
    <mergeCell ref="F247:H247"/>
    <mergeCell ref="I247:L247"/>
    <mergeCell ref="M247:O247"/>
    <mergeCell ref="P247:S247"/>
    <mergeCell ref="T247:V247"/>
    <mergeCell ref="W247:Z247"/>
    <mergeCell ref="AA247:AC247"/>
    <mergeCell ref="AD247:AG247"/>
    <mergeCell ref="F246:H246"/>
    <mergeCell ref="I246:L246"/>
    <mergeCell ref="M246:O246"/>
    <mergeCell ref="P246:S246"/>
    <mergeCell ref="T246:V246"/>
    <mergeCell ref="W246:Z246"/>
    <mergeCell ref="AA246:AC246"/>
    <mergeCell ref="AD246:AG246"/>
    <mergeCell ref="F251:H251"/>
    <mergeCell ref="I251:L251"/>
    <mergeCell ref="M251:O251"/>
    <mergeCell ref="P251:S251"/>
    <mergeCell ref="T251:V251"/>
    <mergeCell ref="W251:Z251"/>
    <mergeCell ref="AA251:AC251"/>
    <mergeCell ref="AD251:AG251"/>
    <mergeCell ref="F250:H250"/>
    <mergeCell ref="I250:L250"/>
    <mergeCell ref="M250:O250"/>
    <mergeCell ref="P250:S250"/>
    <mergeCell ref="T250:V250"/>
    <mergeCell ref="W250:Z250"/>
    <mergeCell ref="AA250:AC250"/>
    <mergeCell ref="AD250:AG250"/>
    <mergeCell ref="F249:H249"/>
    <mergeCell ref="I249:L249"/>
    <mergeCell ref="M249:O249"/>
    <mergeCell ref="P249:S249"/>
    <mergeCell ref="T249:V249"/>
    <mergeCell ref="W249:Z249"/>
    <mergeCell ref="AA249:AC249"/>
    <mergeCell ref="AD249:AG249"/>
    <mergeCell ref="F254:H254"/>
    <mergeCell ref="I254:L254"/>
    <mergeCell ref="M254:O254"/>
    <mergeCell ref="P254:S254"/>
    <mergeCell ref="T254:V254"/>
    <mergeCell ref="W254:Z254"/>
    <mergeCell ref="AA254:AC254"/>
    <mergeCell ref="AD254:AG254"/>
    <mergeCell ref="F253:H253"/>
    <mergeCell ref="I253:L253"/>
    <mergeCell ref="M253:O253"/>
    <mergeCell ref="P253:S253"/>
    <mergeCell ref="T253:V253"/>
    <mergeCell ref="W253:Z253"/>
    <mergeCell ref="AA253:AC253"/>
    <mergeCell ref="AD253:AG253"/>
    <mergeCell ref="F252:H252"/>
    <mergeCell ref="I252:L252"/>
    <mergeCell ref="M252:O252"/>
    <mergeCell ref="P252:S252"/>
    <mergeCell ref="T252:V252"/>
    <mergeCell ref="W252:Z252"/>
    <mergeCell ref="AA252:AC252"/>
    <mergeCell ref="AD252:AG252"/>
    <mergeCell ref="F257:H257"/>
    <mergeCell ref="I257:L257"/>
    <mergeCell ref="M257:O257"/>
    <mergeCell ref="P257:S257"/>
    <mergeCell ref="T257:V257"/>
    <mergeCell ref="W257:Z257"/>
    <mergeCell ref="AA257:AC257"/>
    <mergeCell ref="AD257:AG257"/>
    <mergeCell ref="F256:H256"/>
    <mergeCell ref="I256:L256"/>
    <mergeCell ref="M256:O256"/>
    <mergeCell ref="P256:S256"/>
    <mergeCell ref="T256:V256"/>
    <mergeCell ref="W256:Z256"/>
    <mergeCell ref="AA256:AC256"/>
    <mergeCell ref="AD256:AG256"/>
    <mergeCell ref="F255:H255"/>
    <mergeCell ref="I255:L255"/>
    <mergeCell ref="M255:O255"/>
    <mergeCell ref="P255:S255"/>
    <mergeCell ref="T255:V255"/>
    <mergeCell ref="W255:Z255"/>
    <mergeCell ref="AA255:AC255"/>
    <mergeCell ref="AD255:AG255"/>
    <mergeCell ref="F260:H260"/>
    <mergeCell ref="I260:L260"/>
    <mergeCell ref="M260:O260"/>
    <mergeCell ref="P260:S260"/>
    <mergeCell ref="T260:V260"/>
    <mergeCell ref="W260:Z260"/>
    <mergeCell ref="AA260:AC260"/>
    <mergeCell ref="AD260:AG260"/>
    <mergeCell ref="F259:H259"/>
    <mergeCell ref="I259:L259"/>
    <mergeCell ref="M259:O259"/>
    <mergeCell ref="P259:S259"/>
    <mergeCell ref="T259:V259"/>
    <mergeCell ref="W259:Z259"/>
    <mergeCell ref="AA259:AC259"/>
    <mergeCell ref="AD259:AG259"/>
    <mergeCell ref="F258:H258"/>
    <mergeCell ref="I258:L258"/>
    <mergeCell ref="M258:O258"/>
    <mergeCell ref="P258:S258"/>
    <mergeCell ref="T258:V258"/>
    <mergeCell ref="W258:Z258"/>
    <mergeCell ref="AA258:AC258"/>
    <mergeCell ref="AD258:AG258"/>
    <mergeCell ref="F263:H263"/>
    <mergeCell ref="I263:L263"/>
    <mergeCell ref="M263:O263"/>
    <mergeCell ref="P263:S263"/>
    <mergeCell ref="T263:V263"/>
    <mergeCell ref="W263:Z263"/>
    <mergeCell ref="AA263:AC263"/>
    <mergeCell ref="AD263:AG263"/>
    <mergeCell ref="F262:H262"/>
    <mergeCell ref="I262:L262"/>
    <mergeCell ref="M262:O262"/>
    <mergeCell ref="P262:S262"/>
    <mergeCell ref="T262:V262"/>
    <mergeCell ref="W262:Z262"/>
    <mergeCell ref="AA262:AC262"/>
    <mergeCell ref="AD262:AG262"/>
    <mergeCell ref="F261:H261"/>
    <mergeCell ref="I261:L261"/>
    <mergeCell ref="M261:O261"/>
    <mergeCell ref="P261:S261"/>
    <mergeCell ref="T261:V261"/>
    <mergeCell ref="W261:Z261"/>
    <mergeCell ref="AA261:AC261"/>
    <mergeCell ref="AD261:AG261"/>
    <mergeCell ref="F266:H266"/>
    <mergeCell ref="I266:L266"/>
    <mergeCell ref="M266:O266"/>
    <mergeCell ref="P266:S266"/>
    <mergeCell ref="T266:V266"/>
    <mergeCell ref="W266:Z266"/>
    <mergeCell ref="AA264:AC264"/>
    <mergeCell ref="AD264:AG264"/>
    <mergeCell ref="F265:H265"/>
    <mergeCell ref="I265:L265"/>
    <mergeCell ref="M265:O265"/>
    <mergeCell ref="P265:S265"/>
    <mergeCell ref="T265:V265"/>
    <mergeCell ref="W265:Z265"/>
    <mergeCell ref="AA265:AC265"/>
    <mergeCell ref="AD265:AG265"/>
    <mergeCell ref="F264:H264"/>
    <mergeCell ref="I264:L264"/>
    <mergeCell ref="M264:O264"/>
    <mergeCell ref="P264:S264"/>
    <mergeCell ref="T264:V264"/>
    <mergeCell ref="W264:Z264"/>
    <mergeCell ref="AA266:AC266"/>
    <mergeCell ref="AD266:AG266"/>
    <mergeCell ref="B36:L36"/>
    <mergeCell ref="O36:AA36"/>
    <mergeCell ref="B37:L37"/>
    <mergeCell ref="O37:AA37"/>
    <mergeCell ref="B38:L38"/>
    <mergeCell ref="O38:AA38"/>
    <mergeCell ref="D49:D50"/>
    <mergeCell ref="E49:E50"/>
    <mergeCell ref="F49:F50"/>
    <mergeCell ref="G49:G50"/>
    <mergeCell ref="H49:H50"/>
    <mergeCell ref="I49:I50"/>
    <mergeCell ref="D51:D52"/>
    <mergeCell ref="E51:E52"/>
    <mergeCell ref="F51:F52"/>
    <mergeCell ref="AD45:AH45"/>
    <mergeCell ref="B63:B64"/>
    <mergeCell ref="C63:C64"/>
    <mergeCell ref="G51:G52"/>
    <mergeCell ref="H51:H52"/>
    <mergeCell ref="I51:I52"/>
    <mergeCell ref="B53:B54"/>
    <mergeCell ref="C53:C54"/>
    <mergeCell ref="D53:D54"/>
    <mergeCell ref="E53:E54"/>
    <mergeCell ref="G59:G60"/>
    <mergeCell ref="H59:H60"/>
    <mergeCell ref="I59:I60"/>
    <mergeCell ref="I61:I62"/>
    <mergeCell ref="H61:H62"/>
    <mergeCell ref="G61:G62"/>
    <mergeCell ref="F61:F62"/>
    <mergeCell ref="O33:AA33"/>
    <mergeCell ref="B34:L34"/>
    <mergeCell ref="O34:AA34"/>
    <mergeCell ref="B35:L35"/>
    <mergeCell ref="O35:AA35"/>
    <mergeCell ref="B30:L30"/>
    <mergeCell ref="O30:AA30"/>
    <mergeCell ref="J45:M45"/>
    <mergeCell ref="N45:Q45"/>
    <mergeCell ref="R45:U45"/>
    <mergeCell ref="V45:Y45"/>
    <mergeCell ref="Z45:AC45"/>
    <mergeCell ref="AD81:AH81"/>
    <mergeCell ref="O31:AA31"/>
    <mergeCell ref="B32:L32"/>
    <mergeCell ref="O32:AA32"/>
    <mergeCell ref="B49:B50"/>
    <mergeCell ref="C49:C50"/>
    <mergeCell ref="B51:B52"/>
    <mergeCell ref="C51:C52"/>
    <mergeCell ref="B55:B56"/>
    <mergeCell ref="C55:C56"/>
    <mergeCell ref="C57:C58"/>
    <mergeCell ref="B57:B58"/>
    <mergeCell ref="B59:B60"/>
    <mergeCell ref="C59:C60"/>
    <mergeCell ref="B61:B62"/>
    <mergeCell ref="C61:C62"/>
    <mergeCell ref="D61:D62"/>
    <mergeCell ref="D59:D60"/>
    <mergeCell ref="E59:E60"/>
    <mergeCell ref="F59:F60"/>
    <mergeCell ref="E61:E62"/>
    <mergeCell ref="D55:D56"/>
    <mergeCell ref="E55:E56"/>
    <mergeCell ref="F55:F56"/>
    <mergeCell ref="G55:G56"/>
    <mergeCell ref="H55:H56"/>
    <mergeCell ref="I55:I56"/>
    <mergeCell ref="I57:I58"/>
    <mergeCell ref="H57:H58"/>
    <mergeCell ref="G57:G58"/>
    <mergeCell ref="F57:F58"/>
    <mergeCell ref="E57:E58"/>
    <mergeCell ref="D57:D58"/>
    <mergeCell ref="I67:I68"/>
    <mergeCell ref="I69:I70"/>
    <mergeCell ref="H69:H70"/>
    <mergeCell ref="G69:G70"/>
    <mergeCell ref="F69:F70"/>
    <mergeCell ref="D63:D64"/>
    <mergeCell ref="E63:E64"/>
    <mergeCell ref="F63:F64"/>
    <mergeCell ref="G63:G64"/>
    <mergeCell ref="H63:H64"/>
    <mergeCell ref="I63:I64"/>
    <mergeCell ref="B65:B66"/>
    <mergeCell ref="C65:C66"/>
    <mergeCell ref="D65:D66"/>
    <mergeCell ref="E65:E66"/>
    <mergeCell ref="F65:F66"/>
    <mergeCell ref="G65:G66"/>
    <mergeCell ref="H65:H66"/>
    <mergeCell ref="I65:I66"/>
    <mergeCell ref="AJ63:AJ64"/>
    <mergeCell ref="AJ67:AJ68"/>
    <mergeCell ref="D67:D68"/>
    <mergeCell ref="E67:E68"/>
    <mergeCell ref="F67:F68"/>
    <mergeCell ref="G67:G68"/>
    <mergeCell ref="H67:H68"/>
    <mergeCell ref="K65:K66"/>
    <mergeCell ref="L65:L66"/>
    <mergeCell ref="M65:M66"/>
    <mergeCell ref="O65:O66"/>
    <mergeCell ref="P65:P66"/>
    <mergeCell ref="Q65:Q66"/>
    <mergeCell ref="K67:K68"/>
    <mergeCell ref="L67:L68"/>
    <mergeCell ref="M67:M68"/>
    <mergeCell ref="O67:O68"/>
    <mergeCell ref="P67:P68"/>
    <mergeCell ref="Q67:Q68"/>
    <mergeCell ref="T67:T68"/>
    <mergeCell ref="U67:U68"/>
    <mergeCell ref="I73:I74"/>
    <mergeCell ref="H73:H74"/>
    <mergeCell ref="G73:G74"/>
    <mergeCell ref="F73:F74"/>
    <mergeCell ref="E73:E74"/>
    <mergeCell ref="D73:D74"/>
    <mergeCell ref="C73:C74"/>
    <mergeCell ref="B73:B74"/>
    <mergeCell ref="B75:B76"/>
    <mergeCell ref="C75:C76"/>
    <mergeCell ref="D75:D76"/>
    <mergeCell ref="E75:E76"/>
    <mergeCell ref="F75:F76"/>
    <mergeCell ref="G75:G76"/>
    <mergeCell ref="H75:H76"/>
    <mergeCell ref="I75:I76"/>
    <mergeCell ref="B69:B70"/>
    <mergeCell ref="B71:B72"/>
    <mergeCell ref="C71:C72"/>
    <mergeCell ref="D71:D72"/>
    <mergeCell ref="E71:E72"/>
    <mergeCell ref="F71:F72"/>
    <mergeCell ref="G71:G72"/>
    <mergeCell ref="H71:H72"/>
    <mergeCell ref="I71:I72"/>
    <mergeCell ref="E69:E70"/>
    <mergeCell ref="D69:D70"/>
    <mergeCell ref="O49:O50"/>
    <mergeCell ref="P49:P50"/>
    <mergeCell ref="Q49:Q50"/>
    <mergeCell ref="K51:K52"/>
    <mergeCell ref="L51:L52"/>
    <mergeCell ref="M51:M52"/>
    <mergeCell ref="O51:O52"/>
    <mergeCell ref="P51:P52"/>
    <mergeCell ref="Q51:Q52"/>
    <mergeCell ref="AJ71:AJ72"/>
    <mergeCell ref="AJ75:AJ76"/>
    <mergeCell ref="A2:D2"/>
    <mergeCell ref="E2:H2"/>
    <mergeCell ref="I2:L2"/>
    <mergeCell ref="M2:P2"/>
    <mergeCell ref="Q2:T2"/>
    <mergeCell ref="U2:X2"/>
    <mergeCell ref="Y2:AB2"/>
    <mergeCell ref="AC2:AF2"/>
    <mergeCell ref="AG2:AI2"/>
    <mergeCell ref="K47:K48"/>
    <mergeCell ref="L47:L48"/>
    <mergeCell ref="M47:M48"/>
    <mergeCell ref="K49:K50"/>
    <mergeCell ref="L49:L50"/>
    <mergeCell ref="M49:M50"/>
    <mergeCell ref="AJ51:AJ52"/>
    <mergeCell ref="AJ55:AJ56"/>
    <mergeCell ref="AJ59:AJ60"/>
    <mergeCell ref="K57:K58"/>
    <mergeCell ref="L57:L58"/>
    <mergeCell ref="M57:M58"/>
    <mergeCell ref="O57:O58"/>
    <mergeCell ref="P57:P58"/>
    <mergeCell ref="Q57:Q58"/>
    <mergeCell ref="K59:K60"/>
    <mergeCell ref="L59:L60"/>
    <mergeCell ref="M59:M60"/>
    <mergeCell ref="O59:O60"/>
    <mergeCell ref="P59:P60"/>
    <mergeCell ref="Q59:Q60"/>
    <mergeCell ref="K53:K54"/>
    <mergeCell ref="L53:L54"/>
    <mergeCell ref="M53:M54"/>
    <mergeCell ref="O53:O54"/>
    <mergeCell ref="P53:P54"/>
    <mergeCell ref="Q53:Q54"/>
    <mergeCell ref="K55:K56"/>
    <mergeCell ref="L55:L56"/>
    <mergeCell ref="M55:M56"/>
    <mergeCell ref="O55:O56"/>
    <mergeCell ref="P55:P56"/>
    <mergeCell ref="Q55:Q56"/>
    <mergeCell ref="K61:K62"/>
    <mergeCell ref="L61:L62"/>
    <mergeCell ref="M61:M62"/>
    <mergeCell ref="O61:O62"/>
    <mergeCell ref="P61:P62"/>
    <mergeCell ref="Q61:Q62"/>
    <mergeCell ref="K63:K64"/>
    <mergeCell ref="L63:L64"/>
    <mergeCell ref="M63:M64"/>
    <mergeCell ref="O63:O64"/>
    <mergeCell ref="P63:P64"/>
    <mergeCell ref="Q63:Q64"/>
    <mergeCell ref="K73:K74"/>
    <mergeCell ref="L73:L74"/>
    <mergeCell ref="M73:M74"/>
    <mergeCell ref="O73:O74"/>
    <mergeCell ref="P73:P74"/>
    <mergeCell ref="Q73:Q74"/>
    <mergeCell ref="K75:K76"/>
    <mergeCell ref="L75:L76"/>
    <mergeCell ref="M75:M76"/>
    <mergeCell ref="O75:O76"/>
    <mergeCell ref="P75:P76"/>
    <mergeCell ref="Q75:Q76"/>
    <mergeCell ref="K69:K70"/>
    <mergeCell ref="L69:L70"/>
    <mergeCell ref="M69:M70"/>
    <mergeCell ref="O69:O70"/>
    <mergeCell ref="P69:P70"/>
    <mergeCell ref="Q69:Q70"/>
    <mergeCell ref="K71:K72"/>
    <mergeCell ref="L71:L72"/>
    <mergeCell ref="M71:M72"/>
    <mergeCell ref="O71:O72"/>
    <mergeCell ref="P71:P72"/>
    <mergeCell ref="Q71:Q72"/>
  </mergeCells>
  <conditionalFormatting sqref="B16:E23">
    <cfRule type="expression" dxfId="12" priority="1">
      <formula>$D16&gt;$D$7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2:I367"/>
  <sheetViews>
    <sheetView zoomScale="80" zoomScaleNormal="80" workbookViewId="0">
      <selection activeCell="B53" sqref="B53"/>
    </sheetView>
  </sheetViews>
  <sheetFormatPr defaultColWidth="8.75" defaultRowHeight="12.5" x14ac:dyDescent="0.25"/>
  <cols>
    <col min="1" max="1" width="25.75" style="1" customWidth="1"/>
    <col min="2" max="2" width="30.58203125" style="1" customWidth="1"/>
    <col min="3" max="3" width="52.25" style="1" customWidth="1"/>
    <col min="4" max="4" width="23.5" style="1" customWidth="1"/>
    <col min="5" max="5" width="19.58203125" style="1" customWidth="1"/>
    <col min="6" max="6" width="18.25" style="1" customWidth="1"/>
    <col min="7" max="7" width="10.25" style="1" customWidth="1"/>
    <col min="8" max="11" width="8.75" style="1"/>
    <col min="12" max="12" width="14.75" style="1" bestFit="1" customWidth="1"/>
    <col min="13" max="13" width="15" style="1" bestFit="1" customWidth="1"/>
    <col min="14" max="16384" width="8.75" style="1"/>
  </cols>
  <sheetData>
    <row r="2" spans="2:7" ht="13" x14ac:dyDescent="0.3">
      <c r="B2" s="2" t="s">
        <v>120</v>
      </c>
    </row>
    <row r="3" spans="2:7" x14ac:dyDescent="0.25">
      <c r="B3" s="481" t="s">
        <v>117</v>
      </c>
      <c r="C3" s="481" t="s">
        <v>57</v>
      </c>
      <c r="D3" s="481" t="s">
        <v>59</v>
      </c>
      <c r="E3" s="481" t="s">
        <v>119</v>
      </c>
      <c r="F3" s="481" t="s">
        <v>186</v>
      </c>
      <c r="G3" s="481" t="s">
        <v>62</v>
      </c>
    </row>
    <row r="4" spans="2:7" hidden="1" x14ac:dyDescent="0.25">
      <c r="B4" s="481" t="s">
        <v>116</v>
      </c>
      <c r="C4" s="484" t="s">
        <v>67</v>
      </c>
      <c r="D4" s="482" t="s">
        <v>58</v>
      </c>
      <c r="E4" s="481" t="s">
        <v>118</v>
      </c>
      <c r="F4" s="481" t="str">
        <f t="array" ref="F4">IFERROR(INDEX($C$4:$C$29, MATCH(0, COUNTIF($F$3:F3, $C$4:$C$29&amp;"") + IF($C$4:$C$29="",1,0), 0)), "")</f>
        <v>--Select--</v>
      </c>
      <c r="G4" s="481" t="s">
        <v>61</v>
      </c>
    </row>
    <row r="5" spans="2:7" s="11" customFormat="1" x14ac:dyDescent="0.25">
      <c r="B5" s="481" t="s">
        <v>2449</v>
      </c>
      <c r="C5" s="484" t="s">
        <v>2450</v>
      </c>
      <c r="D5" s="482"/>
      <c r="E5" s="481" t="s">
        <v>2137</v>
      </c>
      <c r="F5" s="481" t="str">
        <f t="array" ref="F5">IFERROR(INDEX($C$4:$C$29, MATCH(0, COUNTIF($F$3:F4, $C$4:$C$29&amp;"") + IF($C$4:$C$29="",1,0), 0)), "")</f>
        <v>HIV I-3b: Percentage of men who have sex with men with active syphilis</v>
      </c>
      <c r="G5" s="481" t="s">
        <v>2451</v>
      </c>
    </row>
    <row r="6" spans="2:7" s="11" customFormat="1" x14ac:dyDescent="0.25">
      <c r="B6" s="481" t="s">
        <v>2452</v>
      </c>
      <c r="C6" s="484" t="s">
        <v>2453</v>
      </c>
      <c r="D6" s="482"/>
      <c r="E6" s="481" t="s">
        <v>2137</v>
      </c>
      <c r="F6" s="481" t="str">
        <f t="array" ref="F6">IFERROR(INDEX($C$4:$C$29, MATCH(0, COUNTIF($F$3:F5, $C$4:$C$29&amp;"") + IF($C$4:$C$29="",1,0), 0)), "")</f>
        <v>HIV I-3c: Percentage of sex workers with active syphilis</v>
      </c>
      <c r="G6" s="481" t="s">
        <v>2454</v>
      </c>
    </row>
    <row r="7" spans="2:7" s="11" customFormat="1" x14ac:dyDescent="0.25">
      <c r="B7" s="481" t="s">
        <v>382</v>
      </c>
      <c r="C7" s="484" t="s">
        <v>2455</v>
      </c>
      <c r="D7" s="482"/>
      <c r="E7" s="481" t="s">
        <v>2137</v>
      </c>
      <c r="F7" s="481" t="str">
        <f t="array" ref="F7">IFERROR(INDEX($C$4:$C$29, MATCH(0, COUNTIF($F$3:F6, $C$4:$C$29&amp;"") + IF($C$4:$C$29="",1,0), 0)), "")</f>
        <v>HIV I-6: Estimated percentage of child HIV infections from HIV-positive women delivering in the past 12 months</v>
      </c>
      <c r="G7" s="481" t="s">
        <v>381</v>
      </c>
    </row>
    <row r="8" spans="2:7" s="11" customFormat="1" x14ac:dyDescent="0.25">
      <c r="B8" s="481" t="s">
        <v>388</v>
      </c>
      <c r="C8" s="484" t="s">
        <v>2139</v>
      </c>
      <c r="D8" s="482" t="s">
        <v>2140</v>
      </c>
      <c r="E8" s="481" t="s">
        <v>2137</v>
      </c>
      <c r="F8" s="481" t="str">
        <f t="array" ref="F8">IFERROR(INDEX($C$4:$C$29, MATCH(0, COUNTIF($F$3:F7, $C$4:$C$29&amp;"") + IF($C$4:$C$29="",1,0), 0)), "")</f>
        <v>HIV I-9a(M): Percentage of men who have sex with men who are living with HIV</v>
      </c>
      <c r="G8" s="481" t="s">
        <v>387</v>
      </c>
    </row>
    <row r="9" spans="2:7" s="11" customFormat="1" x14ac:dyDescent="0.25">
      <c r="B9" s="481" t="s">
        <v>2145</v>
      </c>
      <c r="C9" s="484" t="s">
        <v>2146</v>
      </c>
      <c r="D9" s="482" t="s">
        <v>2140</v>
      </c>
      <c r="E9" s="481" t="s">
        <v>2137</v>
      </c>
      <c r="F9" s="481" t="str">
        <f t="array" ref="F9">IFERROR(INDEX($C$4:$C$29, MATCH(0, COUNTIF($F$3:F8, $C$4:$C$29&amp;"") + IF($C$4:$C$29="",1,0), 0)), "")</f>
        <v>HIV I-9b(M): Percentage of transgender people who are living with HIV</v>
      </c>
      <c r="G9" s="481" t="s">
        <v>2456</v>
      </c>
    </row>
    <row r="10" spans="2:7" s="11" customFormat="1" x14ac:dyDescent="0.25">
      <c r="B10" s="481" t="s">
        <v>393</v>
      </c>
      <c r="C10" s="484" t="s">
        <v>2149</v>
      </c>
      <c r="D10" s="482" t="s">
        <v>2140</v>
      </c>
      <c r="E10" s="481" t="s">
        <v>2137</v>
      </c>
      <c r="F10" s="481" t="str">
        <f t="array" ref="F10">IFERROR(INDEX($C$4:$C$29, MATCH(0, COUNTIF($F$3:F9, $C$4:$C$29&amp;"") + IF($C$4:$C$29="",1,0), 0)), "")</f>
        <v>HIV I-10(M): Percentage of sex workers who are living with HIV</v>
      </c>
      <c r="G10" s="481" t="s">
        <v>392</v>
      </c>
    </row>
    <row r="11" spans="2:7" s="11" customFormat="1" x14ac:dyDescent="0.25">
      <c r="B11" s="481" t="s">
        <v>2152</v>
      </c>
      <c r="C11" s="484" t="s">
        <v>2153</v>
      </c>
      <c r="D11" s="482" t="s">
        <v>2140</v>
      </c>
      <c r="E11" s="481" t="s">
        <v>2137</v>
      </c>
      <c r="F11" s="481" t="str">
        <f t="array" ref="F11">IFERROR(INDEX($C$4:$C$29, MATCH(0, COUNTIF($F$3:F10, $C$4:$C$29&amp;"") + IF($C$4:$C$29="",1,0), 0)), "")</f>
        <v>HIV I-11(M): Percentage of people who inject drugs who are living with HIV</v>
      </c>
      <c r="G11" s="481" t="s">
        <v>2457</v>
      </c>
    </row>
    <row r="12" spans="2:7" s="11" customFormat="1" x14ac:dyDescent="0.25">
      <c r="B12" s="481" t="s">
        <v>2458</v>
      </c>
      <c r="C12" s="484" t="s">
        <v>2459</v>
      </c>
      <c r="D12" s="482"/>
      <c r="E12" s="481" t="s">
        <v>2137</v>
      </c>
      <c r="F12" s="481" t="str">
        <f t="array" ref="F12">IFERROR(INDEX($C$4:$C$29, MATCH(0, COUNTIF($F$3:F11, $C$4:$C$29&amp;"") + IF($C$4:$C$29="",1,0), 0)), "")</f>
        <v>HIV I-12: Percentage of other vulnerable populations (specify) who are living with HIV</v>
      </c>
      <c r="G12" s="481" t="s">
        <v>2460</v>
      </c>
    </row>
    <row r="13" spans="2:7" s="11" customFormat="1" x14ac:dyDescent="0.25">
      <c r="B13" s="481" t="s">
        <v>2461</v>
      </c>
      <c r="C13" s="484" t="s">
        <v>2462</v>
      </c>
      <c r="D13" s="482"/>
      <c r="E13" s="481" t="s">
        <v>2138</v>
      </c>
      <c r="F13" s="481" t="str">
        <f t="array" ref="F13">IFERROR(INDEX($C$4:$C$29, MATCH(0, COUNTIF($F$3:F12, $C$4:$C$29&amp;"") + IF($C$4:$C$29="",1,0), 0)), "")</f>
        <v>TB I-4(M): RR-TB and/or MDR-TB prevalence among new TB patients: Proportion of new TB cases with RR-TB and/or MDR-TB</v>
      </c>
      <c r="G13" s="481" t="s">
        <v>2463</v>
      </c>
    </row>
    <row r="14" spans="2:7" s="11" customFormat="1" x14ac:dyDescent="0.25">
      <c r="B14" s="481" t="s">
        <v>2173</v>
      </c>
      <c r="C14" s="484" t="s">
        <v>2174</v>
      </c>
      <c r="D14" s="482" t="s">
        <v>2464</v>
      </c>
      <c r="E14" s="481" t="s">
        <v>2137</v>
      </c>
      <c r="F14" s="481" t="str">
        <f t="array" ref="F14">IFERROR(INDEX($C$4:$C$29, MATCH(0, COUNTIF($F$3:F13, $C$4:$C$29&amp;"") + IF($C$4:$C$29="",1,0), 0)), "")</f>
        <v>HIV I-4: Number of AIDS-related deaths per 100,000 population</v>
      </c>
      <c r="G14" s="481" t="s">
        <v>2465</v>
      </c>
    </row>
    <row r="15" spans="2:7" s="11" customFormat="1" x14ac:dyDescent="0.25">
      <c r="B15" s="481" t="s">
        <v>2466</v>
      </c>
      <c r="C15" s="484" t="s">
        <v>2467</v>
      </c>
      <c r="D15" s="482"/>
      <c r="E15" s="481" t="s">
        <v>2138</v>
      </c>
      <c r="F15" s="481" t="str">
        <f t="array" ref="F15">IFERROR(INDEX($C$4:$C$29, MATCH(0, COUNTIF($F$3:F14, $C$4:$C$29&amp;"") + IF($C$4:$C$29="",1,0), 0)), "")</f>
        <v>TB I-1: TB prevalence rate per 100,000 population</v>
      </c>
      <c r="G15" s="481" t="s">
        <v>2468</v>
      </c>
    </row>
    <row r="16" spans="2:7" s="11" customFormat="1" x14ac:dyDescent="0.25">
      <c r="B16" s="481" t="s">
        <v>396</v>
      </c>
      <c r="C16" s="484" t="s">
        <v>2469</v>
      </c>
      <c r="D16" s="482"/>
      <c r="E16" s="481" t="s">
        <v>2138</v>
      </c>
      <c r="F16" s="481" t="str">
        <f t="array" ref="F16">IFERROR(INDEX($C$4:$C$29, MATCH(0, COUNTIF($F$3:F15, $C$4:$C$29&amp;"") + IF($C$4:$C$29="",1,0), 0)), "")</f>
        <v>TB I-2: TB incidence rate per 100,000 population</v>
      </c>
      <c r="G16" s="481" t="s">
        <v>395</v>
      </c>
    </row>
    <row r="17" spans="2:7" s="11" customFormat="1" x14ac:dyDescent="0.25">
      <c r="B17" s="481" t="s">
        <v>399</v>
      </c>
      <c r="C17" s="484" t="s">
        <v>2470</v>
      </c>
      <c r="D17" s="482"/>
      <c r="E17" s="481" t="s">
        <v>2138</v>
      </c>
      <c r="F17" s="481" t="str">
        <f t="array" ref="F17">IFERROR(INDEX($C$4:$C$29, MATCH(0, COUNTIF($F$3:F16, $C$4:$C$29&amp;"") + IF($C$4:$C$29="",1,0), 0)), "")</f>
        <v>TB I-3(M): TB mortality rate per 100,000 population</v>
      </c>
      <c r="G17" s="481" t="s">
        <v>398</v>
      </c>
    </row>
    <row r="18" spans="2:7" s="11" customFormat="1" x14ac:dyDescent="0.25">
      <c r="B18" s="481" t="s">
        <v>402</v>
      </c>
      <c r="C18" s="484" t="s">
        <v>2471</v>
      </c>
      <c r="D18" s="482"/>
      <c r="E18" s="481" t="s">
        <v>2137</v>
      </c>
      <c r="F18" s="481" t="str">
        <f t="array" ref="F18">IFERROR(INDEX($C$4:$C$29, MATCH(0, COUNTIF($F$3:F17, $C$4:$C$29&amp;"") + IF($C$4:$C$29="",1,0), 0)), "")</f>
        <v>TB/HIV I-1: TB/HIV mortality rate per 100,000 population</v>
      </c>
      <c r="G18" s="481" t="s">
        <v>401</v>
      </c>
    </row>
    <row r="19" spans="2:7" s="11" customFormat="1" x14ac:dyDescent="0.25">
      <c r="B19" s="481" t="s">
        <v>402</v>
      </c>
      <c r="C19" s="484" t="s">
        <v>2471</v>
      </c>
      <c r="D19" s="482"/>
      <c r="E19" s="481" t="s">
        <v>2138</v>
      </c>
      <c r="F19" s="481" t="str">
        <f t="array" ref="F19">IFERROR(INDEX($C$4:$C$29, MATCH(0, COUNTIF($F$3:F18, $C$4:$C$29&amp;"") + IF($C$4:$C$29="",1,0), 0)), "")</f>
        <v>HSS I-1: Under 5 mortality rate per 1000 live births</v>
      </c>
      <c r="G19" s="481" t="s">
        <v>401</v>
      </c>
    </row>
    <row r="20" spans="2:7" s="11" customFormat="1" x14ac:dyDescent="0.25">
      <c r="B20" s="481" t="s">
        <v>2472</v>
      </c>
      <c r="C20" s="484" t="s">
        <v>2473</v>
      </c>
      <c r="D20" s="482"/>
      <c r="E20" s="481" t="s">
        <v>2137</v>
      </c>
      <c r="F20" s="481" t="str">
        <f t="array" ref="F20">IFERROR(INDEX($C$4:$C$29, MATCH(0, COUNTIF($F$3:F19, $C$4:$C$29&amp;"") + IF($C$4:$C$29="",1,0), 0)), "")</f>
        <v>HSS I-2: Neonatal mortality rate, per 100,000 population</v>
      </c>
      <c r="G20" s="481" t="s">
        <v>2474</v>
      </c>
    </row>
    <row r="21" spans="2:7" s="11" customFormat="1" x14ac:dyDescent="0.25">
      <c r="B21" s="481" t="s">
        <v>2472</v>
      </c>
      <c r="C21" s="484" t="s">
        <v>2473</v>
      </c>
      <c r="D21" s="482"/>
      <c r="E21" s="481" t="s">
        <v>2138</v>
      </c>
      <c r="F21" s="481" t="str">
        <f t="array" ref="F21">IFERROR(INDEX($C$4:$C$29, MATCH(0, COUNTIF($F$3:F20, $C$4:$C$29&amp;"") + IF($C$4:$C$29="",1,0), 0)), "")</f>
        <v>HSS I-3: Maternal mortality ratio, per 100,000 population</v>
      </c>
      <c r="G21" s="481" t="s">
        <v>2474</v>
      </c>
    </row>
    <row r="22" spans="2:7" s="11" customFormat="1" x14ac:dyDescent="0.25">
      <c r="B22" s="481" t="s">
        <v>2475</v>
      </c>
      <c r="C22" s="484" t="s">
        <v>2476</v>
      </c>
      <c r="D22" s="482"/>
      <c r="E22" s="481" t="s">
        <v>2137</v>
      </c>
      <c r="F22" s="481" t="str">
        <f t="array" ref="F22">IFERROR(INDEX($C$4:$C$29, MATCH(0, COUNTIF($F$3:F21, $C$4:$C$29&amp;"") + IF($C$4:$C$29="",1,0), 0)), "")</f>
        <v>HIV I-14: Number of new HIV infections per 1000 uninfected population</v>
      </c>
      <c r="G22" s="481" t="s">
        <v>2477</v>
      </c>
    </row>
    <row r="23" spans="2:7" s="11" customFormat="1" x14ac:dyDescent="0.25">
      <c r="B23" s="481" t="s">
        <v>2475</v>
      </c>
      <c r="C23" s="484" t="s">
        <v>2476</v>
      </c>
      <c r="D23" s="482"/>
      <c r="E23" s="481" t="s">
        <v>2138</v>
      </c>
      <c r="F23" s="481" t="str">
        <f t="array" ref="F23">IFERROR(INDEX($C$4:$C$29, MATCH(0, COUNTIF($F$3:F22, $C$4:$C$29&amp;"") + IF($C$4:$C$29="",1,0), 0)), "")</f>
        <v>HIV I-3.1a: Percentage of individuals seropositive for syphilis</v>
      </c>
      <c r="G23" s="481" t="s">
        <v>2477</v>
      </c>
    </row>
    <row r="24" spans="2:7" s="11" customFormat="1" x14ac:dyDescent="0.25">
      <c r="B24" s="481" t="s">
        <v>2478</v>
      </c>
      <c r="C24" s="484" t="s">
        <v>2479</v>
      </c>
      <c r="D24" s="482"/>
      <c r="E24" s="481" t="s">
        <v>2137</v>
      </c>
      <c r="F24" s="481" t="str">
        <f t="array" ref="F24">IFERROR(INDEX($C$4:$C$29, MATCH(0, COUNTIF($F$3:F23, $C$4:$C$29&amp;"") + IF($C$4:$C$29="",1,0), 0)), "")</f>
        <v>HIV I-13: Number and % of people living with HIV</v>
      </c>
      <c r="G24" s="481" t="s">
        <v>2480</v>
      </c>
    </row>
    <row r="25" spans="2:7" s="11" customFormat="1" x14ac:dyDescent="0.25">
      <c r="B25" s="481" t="s">
        <v>2478</v>
      </c>
      <c r="C25" s="484" t="s">
        <v>2479</v>
      </c>
      <c r="D25" s="482"/>
      <c r="E25" s="481" t="s">
        <v>2138</v>
      </c>
      <c r="F25" s="481" t="str">
        <f t="array" ref="F25">IFERROR(INDEX($C$4:$C$29, MATCH(0, COUNTIF($F$3:F24, $C$4:$C$29&amp;"") + IF($C$4:$C$29="",1,0), 0)), "")</f>
        <v/>
      </c>
      <c r="G25" s="481" t="s">
        <v>2480</v>
      </c>
    </row>
    <row r="26" spans="2:7" s="11" customFormat="1" x14ac:dyDescent="0.25">
      <c r="B26" s="481" t="s">
        <v>2214</v>
      </c>
      <c r="C26" s="484" t="s">
        <v>2215</v>
      </c>
      <c r="D26" s="482" t="s">
        <v>2481</v>
      </c>
      <c r="E26" s="481" t="s">
        <v>2137</v>
      </c>
      <c r="F26" s="481" t="str">
        <f t="array" ref="F26">IFERROR(INDEX($C$4:$C$29, MATCH(0, COUNTIF($F$3:F25, $C$4:$C$29&amp;"") + IF($C$4:$C$29="",1,0), 0)), "")</f>
        <v/>
      </c>
      <c r="G26" s="481" t="s">
        <v>2482</v>
      </c>
    </row>
    <row r="27" spans="2:7" s="11" customFormat="1" x14ac:dyDescent="0.25">
      <c r="B27" s="481" t="s">
        <v>2483</v>
      </c>
      <c r="C27" s="484" t="s">
        <v>2484</v>
      </c>
      <c r="D27" s="482"/>
      <c r="E27" s="481" t="s">
        <v>2137</v>
      </c>
      <c r="F27" s="481" t="str">
        <f t="array" ref="F27">IFERROR(INDEX($C$4:$C$29, MATCH(0, COUNTIF($F$3:F26, $C$4:$C$29&amp;"") + IF($C$4:$C$29="",1,0), 0)), "")</f>
        <v/>
      </c>
      <c r="G27" s="481" t="s">
        <v>2485</v>
      </c>
    </row>
    <row r="28" spans="2:7" s="11" customFormat="1" x14ac:dyDescent="0.25">
      <c r="B28" s="481" t="s">
        <v>2235</v>
      </c>
      <c r="C28" s="484" t="s">
        <v>2236</v>
      </c>
      <c r="D28" s="482" t="s">
        <v>2486</v>
      </c>
      <c r="E28" s="481" t="s">
        <v>2137</v>
      </c>
      <c r="F28" s="481" t="str">
        <f t="array" ref="F28">IFERROR(INDEX($C$4:$C$29, MATCH(0, COUNTIF($F$3:F27, $C$4:$C$29&amp;"") + IF($C$4:$C$29="",1,0), 0)), "")</f>
        <v/>
      </c>
      <c r="G28" s="481" t="s">
        <v>2487</v>
      </c>
    </row>
    <row r="30" spans="2:7" ht="13" x14ac:dyDescent="0.3">
      <c r="B30" s="2" t="s">
        <v>121</v>
      </c>
    </row>
    <row r="31" spans="2:7" x14ac:dyDescent="0.25">
      <c r="B31" s="481" t="s">
        <v>117</v>
      </c>
      <c r="C31" s="481" t="s">
        <v>57</v>
      </c>
      <c r="D31" s="481" t="s">
        <v>59</v>
      </c>
      <c r="E31" s="481" t="s">
        <v>119</v>
      </c>
      <c r="F31" s="481" t="s">
        <v>186</v>
      </c>
      <c r="G31" s="481" t="s">
        <v>62</v>
      </c>
    </row>
    <row r="32" spans="2:7" hidden="1" x14ac:dyDescent="0.25">
      <c r="B32" s="481" t="s">
        <v>116</v>
      </c>
      <c r="C32" s="484" t="s">
        <v>67</v>
      </c>
      <c r="D32" s="482" t="s">
        <v>58</v>
      </c>
      <c r="E32" s="481" t="s">
        <v>118</v>
      </c>
      <c r="F32" s="481" t="str">
        <f t="array" ref="F32">IFERROR(INDEX($C$32:$C$57, MATCH(0, COUNTIF($F$31:F31, $C$32:$C$57&amp;"") + IF($C$32:$C$57="",1,0), 0)), "")</f>
        <v>--Select--</v>
      </c>
      <c r="G32" s="481" t="s">
        <v>61</v>
      </c>
    </row>
    <row r="33" spans="2:7" s="11" customFormat="1" x14ac:dyDescent="0.25">
      <c r="B33" s="481" t="s">
        <v>2488</v>
      </c>
      <c r="C33" s="484" t="s">
        <v>2489</v>
      </c>
      <c r="D33" s="482"/>
      <c r="E33" s="481" t="s">
        <v>2137</v>
      </c>
      <c r="F33" s="481" t="str">
        <f t="array" ref="F33">IFERROR(INDEX($C$32:$C$57, MATCH(0, COUNTIF($F$31:F32, $C$32:$C$57&amp;"") + IF($C$32:$C$57="",1,0), 0)), "")</f>
        <v>HSS O-3: Ratio of household out-of-pocket payments for health to total expenditure on health</v>
      </c>
      <c r="G33" s="481" t="s">
        <v>2490</v>
      </c>
    </row>
    <row r="34" spans="2:7" s="11" customFormat="1" x14ac:dyDescent="0.25">
      <c r="B34" s="481" t="s">
        <v>2488</v>
      </c>
      <c r="C34" s="484" t="s">
        <v>2489</v>
      </c>
      <c r="D34" s="482"/>
      <c r="E34" s="481" t="s">
        <v>2138</v>
      </c>
      <c r="F34" s="481" t="str">
        <f t="array" ref="F34">IFERROR(INDEX($C$32:$C$57, MATCH(0, COUNTIF($F$31:F33, $C$32:$C$57&amp;"") + IF($C$32:$C$57="",1,0), 0)), "")</f>
        <v>HIV O-1(M): Percentage of adults and children with HIV, known to be on treatment 12 months after initiation of antiretroviral therapy</v>
      </c>
      <c r="G34" s="481" t="s">
        <v>2490</v>
      </c>
    </row>
    <row r="35" spans="2:7" s="11" customFormat="1" x14ac:dyDescent="0.25">
      <c r="B35" s="481" t="s">
        <v>739</v>
      </c>
      <c r="C35" s="484" t="s">
        <v>2245</v>
      </c>
      <c r="D35" s="482" t="s">
        <v>2491</v>
      </c>
      <c r="E35" s="481" t="s">
        <v>2137</v>
      </c>
      <c r="F35" s="481" t="str">
        <f t="array" ref="F35">IFERROR(INDEX($C$32:$C$57, MATCH(0, COUNTIF($F$31:F34, $C$32:$C$57&amp;"") + IF($C$32:$C$57="",1,0), 0)), "")</f>
        <v>HIV O-4a(M): Percentage of men reporting the use of a condom the last time they had anal sex with a male partner</v>
      </c>
      <c r="G35" s="481" t="s">
        <v>738</v>
      </c>
    </row>
    <row r="36" spans="2:7" s="11" customFormat="1" x14ac:dyDescent="0.25">
      <c r="B36" s="481" t="s">
        <v>746</v>
      </c>
      <c r="C36" s="484" t="s">
        <v>2257</v>
      </c>
      <c r="D36" s="482" t="s">
        <v>2140</v>
      </c>
      <c r="E36" s="481" t="s">
        <v>2137</v>
      </c>
      <c r="F36" s="481" t="str">
        <f t="array" ref="F36">IFERROR(INDEX($C$32:$C$57, MATCH(0, COUNTIF($F$31:F35, $C$32:$C$57&amp;"") + IF($C$32:$C$57="",1,0), 0)), "")</f>
        <v>HIV O-5(M): Percentage of sex workers reporting the use of a condom with their most recent client</v>
      </c>
      <c r="G36" s="481" t="s">
        <v>745</v>
      </c>
    </row>
    <row r="37" spans="2:7" s="11" customFormat="1" x14ac:dyDescent="0.25">
      <c r="B37" s="481" t="s">
        <v>750</v>
      </c>
      <c r="C37" s="484" t="s">
        <v>2260</v>
      </c>
      <c r="D37" s="482" t="s">
        <v>2492</v>
      </c>
      <c r="E37" s="481" t="s">
        <v>2137</v>
      </c>
      <c r="F37" s="481" t="str">
        <f t="array" ref="F37">IFERROR(INDEX($C$32:$C$57, MATCH(0, COUNTIF($F$31:F36, $C$32:$C$57&amp;"") + IF($C$32:$C$57="",1,0), 0)), "")</f>
        <v>HIV O-6(M): Percentage of people who inject drugs reporting the use of sterile injecting equipment the last time they injected</v>
      </c>
      <c r="G37" s="481" t="s">
        <v>749</v>
      </c>
    </row>
    <row r="38" spans="2:7" s="11" customFormat="1" x14ac:dyDescent="0.25">
      <c r="B38" s="481" t="s">
        <v>2265</v>
      </c>
      <c r="C38" s="484" t="s">
        <v>2266</v>
      </c>
      <c r="D38" s="482" t="s">
        <v>2492</v>
      </c>
      <c r="E38" s="481" t="s">
        <v>2137</v>
      </c>
      <c r="F38" s="481" t="str">
        <f t="array" ref="F38">IFERROR(INDEX($C$32:$C$57, MATCH(0, COUNTIF($F$31:F37, $C$32:$C$57&amp;"") + IF($C$32:$C$57="",1,0), 0)), "")</f>
        <v>HIV O-7: Percentage of other vulnerable populations who report the use of a condom at last sexual intercourse</v>
      </c>
      <c r="G38" s="481" t="s">
        <v>2493</v>
      </c>
    </row>
    <row r="39" spans="2:7" s="11" customFormat="1" x14ac:dyDescent="0.25">
      <c r="B39" s="481" t="s">
        <v>2494</v>
      </c>
      <c r="C39" s="484" t="s">
        <v>2495</v>
      </c>
      <c r="D39" s="482"/>
      <c r="E39" s="481" t="s">
        <v>2137</v>
      </c>
      <c r="F39" s="481" t="str">
        <f t="array" ref="F39">IFERROR(INDEX($C$32:$C$57, MATCH(0, COUNTIF($F$31:F38, $C$32:$C$57&amp;"") + IF($C$32:$C$57="",1,0), 0)), "")</f>
        <v>TB O-2a: Treatment success rate of all forms of TB- bacteriologically confirmed plus clinically diagnosed, new and relapse cases</v>
      </c>
      <c r="G39" s="481" t="s">
        <v>2496</v>
      </c>
    </row>
    <row r="40" spans="2:7" s="11" customFormat="1" x14ac:dyDescent="0.25">
      <c r="B40" s="481" t="s">
        <v>760</v>
      </c>
      <c r="C40" s="484" t="s">
        <v>2497</v>
      </c>
      <c r="D40" s="482"/>
      <c r="E40" s="481" t="s">
        <v>2138</v>
      </c>
      <c r="F40" s="481" t="str">
        <f t="array" ref="F40">IFERROR(INDEX($C$32:$C$57, MATCH(0, COUNTIF($F$31:F39, $C$32:$C$57&amp;"") + IF($C$32:$C$57="",1,0), 0)), "")</f>
        <v>TB O-4(M): Treatment success rate of RR TB and/or MDR-TB: Percentage of cases with RR and/or MDR-TB successfully treated</v>
      </c>
      <c r="G40" s="481" t="s">
        <v>759</v>
      </c>
    </row>
    <row r="41" spans="2:7" s="11" customFormat="1" x14ac:dyDescent="0.25">
      <c r="B41" s="481" t="s">
        <v>763</v>
      </c>
      <c r="C41" s="484" t="s">
        <v>2271</v>
      </c>
      <c r="D41" s="482" t="s">
        <v>2272</v>
      </c>
      <c r="E41" s="481" t="s">
        <v>2138</v>
      </c>
      <c r="F41" s="481" t="str">
        <f t="array" ref="F41">IFERROR(INDEX($C$32:$C$57, MATCH(0, COUNTIF($F$31:F40, $C$32:$C$57&amp;"") + IF($C$32:$C$57="",1,0), 0)), "")</f>
        <v>HSS O-1: Percentage of women attending antenatal care</v>
      </c>
      <c r="G41" s="481" t="s">
        <v>762</v>
      </c>
    </row>
    <row r="42" spans="2:7" s="11" customFormat="1" x14ac:dyDescent="0.25">
      <c r="B42" s="481" t="s">
        <v>2498</v>
      </c>
      <c r="C42" s="484" t="s">
        <v>2499</v>
      </c>
      <c r="D42" s="482"/>
      <c r="E42" s="481" t="s">
        <v>2137</v>
      </c>
      <c r="F42" s="481" t="str">
        <f t="array" ref="F42">IFERROR(INDEX($C$32:$C$57, MATCH(0, COUNTIF($F$31:F41, $C$32:$C$57&amp;"") + IF($C$32:$C$57="",1,0), 0)), "")</f>
        <v>HSS O-2: Percentage of births attended by skilled health professional</v>
      </c>
      <c r="G42" s="481" t="s">
        <v>2500</v>
      </c>
    </row>
    <row r="43" spans="2:7" s="11" customFormat="1" x14ac:dyDescent="0.25">
      <c r="B43" s="481" t="s">
        <v>2498</v>
      </c>
      <c r="C43" s="484" t="s">
        <v>2499</v>
      </c>
      <c r="D43" s="482"/>
      <c r="E43" s="481" t="s">
        <v>2138</v>
      </c>
      <c r="F43" s="481" t="str">
        <f t="array" ref="F43">IFERROR(INDEX($C$32:$C$57, MATCH(0, COUNTIF($F$31:F42, $C$32:$C$57&amp;"") + IF($C$32:$C$57="",1,0), 0)), "")</f>
        <v>TB O-1a: Case notification rate of all forms of TB per 100,000 population - bacteriologically confirmed plus clinically diagnosed, new and relapse cases</v>
      </c>
      <c r="G43" s="481" t="s">
        <v>2500</v>
      </c>
    </row>
    <row r="44" spans="2:7" s="11" customFormat="1" x14ac:dyDescent="0.25">
      <c r="B44" s="481" t="s">
        <v>2501</v>
      </c>
      <c r="C44" s="484" t="s">
        <v>2502</v>
      </c>
      <c r="D44" s="482"/>
      <c r="E44" s="481" t="s">
        <v>2137</v>
      </c>
      <c r="F44" s="481" t="str">
        <f t="array" ref="F44">IFERROR(INDEX($C$32:$C$57, MATCH(0, COUNTIF($F$31:F43, $C$32:$C$57&amp;"") + IF($C$32:$C$57="",1,0), 0)), "")</f>
        <v>HIV O-10: Percentage of women and men with non-regular partner in the past 12 months who report the use of a condom during their last intercourse</v>
      </c>
      <c r="G44" s="481" t="s">
        <v>2503</v>
      </c>
    </row>
    <row r="45" spans="2:7" s="11" customFormat="1" x14ac:dyDescent="0.25">
      <c r="B45" s="481" t="s">
        <v>2501</v>
      </c>
      <c r="C45" s="484" t="s">
        <v>2502</v>
      </c>
      <c r="D45" s="482"/>
      <c r="E45" s="481" t="s">
        <v>2138</v>
      </c>
      <c r="F45" s="481" t="str">
        <f t="array" ref="F45">IFERROR(INDEX($C$32:$C$57, MATCH(0, COUNTIF($F$31:F44, $C$32:$C$57&amp;"") + IF($C$32:$C$57="",1,0), 0)), "")</f>
        <v>HIV O-4.1b(M): Percentage of transgender people reporting the use of a condom the last time they had sex with a partner</v>
      </c>
      <c r="G45" s="481" t="s">
        <v>2503</v>
      </c>
    </row>
    <row r="46" spans="2:7" s="11" customFormat="1" x14ac:dyDescent="0.25">
      <c r="B46" s="481" t="s">
        <v>766</v>
      </c>
      <c r="C46" s="484" t="s">
        <v>2504</v>
      </c>
      <c r="D46" s="482"/>
      <c r="E46" s="481" t="s">
        <v>2138</v>
      </c>
      <c r="F46" s="481" t="str">
        <f t="array" ref="F46">IFERROR(INDEX($C$32:$C$57, MATCH(0, COUNTIF($F$31:F45, $C$32:$C$57&amp;"") + IF($C$32:$C$57="",1,0), 0)), "")</f>
        <v>HIV O-9: Percentage of people who inject drugs reporting condom use at the last sexual intercourse</v>
      </c>
      <c r="G46" s="481" t="s">
        <v>765</v>
      </c>
    </row>
    <row r="47" spans="2:7" s="11" customFormat="1" x14ac:dyDescent="0.25">
      <c r="B47" s="481" t="s">
        <v>742</v>
      </c>
      <c r="C47" s="484" t="s">
        <v>2505</v>
      </c>
      <c r="D47" s="482"/>
      <c r="E47" s="481" t="s">
        <v>2137</v>
      </c>
      <c r="F47" s="481" t="str">
        <f t="array" ref="F47">IFERROR(INDEX($C$32:$C$57, MATCH(0, COUNTIF($F$31:F46, $C$32:$C$57&amp;"") + IF($C$32:$C$57="",1,0), 0)), "")</f>
        <v>HIV O-11: Percentage of (estimated) people living with HIV who have been tested HIV-positive</v>
      </c>
      <c r="G47" s="481" t="s">
        <v>741</v>
      </c>
    </row>
    <row r="48" spans="2:7" s="11" customFormat="1" x14ac:dyDescent="0.25">
      <c r="B48" s="481" t="s">
        <v>2283</v>
      </c>
      <c r="C48" s="484" t="s">
        <v>2284</v>
      </c>
      <c r="D48" s="482" t="s">
        <v>2140</v>
      </c>
      <c r="E48" s="481" t="s">
        <v>2137</v>
      </c>
      <c r="F48" s="481" t="str">
        <f t="array" ref="F48">IFERROR(INDEX($C$32:$C$57, MATCH(0, COUNTIF($F$31:F47, $C$32:$C$57&amp;"") + IF($C$32:$C$57="",1,0), 0)), "")</f>
        <v>HIV O-12: Percentage of people living with HIV and on ART who are virologically suppressed (among all those currently on treatment who received a VL measurement regardless of when they started ART)</v>
      </c>
      <c r="G48" s="481" t="s">
        <v>2506</v>
      </c>
    </row>
    <row r="49" spans="1:7" s="11" customFormat="1" x14ac:dyDescent="0.25">
      <c r="B49" s="481" t="s">
        <v>2287</v>
      </c>
      <c r="C49" s="484" t="s">
        <v>2288</v>
      </c>
      <c r="D49" s="482" t="s">
        <v>2492</v>
      </c>
      <c r="E49" s="481" t="s">
        <v>2137</v>
      </c>
      <c r="F49" s="481" t="str">
        <f t="array" ref="F49">IFERROR(INDEX($C$32:$C$57, MATCH(0, COUNTIF($F$31:F48, $C$32:$C$57&amp;"") + IF($C$32:$C$57="",1,0), 0)), "")</f>
        <v>HIV O-13: Proportion of ever-married or partnered women aged 15-49 who experienced physical or sexual violence from a male intimate partner in the past 12 months</v>
      </c>
      <c r="G49" s="481" t="s">
        <v>2507</v>
      </c>
    </row>
    <row r="50" spans="1:7" s="11" customFormat="1" x14ac:dyDescent="0.25">
      <c r="B50" s="481" t="s">
        <v>2293</v>
      </c>
      <c r="C50" s="484" t="s">
        <v>2294</v>
      </c>
      <c r="D50" s="482" t="s">
        <v>2168</v>
      </c>
      <c r="E50" s="481" t="s">
        <v>2137</v>
      </c>
      <c r="F50" s="481" t="str">
        <f t="array" ref="F50">IFERROR(INDEX($C$32:$C$57, MATCH(0, COUNTIF($F$31:F49, $C$32:$C$57&amp;"") + IF($C$32:$C$57="",1,0), 0)), "")</f>
        <v>HIV O-14: Percentage of women and men aged 15–49 who report discriminatory attitudes towards people living with HIV</v>
      </c>
      <c r="G50" s="481" t="s">
        <v>2508</v>
      </c>
    </row>
    <row r="51" spans="1:7" s="11" customFormat="1" x14ac:dyDescent="0.25">
      <c r="B51" s="481" t="s">
        <v>755</v>
      </c>
      <c r="C51" s="484" t="s">
        <v>2509</v>
      </c>
      <c r="D51" s="482"/>
      <c r="E51" s="481" t="s">
        <v>2137</v>
      </c>
      <c r="F51" s="481" t="str">
        <f t="array" ref="F51">IFERROR(INDEX($C$32:$C$57, MATCH(0, COUNTIF($F$31:F50, $C$32:$C$57&amp;"") + IF($C$32:$C$57="",1,0), 0)), "")</f>
        <v>HIV O-15: Percent of people living with HIV who experienced recent discrimination at health care facilities</v>
      </c>
      <c r="G51" s="481" t="s">
        <v>754</v>
      </c>
    </row>
    <row r="52" spans="1:7" s="11" customFormat="1" x14ac:dyDescent="0.25">
      <c r="B52" s="481" t="s">
        <v>2510</v>
      </c>
      <c r="C52" s="484" t="s">
        <v>2511</v>
      </c>
      <c r="D52" s="482"/>
      <c r="E52" s="481" t="s">
        <v>2137</v>
      </c>
      <c r="F52" s="481" t="str">
        <f t="array" ref="F52">IFERROR(INDEX($C$32:$C$57, MATCH(0, COUNTIF($F$31:F51, $C$32:$C$57&amp;"") + IF($C$32:$C$57="",1,0), 0)), "")</f>
        <v>TB O-6: Notification of RR-TB and/or MDR-TB cases – Percentage of notified cases of bacteriologically confirmed, drug resistant RR-TB and/or MDR-TB as a proportion of all estimated RR-TB and/or MDR-TB cases</v>
      </c>
      <c r="G52" s="481" t="s">
        <v>2512</v>
      </c>
    </row>
    <row r="53" spans="1:7" s="11" customFormat="1" x14ac:dyDescent="0.25">
      <c r="B53" s="481" t="s">
        <v>2513</v>
      </c>
      <c r="C53" s="484" t="s">
        <v>2514</v>
      </c>
      <c r="D53" s="482"/>
      <c r="E53" s="481" t="s">
        <v>2137</v>
      </c>
      <c r="F53" s="481" t="str">
        <f t="array" ref="F53">IFERROR(INDEX($C$32:$C$57, MATCH(0, COUNTIF($F$31:F52, $C$32:$C$57&amp;"") + IF($C$32:$C$57="",1,0), 0)), "")</f>
        <v>TB O-5(M): TB treatment coverage: Percentage of new and relapse cases that were notified and treated among the estimated number of incident TB cases in the same year (all form of TB - bacteriologically confirmed plus clinically diagnosed)</v>
      </c>
      <c r="G53" s="481" t="s">
        <v>2515</v>
      </c>
    </row>
    <row r="54" spans="1:7" s="11" customFormat="1" x14ac:dyDescent="0.25">
      <c r="B54" s="481" t="s">
        <v>2516</v>
      </c>
      <c r="C54" s="484" t="s">
        <v>2517</v>
      </c>
      <c r="D54" s="482"/>
      <c r="E54" s="481" t="s">
        <v>2137</v>
      </c>
      <c r="F54" s="481" t="str">
        <f t="array" ref="F54">IFERROR(INDEX($C$32:$C$57, MATCH(0, COUNTIF($F$31:F53, $C$32:$C$57&amp;"") + IF($C$32:$C$57="",1,0), 0)), "")</f>
        <v/>
      </c>
      <c r="G54" s="481" t="s">
        <v>2518</v>
      </c>
    </row>
    <row r="55" spans="1:7" s="11" customFormat="1" x14ac:dyDescent="0.25">
      <c r="B55" s="481" t="s">
        <v>770</v>
      </c>
      <c r="C55" s="484" t="s">
        <v>2519</v>
      </c>
      <c r="D55" s="482"/>
      <c r="E55" s="481" t="s">
        <v>2138</v>
      </c>
      <c r="F55" s="481" t="str">
        <f t="array" ref="F55">IFERROR(INDEX($C$32:$C$57, MATCH(0, COUNTIF($F$31:F54, $C$32:$C$57&amp;"") + IF($C$32:$C$57="",1,0), 0)), "")</f>
        <v/>
      </c>
      <c r="G55" s="481" t="s">
        <v>769</v>
      </c>
    </row>
    <row r="56" spans="1:7" s="11" customFormat="1" x14ac:dyDescent="0.25">
      <c r="B56" s="481" t="s">
        <v>773</v>
      </c>
      <c r="C56" s="484" t="s">
        <v>2520</v>
      </c>
      <c r="D56" s="482"/>
      <c r="E56" s="481" t="s">
        <v>2138</v>
      </c>
      <c r="F56" s="481" t="str">
        <f t="array" ref="F56">IFERROR(INDEX($C$32:$C$57, MATCH(0, COUNTIF($F$31:F55, $C$32:$C$57&amp;"") + IF($C$32:$C$57="",1,0), 0)), "")</f>
        <v/>
      </c>
      <c r="G56" s="481" t="s">
        <v>772</v>
      </c>
    </row>
    <row r="58" spans="1:7" ht="13" x14ac:dyDescent="0.3">
      <c r="B58" s="2" t="s">
        <v>172</v>
      </c>
    </row>
    <row r="59" spans="1:7" x14ac:dyDescent="0.25">
      <c r="A59" s="488" t="s">
        <v>1</v>
      </c>
      <c r="B59" s="489" t="s">
        <v>140</v>
      </c>
      <c r="C59" s="489" t="s">
        <v>57</v>
      </c>
      <c r="D59" s="489" t="s">
        <v>59</v>
      </c>
      <c r="E59" s="489" t="s">
        <v>136</v>
      </c>
      <c r="F59" s="489" t="s">
        <v>137</v>
      </c>
      <c r="G59" s="489" t="s">
        <v>62</v>
      </c>
    </row>
    <row r="60" spans="1:7" hidden="1" x14ac:dyDescent="0.25">
      <c r="A60" s="489" t="s">
        <v>135</v>
      </c>
      <c r="B60" s="490" t="s">
        <v>105</v>
      </c>
      <c r="C60" s="491" t="s">
        <v>67</v>
      </c>
      <c r="D60" s="490" t="s">
        <v>58</v>
      </c>
      <c r="E60" s="489"/>
      <c r="F60" s="489"/>
      <c r="G60" s="489" t="s">
        <v>61</v>
      </c>
    </row>
    <row r="61" spans="1:7" s="11" customFormat="1" x14ac:dyDescent="0.25">
      <c r="A61" s="489" t="s">
        <v>2553</v>
      </c>
      <c r="B61" s="490" t="s">
        <v>2607</v>
      </c>
      <c r="C61" s="491" t="s">
        <v>2608</v>
      </c>
      <c r="D61" s="490"/>
      <c r="E61" s="489"/>
      <c r="F61" s="489"/>
      <c r="G61" s="489" t="s">
        <v>2609</v>
      </c>
    </row>
    <row r="62" spans="1:7" s="11" customFormat="1" x14ac:dyDescent="0.25">
      <c r="A62" s="489" t="s">
        <v>2553</v>
      </c>
      <c r="B62" s="490" t="s">
        <v>2610</v>
      </c>
      <c r="C62" s="491" t="s">
        <v>2611</v>
      </c>
      <c r="D62" s="490"/>
      <c r="E62" s="489"/>
      <c r="F62" s="489"/>
      <c r="G62" s="489" t="s">
        <v>2612</v>
      </c>
    </row>
    <row r="63" spans="1:7" s="11" customFormat="1" x14ac:dyDescent="0.25">
      <c r="A63" s="489" t="s">
        <v>2553</v>
      </c>
      <c r="B63" s="490" t="s">
        <v>2613</v>
      </c>
      <c r="C63" s="491" t="s">
        <v>2614</v>
      </c>
      <c r="D63" s="490"/>
      <c r="E63" s="489"/>
      <c r="F63" s="489"/>
      <c r="G63" s="489" t="s">
        <v>2615</v>
      </c>
    </row>
    <row r="64" spans="1:7" s="11" customFormat="1" x14ac:dyDescent="0.25">
      <c r="A64" s="489" t="s">
        <v>561</v>
      </c>
      <c r="B64" s="490" t="s">
        <v>811</v>
      </c>
      <c r="C64" s="491" t="s">
        <v>2616</v>
      </c>
      <c r="D64" s="490"/>
      <c r="E64" s="489"/>
      <c r="F64" s="489"/>
      <c r="G64" s="489" t="s">
        <v>810</v>
      </c>
    </row>
    <row r="65" spans="1:7" s="11" customFormat="1" x14ac:dyDescent="0.25">
      <c r="A65" s="489" t="s">
        <v>561</v>
      </c>
      <c r="B65" s="490" t="s">
        <v>817</v>
      </c>
      <c r="C65" s="491" t="s">
        <v>2617</v>
      </c>
      <c r="D65" s="490"/>
      <c r="E65" s="489"/>
      <c r="F65" s="489"/>
      <c r="G65" s="489" t="s">
        <v>816</v>
      </c>
    </row>
    <row r="66" spans="1:7" s="11" customFormat="1" x14ac:dyDescent="0.25">
      <c r="A66" s="489" t="s">
        <v>561</v>
      </c>
      <c r="B66" s="490" t="s">
        <v>2618</v>
      </c>
      <c r="C66" s="491" t="s">
        <v>2619</v>
      </c>
      <c r="D66" s="490"/>
      <c r="E66" s="489"/>
      <c r="F66" s="489"/>
      <c r="G66" s="489" t="s">
        <v>2620</v>
      </c>
    </row>
    <row r="67" spans="1:7" s="11" customFormat="1" x14ac:dyDescent="0.25">
      <c r="A67" s="489" t="s">
        <v>2524</v>
      </c>
      <c r="B67" s="490" t="s">
        <v>2621</v>
      </c>
      <c r="C67" s="491" t="s">
        <v>2622</v>
      </c>
      <c r="D67" s="490"/>
      <c r="E67" s="489"/>
      <c r="F67" s="489"/>
      <c r="G67" s="489" t="s">
        <v>2623</v>
      </c>
    </row>
    <row r="68" spans="1:7" s="11" customFormat="1" x14ac:dyDescent="0.25">
      <c r="A68" s="489" t="s">
        <v>2524</v>
      </c>
      <c r="B68" s="490" t="s">
        <v>2624</v>
      </c>
      <c r="C68" s="491" t="s">
        <v>2625</v>
      </c>
      <c r="D68" s="490"/>
      <c r="E68" s="489"/>
      <c r="F68" s="489"/>
      <c r="G68" s="489" t="s">
        <v>2626</v>
      </c>
    </row>
    <row r="69" spans="1:7" s="11" customFormat="1" x14ac:dyDescent="0.25">
      <c r="A69" s="489" t="s">
        <v>2524</v>
      </c>
      <c r="B69" s="490" t="s">
        <v>2627</v>
      </c>
      <c r="C69" s="491" t="s">
        <v>2628</v>
      </c>
      <c r="D69" s="490"/>
      <c r="E69" s="489"/>
      <c r="F69" s="489"/>
      <c r="G69" s="489" t="s">
        <v>2629</v>
      </c>
    </row>
    <row r="70" spans="1:7" s="11" customFormat="1" x14ac:dyDescent="0.25">
      <c r="A70" s="489" t="s">
        <v>2524</v>
      </c>
      <c r="B70" s="490" t="s">
        <v>2630</v>
      </c>
      <c r="C70" s="491" t="s">
        <v>2631</v>
      </c>
      <c r="D70" s="490"/>
      <c r="E70" s="489"/>
      <c r="F70" s="489"/>
      <c r="G70" s="489" t="s">
        <v>2632</v>
      </c>
    </row>
    <row r="71" spans="1:7" s="11" customFormat="1" x14ac:dyDescent="0.25">
      <c r="A71" s="489" t="s">
        <v>564</v>
      </c>
      <c r="B71" s="490" t="s">
        <v>2633</v>
      </c>
      <c r="C71" s="491" t="s">
        <v>2634</v>
      </c>
      <c r="D71" s="490"/>
      <c r="E71" s="489"/>
      <c r="F71" s="489"/>
      <c r="G71" s="489" t="s">
        <v>2635</v>
      </c>
    </row>
    <row r="72" spans="1:7" s="11" customFormat="1" x14ac:dyDescent="0.25">
      <c r="A72" s="489" t="s">
        <v>564</v>
      </c>
      <c r="B72" s="490" t="s">
        <v>821</v>
      </c>
      <c r="C72" s="491" t="s">
        <v>2636</v>
      </c>
      <c r="D72" s="490"/>
      <c r="E72" s="489"/>
      <c r="F72" s="489"/>
      <c r="G72" s="489" t="s">
        <v>820</v>
      </c>
    </row>
    <row r="73" spans="1:7" s="11" customFormat="1" x14ac:dyDescent="0.25">
      <c r="A73" s="489" t="s">
        <v>2549</v>
      </c>
      <c r="B73" s="490" t="s">
        <v>2637</v>
      </c>
      <c r="C73" s="491" t="s">
        <v>2638</v>
      </c>
      <c r="D73" s="490"/>
      <c r="E73" s="489"/>
      <c r="F73" s="489"/>
      <c r="G73" s="489" t="s">
        <v>2639</v>
      </c>
    </row>
    <row r="74" spans="1:7" s="11" customFormat="1" x14ac:dyDescent="0.25">
      <c r="A74" s="489" t="s">
        <v>2549</v>
      </c>
      <c r="B74" s="490" t="s">
        <v>2640</v>
      </c>
      <c r="C74" s="491" t="s">
        <v>2641</v>
      </c>
      <c r="D74" s="490"/>
      <c r="E74" s="489"/>
      <c r="F74" s="489"/>
      <c r="G74" s="489" t="s">
        <v>2642</v>
      </c>
    </row>
    <row r="75" spans="1:7" s="11" customFormat="1" x14ac:dyDescent="0.25">
      <c r="A75" s="489" t="s">
        <v>2549</v>
      </c>
      <c r="B75" s="490" t="s">
        <v>2421</v>
      </c>
      <c r="C75" s="491" t="s">
        <v>2422</v>
      </c>
      <c r="D75" s="490" t="s">
        <v>2643</v>
      </c>
      <c r="E75" s="489"/>
      <c r="F75" s="489"/>
      <c r="G75" s="489" t="s">
        <v>2644</v>
      </c>
    </row>
    <row r="76" spans="1:7" s="11" customFormat="1" x14ac:dyDescent="0.25">
      <c r="A76" s="489" t="s">
        <v>2549</v>
      </c>
      <c r="B76" s="490" t="s">
        <v>2645</v>
      </c>
      <c r="C76" s="491" t="s">
        <v>2646</v>
      </c>
      <c r="D76" s="490"/>
      <c r="E76" s="489"/>
      <c r="F76" s="489"/>
      <c r="G76" s="489" t="s">
        <v>2647</v>
      </c>
    </row>
    <row r="77" spans="1:7" s="11" customFormat="1" x14ac:dyDescent="0.25">
      <c r="A77" s="489" t="s">
        <v>549</v>
      </c>
      <c r="B77" s="490" t="s">
        <v>781</v>
      </c>
      <c r="C77" s="491" t="s">
        <v>2648</v>
      </c>
      <c r="D77" s="490"/>
      <c r="E77" s="489"/>
      <c r="F77" s="489"/>
      <c r="G77" s="489" t="s">
        <v>780</v>
      </c>
    </row>
    <row r="78" spans="1:7" s="11" customFormat="1" x14ac:dyDescent="0.25">
      <c r="A78" s="489" t="s">
        <v>549</v>
      </c>
      <c r="B78" s="490" t="s">
        <v>784</v>
      </c>
      <c r="C78" s="491" t="s">
        <v>2649</v>
      </c>
      <c r="D78" s="490"/>
      <c r="E78" s="489"/>
      <c r="F78" s="489"/>
      <c r="G78" s="489" t="s">
        <v>783</v>
      </c>
    </row>
    <row r="79" spans="1:7" s="11" customFormat="1" x14ac:dyDescent="0.25">
      <c r="A79" s="489" t="s">
        <v>549</v>
      </c>
      <c r="B79" s="490" t="s">
        <v>787</v>
      </c>
      <c r="C79" s="491" t="s">
        <v>2650</v>
      </c>
      <c r="D79" s="490"/>
      <c r="E79" s="489"/>
      <c r="F79" s="489"/>
      <c r="G79" s="489" t="s">
        <v>786</v>
      </c>
    </row>
    <row r="80" spans="1:7" s="11" customFormat="1" x14ac:dyDescent="0.25">
      <c r="A80" s="489" t="s">
        <v>552</v>
      </c>
      <c r="B80" s="490" t="s">
        <v>793</v>
      </c>
      <c r="C80" s="491" t="s">
        <v>2374</v>
      </c>
      <c r="D80" s="490" t="s">
        <v>2651</v>
      </c>
      <c r="E80" s="489"/>
      <c r="F80" s="489"/>
      <c r="G80" s="489" t="s">
        <v>792</v>
      </c>
    </row>
    <row r="81" spans="1:7" s="11" customFormat="1" x14ac:dyDescent="0.25">
      <c r="A81" s="489" t="s">
        <v>552</v>
      </c>
      <c r="B81" s="490" t="s">
        <v>2395</v>
      </c>
      <c r="C81" s="491" t="s">
        <v>2396</v>
      </c>
      <c r="D81" s="490" t="s">
        <v>2168</v>
      </c>
      <c r="E81" s="489"/>
      <c r="F81" s="489"/>
      <c r="G81" s="489" t="s">
        <v>2652</v>
      </c>
    </row>
    <row r="82" spans="1:7" s="11" customFormat="1" x14ac:dyDescent="0.25">
      <c r="A82" s="489" t="s">
        <v>552</v>
      </c>
      <c r="B82" s="490" t="s">
        <v>796</v>
      </c>
      <c r="C82" s="491" t="s">
        <v>2444</v>
      </c>
      <c r="D82" s="490" t="s">
        <v>2179</v>
      </c>
      <c r="E82" s="489"/>
      <c r="F82" s="489"/>
      <c r="G82" s="489" t="s">
        <v>795</v>
      </c>
    </row>
    <row r="83" spans="1:7" s="11" customFormat="1" x14ac:dyDescent="0.25">
      <c r="A83" s="489" t="s">
        <v>552</v>
      </c>
      <c r="B83" s="490" t="s">
        <v>2653</v>
      </c>
      <c r="C83" s="491" t="s">
        <v>2654</v>
      </c>
      <c r="D83" s="490"/>
      <c r="E83" s="489"/>
      <c r="F83" s="489"/>
      <c r="G83" s="489" t="s">
        <v>2655</v>
      </c>
    </row>
    <row r="84" spans="1:7" s="11" customFormat="1" x14ac:dyDescent="0.25">
      <c r="A84" s="489" t="s">
        <v>552</v>
      </c>
      <c r="B84" s="490" t="s">
        <v>2656</v>
      </c>
      <c r="C84" s="491" t="s">
        <v>2657</v>
      </c>
      <c r="D84" s="490"/>
      <c r="E84" s="489"/>
      <c r="F84" s="489"/>
      <c r="G84" s="489" t="s">
        <v>2658</v>
      </c>
    </row>
    <row r="85" spans="1:7" s="11" customFormat="1" x14ac:dyDescent="0.25">
      <c r="A85" s="489" t="s">
        <v>567</v>
      </c>
      <c r="B85" s="490" t="s">
        <v>824</v>
      </c>
      <c r="C85" s="491" t="s">
        <v>2399</v>
      </c>
      <c r="D85" s="490" t="s">
        <v>2659</v>
      </c>
      <c r="E85" s="489"/>
      <c r="F85" s="489"/>
      <c r="G85" s="489" t="s">
        <v>823</v>
      </c>
    </row>
    <row r="86" spans="1:7" s="11" customFormat="1" x14ac:dyDescent="0.25">
      <c r="A86" s="489" t="s">
        <v>567</v>
      </c>
      <c r="B86" s="490" t="s">
        <v>827</v>
      </c>
      <c r="C86" s="491" t="s">
        <v>2413</v>
      </c>
      <c r="D86" s="490" t="s">
        <v>2660</v>
      </c>
      <c r="E86" s="489"/>
      <c r="F86" s="489"/>
      <c r="G86" s="489" t="s">
        <v>826</v>
      </c>
    </row>
    <row r="87" spans="1:7" s="11" customFormat="1" x14ac:dyDescent="0.25">
      <c r="A87" s="489" t="s">
        <v>567</v>
      </c>
      <c r="B87" s="490" t="s">
        <v>830</v>
      </c>
      <c r="C87" s="491" t="s">
        <v>2661</v>
      </c>
      <c r="D87" s="490"/>
      <c r="E87" s="489"/>
      <c r="F87" s="489"/>
      <c r="G87" s="489" t="s">
        <v>829</v>
      </c>
    </row>
    <row r="88" spans="1:7" s="11" customFormat="1" x14ac:dyDescent="0.25">
      <c r="A88" s="489" t="s">
        <v>567</v>
      </c>
      <c r="B88" s="490" t="s">
        <v>833</v>
      </c>
      <c r="C88" s="491" t="s">
        <v>2662</v>
      </c>
      <c r="D88" s="490"/>
      <c r="E88" s="489"/>
      <c r="F88" s="489"/>
      <c r="G88" s="489" t="s">
        <v>832</v>
      </c>
    </row>
    <row r="89" spans="1:7" s="11" customFormat="1" x14ac:dyDescent="0.25">
      <c r="A89" s="489" t="s">
        <v>567</v>
      </c>
      <c r="B89" s="490" t="s">
        <v>2663</v>
      </c>
      <c r="C89" s="491" t="s">
        <v>2664</v>
      </c>
      <c r="D89" s="490"/>
      <c r="E89" s="489"/>
      <c r="F89" s="489"/>
      <c r="G89" s="489" t="s">
        <v>2665</v>
      </c>
    </row>
    <row r="90" spans="1:7" s="11" customFormat="1" x14ac:dyDescent="0.25">
      <c r="A90" s="489" t="s">
        <v>567</v>
      </c>
      <c r="B90" s="490" t="s">
        <v>2666</v>
      </c>
      <c r="C90" s="491" t="s">
        <v>2667</v>
      </c>
      <c r="D90" s="490"/>
      <c r="E90" s="489"/>
      <c r="F90" s="489"/>
      <c r="G90" s="489" t="s">
        <v>2668</v>
      </c>
    </row>
    <row r="91" spans="1:7" s="11" customFormat="1" x14ac:dyDescent="0.25">
      <c r="A91" s="489" t="s">
        <v>567</v>
      </c>
      <c r="B91" s="490" t="s">
        <v>2436</v>
      </c>
      <c r="C91" s="491" t="s">
        <v>2437</v>
      </c>
      <c r="D91" s="490" t="s">
        <v>2321</v>
      </c>
      <c r="E91" s="489"/>
      <c r="F91" s="489"/>
      <c r="G91" s="489" t="s">
        <v>2669</v>
      </c>
    </row>
    <row r="92" spans="1:7" s="11" customFormat="1" x14ac:dyDescent="0.25">
      <c r="A92" s="489" t="s">
        <v>567</v>
      </c>
      <c r="B92" s="490" t="s">
        <v>836</v>
      </c>
      <c r="C92" s="491" t="s">
        <v>2670</v>
      </c>
      <c r="D92" s="490"/>
      <c r="E92" s="489"/>
      <c r="F92" s="489"/>
      <c r="G92" s="489" t="s">
        <v>835</v>
      </c>
    </row>
    <row r="93" spans="1:7" s="11" customFormat="1" x14ac:dyDescent="0.25">
      <c r="A93" s="489" t="s">
        <v>567</v>
      </c>
      <c r="B93" s="490" t="s">
        <v>2671</v>
      </c>
      <c r="C93" s="491" t="s">
        <v>2672</v>
      </c>
      <c r="D93" s="490"/>
      <c r="E93" s="489"/>
      <c r="F93" s="489"/>
      <c r="G93" s="489" t="s">
        <v>2673</v>
      </c>
    </row>
    <row r="94" spans="1:7" s="11" customFormat="1" x14ac:dyDescent="0.25">
      <c r="A94" s="489" t="s">
        <v>567</v>
      </c>
      <c r="B94" s="490" t="s">
        <v>2674</v>
      </c>
      <c r="C94" s="491" t="s">
        <v>2675</v>
      </c>
      <c r="D94" s="490"/>
      <c r="E94" s="489"/>
      <c r="F94" s="489"/>
      <c r="G94" s="489" t="s">
        <v>2676</v>
      </c>
    </row>
    <row r="95" spans="1:7" s="11" customFormat="1" x14ac:dyDescent="0.25">
      <c r="A95" s="489" t="s">
        <v>567</v>
      </c>
      <c r="B95" s="490" t="s">
        <v>2677</v>
      </c>
      <c r="C95" s="491" t="s">
        <v>2678</v>
      </c>
      <c r="D95" s="490"/>
      <c r="E95" s="489"/>
      <c r="F95" s="489"/>
      <c r="G95" s="489" t="s">
        <v>2679</v>
      </c>
    </row>
    <row r="96" spans="1:7" s="11" customFormat="1" x14ac:dyDescent="0.25">
      <c r="A96" s="489" t="s">
        <v>555</v>
      </c>
      <c r="B96" s="490" t="s">
        <v>799</v>
      </c>
      <c r="C96" s="491" t="s">
        <v>2680</v>
      </c>
      <c r="D96" s="490"/>
      <c r="E96" s="489"/>
      <c r="F96" s="489"/>
      <c r="G96" s="489" t="s">
        <v>798</v>
      </c>
    </row>
    <row r="97" spans="1:7" s="11" customFormat="1" x14ac:dyDescent="0.25">
      <c r="A97" s="489" t="s">
        <v>555</v>
      </c>
      <c r="B97" s="490" t="s">
        <v>2681</v>
      </c>
      <c r="C97" s="491" t="s">
        <v>2682</v>
      </c>
      <c r="D97" s="490"/>
      <c r="E97" s="489"/>
      <c r="F97" s="489"/>
      <c r="G97" s="489" t="s">
        <v>2683</v>
      </c>
    </row>
    <row r="98" spans="1:7" s="11" customFormat="1" x14ac:dyDescent="0.25">
      <c r="A98" s="489" t="s">
        <v>555</v>
      </c>
      <c r="B98" s="490" t="s">
        <v>802</v>
      </c>
      <c r="C98" s="491" t="s">
        <v>2684</v>
      </c>
      <c r="D98" s="490"/>
      <c r="E98" s="489"/>
      <c r="F98" s="489"/>
      <c r="G98" s="489" t="s">
        <v>801</v>
      </c>
    </row>
    <row r="99" spans="1:7" s="11" customFormat="1" x14ac:dyDescent="0.25">
      <c r="A99" s="489" t="s">
        <v>555</v>
      </c>
      <c r="B99" s="490" t="s">
        <v>805</v>
      </c>
      <c r="C99" s="491" t="s">
        <v>2685</v>
      </c>
      <c r="D99" s="490"/>
      <c r="E99" s="489"/>
      <c r="F99" s="489"/>
      <c r="G99" s="489" t="s">
        <v>804</v>
      </c>
    </row>
    <row r="100" spans="1:7" s="11" customFormat="1" x14ac:dyDescent="0.25">
      <c r="A100" s="489" t="s">
        <v>570</v>
      </c>
      <c r="B100" s="490" t="s">
        <v>2686</v>
      </c>
      <c r="C100" s="491" t="s">
        <v>2687</v>
      </c>
      <c r="D100" s="490"/>
      <c r="E100" s="489"/>
      <c r="F100" s="489"/>
      <c r="G100" s="489" t="s">
        <v>2688</v>
      </c>
    </row>
    <row r="101" spans="1:7" s="11" customFormat="1" x14ac:dyDescent="0.25">
      <c r="A101" s="489" t="s">
        <v>570</v>
      </c>
      <c r="B101" s="490" t="s">
        <v>839</v>
      </c>
      <c r="C101" s="491" t="s">
        <v>2304</v>
      </c>
      <c r="D101" s="490" t="s">
        <v>2492</v>
      </c>
      <c r="E101" s="489"/>
      <c r="F101" s="489"/>
      <c r="G101" s="489" t="s">
        <v>838</v>
      </c>
    </row>
    <row r="102" spans="1:7" s="11" customFormat="1" x14ac:dyDescent="0.25">
      <c r="A102" s="489" t="s">
        <v>570</v>
      </c>
      <c r="B102" s="490" t="s">
        <v>842</v>
      </c>
      <c r="C102" s="491" t="s">
        <v>2309</v>
      </c>
      <c r="D102" s="490" t="s">
        <v>2689</v>
      </c>
      <c r="E102" s="489"/>
      <c r="F102" s="489"/>
      <c r="G102" s="489" t="s">
        <v>841</v>
      </c>
    </row>
    <row r="103" spans="1:7" s="11" customFormat="1" x14ac:dyDescent="0.25">
      <c r="A103" s="489" t="s">
        <v>570</v>
      </c>
      <c r="B103" s="490" t="s">
        <v>2690</v>
      </c>
      <c r="C103" s="491" t="s">
        <v>2691</v>
      </c>
      <c r="D103" s="490"/>
      <c r="E103" s="489"/>
      <c r="F103" s="489"/>
      <c r="G103" s="489" t="s">
        <v>2692</v>
      </c>
    </row>
    <row r="104" spans="1:7" s="11" customFormat="1" x14ac:dyDescent="0.25">
      <c r="A104" s="489" t="s">
        <v>570</v>
      </c>
      <c r="B104" s="490" t="s">
        <v>2693</v>
      </c>
      <c r="C104" s="491" t="s">
        <v>2694</v>
      </c>
      <c r="D104" s="490"/>
      <c r="E104" s="489"/>
      <c r="F104" s="489"/>
      <c r="G104" s="489" t="s">
        <v>2695</v>
      </c>
    </row>
    <row r="105" spans="1:7" s="11" customFormat="1" x14ac:dyDescent="0.25">
      <c r="A105" s="489" t="s">
        <v>570</v>
      </c>
      <c r="B105" s="490" t="s">
        <v>2696</v>
      </c>
      <c r="C105" s="491" t="s">
        <v>2697</v>
      </c>
      <c r="D105" s="490"/>
      <c r="E105" s="489"/>
      <c r="F105" s="489"/>
      <c r="G105" s="489" t="s">
        <v>2698</v>
      </c>
    </row>
    <row r="106" spans="1:7" s="11" customFormat="1" x14ac:dyDescent="0.25">
      <c r="A106" s="489" t="s">
        <v>570</v>
      </c>
      <c r="B106" s="490" t="s">
        <v>2699</v>
      </c>
      <c r="C106" s="491" t="s">
        <v>2700</v>
      </c>
      <c r="D106" s="490"/>
      <c r="E106" s="489"/>
      <c r="F106" s="489"/>
      <c r="G106" s="489" t="s">
        <v>2701</v>
      </c>
    </row>
    <row r="107" spans="1:7" s="11" customFormat="1" x14ac:dyDescent="0.25">
      <c r="A107" s="489" t="s">
        <v>570</v>
      </c>
      <c r="B107" s="490" t="s">
        <v>2702</v>
      </c>
      <c r="C107" s="491" t="s">
        <v>2703</v>
      </c>
      <c r="D107" s="490"/>
      <c r="E107" s="489"/>
      <c r="F107" s="489"/>
      <c r="G107" s="489" t="s">
        <v>2704</v>
      </c>
    </row>
    <row r="108" spans="1:7" s="11" customFormat="1" x14ac:dyDescent="0.25">
      <c r="A108" s="489" t="s">
        <v>2586</v>
      </c>
      <c r="B108" s="490" t="s">
        <v>2705</v>
      </c>
      <c r="C108" s="491" t="s">
        <v>2706</v>
      </c>
      <c r="D108" s="490"/>
      <c r="E108" s="489"/>
      <c r="F108" s="489"/>
      <c r="G108" s="489" t="s">
        <v>2707</v>
      </c>
    </row>
    <row r="109" spans="1:7" s="11" customFormat="1" x14ac:dyDescent="0.25">
      <c r="A109" s="489" t="s">
        <v>2586</v>
      </c>
      <c r="B109" s="490" t="s">
        <v>2708</v>
      </c>
      <c r="C109" s="491" t="s">
        <v>2709</v>
      </c>
      <c r="D109" s="490"/>
      <c r="E109" s="489"/>
      <c r="F109" s="489"/>
      <c r="G109" s="489" t="s">
        <v>2710</v>
      </c>
    </row>
    <row r="110" spans="1:7" s="11" customFormat="1" x14ac:dyDescent="0.25">
      <c r="A110" s="489" t="s">
        <v>2581</v>
      </c>
      <c r="B110" s="490" t="s">
        <v>2711</v>
      </c>
      <c r="C110" s="491" t="s">
        <v>2712</v>
      </c>
      <c r="D110" s="490"/>
      <c r="E110" s="489"/>
      <c r="F110" s="489"/>
      <c r="G110" s="489" t="s">
        <v>2713</v>
      </c>
    </row>
    <row r="111" spans="1:7" s="11" customFormat="1" x14ac:dyDescent="0.25">
      <c r="A111" s="489" t="s">
        <v>2581</v>
      </c>
      <c r="B111" s="490" t="s">
        <v>2714</v>
      </c>
      <c r="C111" s="491" t="s">
        <v>2715</v>
      </c>
      <c r="D111" s="490"/>
      <c r="E111" s="489"/>
      <c r="F111" s="489"/>
      <c r="G111" s="489" t="s">
        <v>2716</v>
      </c>
    </row>
    <row r="112" spans="1:7" s="11" customFormat="1" x14ac:dyDescent="0.25">
      <c r="A112" s="489" t="s">
        <v>2581</v>
      </c>
      <c r="B112" s="490" t="s">
        <v>2717</v>
      </c>
      <c r="C112" s="491" t="s">
        <v>2718</v>
      </c>
      <c r="D112" s="490"/>
      <c r="E112" s="489"/>
      <c r="F112" s="489"/>
      <c r="G112" s="489" t="s">
        <v>2719</v>
      </c>
    </row>
    <row r="113" spans="1:7" s="11" customFormat="1" x14ac:dyDescent="0.25">
      <c r="A113" s="489" t="s">
        <v>2581</v>
      </c>
      <c r="B113" s="490" t="s">
        <v>2720</v>
      </c>
      <c r="C113" s="491" t="s">
        <v>2721</v>
      </c>
      <c r="D113" s="490"/>
      <c r="E113" s="489"/>
      <c r="F113" s="489"/>
      <c r="G113" s="489" t="s">
        <v>2722</v>
      </c>
    </row>
    <row r="114" spans="1:7" s="11" customFormat="1" x14ac:dyDescent="0.25">
      <c r="A114" s="489" t="s">
        <v>2581</v>
      </c>
      <c r="B114" s="490" t="s">
        <v>2723</v>
      </c>
      <c r="C114" s="491" t="s">
        <v>2724</v>
      </c>
      <c r="D114" s="490"/>
      <c r="E114" s="489"/>
      <c r="F114" s="489"/>
      <c r="G114" s="489" t="s">
        <v>2725</v>
      </c>
    </row>
    <row r="115" spans="1:7" s="11" customFormat="1" x14ac:dyDescent="0.25">
      <c r="A115" s="489" t="s">
        <v>2596</v>
      </c>
      <c r="B115" s="490" t="s">
        <v>2726</v>
      </c>
      <c r="C115" s="491" t="s">
        <v>2727</v>
      </c>
      <c r="D115" s="490"/>
      <c r="E115" s="489"/>
      <c r="F115" s="489"/>
      <c r="G115" s="489" t="s">
        <v>2728</v>
      </c>
    </row>
    <row r="116" spans="1:7" s="11" customFormat="1" x14ac:dyDescent="0.25">
      <c r="A116" s="489" t="s">
        <v>2596</v>
      </c>
      <c r="B116" s="490" t="s">
        <v>2729</v>
      </c>
      <c r="C116" s="491" t="s">
        <v>2730</v>
      </c>
      <c r="D116" s="490"/>
      <c r="E116" s="489"/>
      <c r="F116" s="489"/>
      <c r="G116" s="489" t="s">
        <v>2731</v>
      </c>
    </row>
    <row r="117" spans="1:7" s="11" customFormat="1" x14ac:dyDescent="0.25">
      <c r="A117" s="489" t="s">
        <v>2573</v>
      </c>
      <c r="B117" s="490" t="s">
        <v>2732</v>
      </c>
      <c r="C117" s="491" t="s">
        <v>2733</v>
      </c>
      <c r="D117" s="490"/>
      <c r="E117" s="489"/>
      <c r="F117" s="489"/>
      <c r="G117" s="489" t="s">
        <v>2734</v>
      </c>
    </row>
    <row r="118" spans="1:7" s="11" customFormat="1" x14ac:dyDescent="0.25">
      <c r="A118" s="489" t="s">
        <v>573</v>
      </c>
      <c r="B118" s="490" t="s">
        <v>2735</v>
      </c>
      <c r="C118" s="491" t="s">
        <v>2736</v>
      </c>
      <c r="D118" s="490"/>
      <c r="E118" s="489"/>
      <c r="F118" s="489"/>
      <c r="G118" s="489" t="s">
        <v>2737</v>
      </c>
    </row>
    <row r="119" spans="1:7" s="11" customFormat="1" x14ac:dyDescent="0.25">
      <c r="A119" s="489" t="s">
        <v>573</v>
      </c>
      <c r="B119" s="490" t="s">
        <v>2738</v>
      </c>
      <c r="C119" s="491" t="s">
        <v>2739</v>
      </c>
      <c r="D119" s="490"/>
      <c r="E119" s="489"/>
      <c r="F119" s="489"/>
      <c r="G119" s="489" t="s">
        <v>2740</v>
      </c>
    </row>
    <row r="120" spans="1:7" s="11" customFormat="1" x14ac:dyDescent="0.25">
      <c r="A120" s="489" t="s">
        <v>573</v>
      </c>
      <c r="B120" s="490" t="s">
        <v>2741</v>
      </c>
      <c r="C120" s="491" t="s">
        <v>2742</v>
      </c>
      <c r="D120" s="490"/>
      <c r="E120" s="489"/>
      <c r="F120" s="489"/>
      <c r="G120" s="489" t="s">
        <v>2743</v>
      </c>
    </row>
    <row r="121" spans="1:7" s="11" customFormat="1" x14ac:dyDescent="0.25">
      <c r="A121" s="489" t="s">
        <v>2530</v>
      </c>
      <c r="B121" s="490" t="s">
        <v>2744</v>
      </c>
      <c r="C121" s="491" t="s">
        <v>2745</v>
      </c>
      <c r="D121" s="490"/>
      <c r="E121" s="489"/>
      <c r="F121" s="489"/>
      <c r="G121" s="489" t="s">
        <v>2746</v>
      </c>
    </row>
    <row r="122" spans="1:7" s="11" customFormat="1" x14ac:dyDescent="0.25">
      <c r="A122" s="489" t="s">
        <v>2530</v>
      </c>
      <c r="B122" s="490" t="s">
        <v>2747</v>
      </c>
      <c r="C122" s="491" t="s">
        <v>2748</v>
      </c>
      <c r="D122" s="490"/>
      <c r="E122" s="489"/>
      <c r="F122" s="489"/>
      <c r="G122" s="489" t="s">
        <v>2749</v>
      </c>
    </row>
    <row r="123" spans="1:7" s="11" customFormat="1" x14ac:dyDescent="0.25">
      <c r="A123" s="489" t="s">
        <v>2530</v>
      </c>
      <c r="B123" s="490" t="s">
        <v>2750</v>
      </c>
      <c r="C123" s="491" t="s">
        <v>2751</v>
      </c>
      <c r="D123" s="490"/>
      <c r="E123" s="489"/>
      <c r="F123" s="489"/>
      <c r="G123" s="489" t="s">
        <v>2752</v>
      </c>
    </row>
    <row r="124" spans="1:7" s="11" customFormat="1" x14ac:dyDescent="0.25">
      <c r="A124" s="489" t="s">
        <v>546</v>
      </c>
      <c r="B124" s="490" t="s">
        <v>790</v>
      </c>
      <c r="C124" s="491" t="s">
        <v>2431</v>
      </c>
      <c r="D124" s="490" t="s">
        <v>2753</v>
      </c>
      <c r="E124" s="489"/>
      <c r="F124" s="489"/>
      <c r="G124" s="489" t="s">
        <v>789</v>
      </c>
    </row>
    <row r="125" spans="1:7" s="11" customFormat="1" x14ac:dyDescent="0.25">
      <c r="A125" s="489" t="s">
        <v>558</v>
      </c>
      <c r="B125" s="490" t="s">
        <v>808</v>
      </c>
      <c r="C125" s="491" t="s">
        <v>2754</v>
      </c>
      <c r="D125" s="490"/>
      <c r="E125" s="489"/>
      <c r="F125" s="489"/>
      <c r="G125" s="489" t="s">
        <v>807</v>
      </c>
    </row>
    <row r="126" spans="1:7" s="11" customFormat="1" x14ac:dyDescent="0.25">
      <c r="A126" s="489" t="s">
        <v>558</v>
      </c>
      <c r="B126" s="490" t="s">
        <v>814</v>
      </c>
      <c r="C126" s="491" t="s">
        <v>2755</v>
      </c>
      <c r="D126" s="490"/>
      <c r="E126" s="489"/>
      <c r="F126" s="489"/>
      <c r="G126" s="489" t="s">
        <v>813</v>
      </c>
    </row>
    <row r="127" spans="1:7" s="11" customFormat="1" x14ac:dyDescent="0.25">
      <c r="A127" s="489" t="s">
        <v>558</v>
      </c>
      <c r="B127" s="490" t="s">
        <v>2756</v>
      </c>
      <c r="C127" s="491" t="s">
        <v>2757</v>
      </c>
      <c r="D127" s="490"/>
      <c r="E127" s="489"/>
      <c r="F127" s="489"/>
      <c r="G127" s="489" t="s">
        <v>2758</v>
      </c>
    </row>
    <row r="129" spans="2:8" ht="13" x14ac:dyDescent="0.3">
      <c r="B129" s="2" t="s">
        <v>134</v>
      </c>
    </row>
    <row r="130" spans="2:8" x14ac:dyDescent="0.25">
      <c r="B130" s="11" t="s">
        <v>57</v>
      </c>
      <c r="C130" s="481" t="s">
        <v>76</v>
      </c>
      <c r="D130" s="481" t="s">
        <v>271</v>
      </c>
      <c r="E130" s="481" t="s">
        <v>119</v>
      </c>
      <c r="F130" s="481" t="s">
        <v>272</v>
      </c>
      <c r="G130" s="481" t="s">
        <v>62</v>
      </c>
      <c r="H130" s="481" t="s">
        <v>150</v>
      </c>
    </row>
    <row r="131" spans="2:8" hidden="1" x14ac:dyDescent="0.25">
      <c r="B131" s="1" t="str">
        <f t="array" ref="B131">IFERROR(INDEX($C$131:$C$166, MATCH(0, COUNTIF($B$130:B130, $C$131:$C$166&amp;"") + IF($C$131:$C$166="",1,0), 0)), "")</f>
        <v>--Select--</v>
      </c>
      <c r="C131" s="484" t="s">
        <v>67</v>
      </c>
      <c r="D131" s="481" t="s">
        <v>122</v>
      </c>
      <c r="E131" s="481" t="s">
        <v>118</v>
      </c>
      <c r="F131" s="481" t="str">
        <f>C131</f>
        <v>--Select--</v>
      </c>
      <c r="G131" s="481" t="s">
        <v>61</v>
      </c>
      <c r="H131" s="486" t="s">
        <v>149</v>
      </c>
    </row>
    <row r="132" spans="2:8" s="11" customFormat="1" x14ac:dyDescent="0.25">
      <c r="B132" s="7" t="str">
        <f t="array" ref="B132">IFERROR(INDEX($C$131:$C$166, MATCH(0, COUNTIF($B$130:B131, $C$131:$C$166&amp;"") + IF($C$131:$C$166="",1,0), 0)), "")</f>
        <v>Comprehensive prevention programs for MSM</v>
      </c>
      <c r="C132" s="484" t="s">
        <v>2521</v>
      </c>
      <c r="D132" s="481" t="s">
        <v>558</v>
      </c>
      <c r="E132" s="481" t="s">
        <v>2137</v>
      </c>
      <c r="F132" s="481" t="str">
        <f t="shared" ref="F132:F165" si="0">C132</f>
        <v>Comprehensive prevention programs for MSM</v>
      </c>
      <c r="G132" s="481" t="s">
        <v>2522</v>
      </c>
      <c r="H132" s="487" t="s">
        <v>560</v>
      </c>
    </row>
    <row r="133" spans="2:8" s="11" customFormat="1" x14ac:dyDescent="0.25">
      <c r="B133" s="7" t="str">
        <f t="array" ref="B133">IFERROR(INDEX($C$131:$C$166, MATCH(0, COUNTIF($B$130:B132, $C$131:$C$166&amp;"") + IF($C$131:$C$166="",1,0), 0)), "")</f>
        <v>Comprehensive prevention programs for people who inject drugs (PWID) and their partners</v>
      </c>
      <c r="C133" s="484" t="s">
        <v>2523</v>
      </c>
      <c r="D133" s="481" t="s">
        <v>2524</v>
      </c>
      <c r="E133" s="481" t="s">
        <v>2137</v>
      </c>
      <c r="F133" s="481" t="str">
        <f t="shared" si="0"/>
        <v>Comprehensive prevention programs for people who inject drugs (PWID) and their partners</v>
      </c>
      <c r="G133" s="481" t="s">
        <v>2525</v>
      </c>
      <c r="H133" s="487" t="s">
        <v>2526</v>
      </c>
    </row>
    <row r="134" spans="2:8" s="11" customFormat="1" x14ac:dyDescent="0.25">
      <c r="B134" s="7" t="str">
        <f t="array" ref="B134">IFERROR(INDEX($C$131:$C$166, MATCH(0, COUNTIF($B$130:B133, $C$131:$C$166&amp;"") + IF($C$131:$C$166="",1,0), 0)), "")</f>
        <v>Comprehensive prevention programs for sex workers and their clients</v>
      </c>
      <c r="C134" s="484" t="s">
        <v>2527</v>
      </c>
      <c r="D134" s="481" t="s">
        <v>561</v>
      </c>
      <c r="E134" s="481" t="s">
        <v>2137</v>
      </c>
      <c r="F134" s="481" t="str">
        <f t="shared" si="0"/>
        <v>Comprehensive prevention programs for sex workers and their clients</v>
      </c>
      <c r="G134" s="481" t="s">
        <v>2528</v>
      </c>
      <c r="H134" s="487" t="s">
        <v>563</v>
      </c>
    </row>
    <row r="135" spans="2:8" s="11" customFormat="1" x14ac:dyDescent="0.25">
      <c r="B135" s="7" t="str">
        <f t="array" ref="B135">IFERROR(INDEX($C$131:$C$166, MATCH(0, COUNTIF($B$130:B134, $C$131:$C$166&amp;"") + IF($C$131:$C$166="",1,0), 0)), "")</f>
        <v>Comprehensive prevention programs for TGs</v>
      </c>
      <c r="C135" s="484" t="s">
        <v>2529</v>
      </c>
      <c r="D135" s="481" t="s">
        <v>2530</v>
      </c>
      <c r="E135" s="481" t="s">
        <v>2137</v>
      </c>
      <c r="F135" s="481" t="str">
        <f t="shared" si="0"/>
        <v>Comprehensive prevention programs for TGs</v>
      </c>
      <c r="G135" s="481" t="s">
        <v>2531</v>
      </c>
      <c r="H135" s="487" t="s">
        <v>2532</v>
      </c>
    </row>
    <row r="136" spans="2:8" s="11" customFormat="1" x14ac:dyDescent="0.25">
      <c r="B136" s="7" t="str">
        <f t="array" ref="B136">IFERROR(INDEX($C$131:$C$166, MATCH(0, COUNTIF($B$130:B135, $C$131:$C$166&amp;"") + IF($C$131:$C$166="",1,0), 0)), "")</f>
        <v>Comprehensive programs for people in prisons and other closed settings</v>
      </c>
      <c r="C136" s="484" t="s">
        <v>2533</v>
      </c>
      <c r="D136" s="481" t="s">
        <v>2534</v>
      </c>
      <c r="E136" s="481" t="s">
        <v>2137</v>
      </c>
      <c r="F136" s="481" t="str">
        <f t="shared" si="0"/>
        <v>Comprehensive programs for people in prisons and other closed settings</v>
      </c>
      <c r="G136" s="481" t="s">
        <v>2535</v>
      </c>
      <c r="H136" s="487" t="s">
        <v>2536</v>
      </c>
    </row>
    <row r="137" spans="2:8" s="11" customFormat="1" x14ac:dyDescent="0.25">
      <c r="B137" s="7" t="str">
        <f t="array" ref="B137">IFERROR(INDEX($C$131:$C$166, MATCH(0, COUNTIF($B$130:B136, $C$131:$C$166&amp;"") + IF($C$131:$C$166="",1,0), 0)), "")</f>
        <v>HIV Testing Services</v>
      </c>
      <c r="C137" s="484" t="s">
        <v>2537</v>
      </c>
      <c r="D137" s="481" t="s">
        <v>546</v>
      </c>
      <c r="E137" s="481" t="s">
        <v>2137</v>
      </c>
      <c r="F137" s="481" t="str">
        <f t="shared" si="0"/>
        <v>HIV Testing Services</v>
      </c>
      <c r="G137" s="481" t="s">
        <v>2538</v>
      </c>
      <c r="H137" s="487" t="s">
        <v>548</v>
      </c>
    </row>
    <row r="138" spans="2:8" s="11" customFormat="1" x14ac:dyDescent="0.25">
      <c r="B138" s="7" t="str">
        <f t="array" ref="B138">IFERROR(INDEX($C$131:$C$166, MATCH(0, COUNTIF($B$130:B137, $C$131:$C$166&amp;"") + IF($C$131:$C$166="",1,0), 0)), "")</f>
        <v>MDR-TB</v>
      </c>
      <c r="C138" s="484" t="s">
        <v>2539</v>
      </c>
      <c r="D138" s="481" t="s">
        <v>570</v>
      </c>
      <c r="E138" s="481" t="s">
        <v>2138</v>
      </c>
      <c r="F138" s="481" t="str">
        <f t="shared" si="0"/>
        <v>MDR-TB</v>
      </c>
      <c r="G138" s="481" t="s">
        <v>2540</v>
      </c>
      <c r="H138" s="487" t="s">
        <v>572</v>
      </c>
    </row>
    <row r="139" spans="2:8" s="11" customFormat="1" x14ac:dyDescent="0.25">
      <c r="B139" s="7" t="str">
        <f t="array" ref="B139">IFERROR(INDEX($C$131:$C$166, MATCH(0, COUNTIF($B$130:B138, $C$131:$C$166&amp;"") + IF($C$131:$C$166="",1,0), 0)), "")</f>
        <v>Payment for results</v>
      </c>
      <c r="C139" s="484" t="s">
        <v>2541</v>
      </c>
      <c r="D139" s="481" t="s">
        <v>2542</v>
      </c>
      <c r="E139" s="481" t="s">
        <v>2137</v>
      </c>
      <c r="F139" s="481" t="str">
        <f t="shared" si="0"/>
        <v>Payment for results</v>
      </c>
      <c r="G139" s="481" t="s">
        <v>2543</v>
      </c>
      <c r="H139" s="487" t="s">
        <v>2544</v>
      </c>
    </row>
    <row r="140" spans="2:8" s="11" customFormat="1" x14ac:dyDescent="0.25">
      <c r="B140" s="7" t="str">
        <f t="array" ref="B140">IFERROR(INDEX($C$131:$C$166, MATCH(0, COUNTIF($B$130:B139, $C$131:$C$166&amp;"") + IF($C$131:$C$166="",1,0), 0)), "")</f>
        <v>PMTCT</v>
      </c>
      <c r="C140" s="484" t="s">
        <v>2541</v>
      </c>
      <c r="D140" s="481" t="s">
        <v>2542</v>
      </c>
      <c r="E140" s="481" t="s">
        <v>2138</v>
      </c>
      <c r="F140" s="481" t="str">
        <f t="shared" si="0"/>
        <v>Payment for results</v>
      </c>
      <c r="G140" s="481" t="s">
        <v>2545</v>
      </c>
      <c r="H140" s="487" t="s">
        <v>2544</v>
      </c>
    </row>
    <row r="141" spans="2:8" s="11" customFormat="1" x14ac:dyDescent="0.25">
      <c r="B141" s="7" t="str">
        <f t="array" ref="B141">IFERROR(INDEX($C$131:$C$166, MATCH(0, COUNTIF($B$130:B140, $C$131:$C$166&amp;"") + IF($C$131:$C$166="",1,0), 0)), "")</f>
        <v>Prevention programs for adolescents and youth, in and out of school</v>
      </c>
      <c r="C141" s="484" t="s">
        <v>2546</v>
      </c>
      <c r="D141" s="481" t="s">
        <v>549</v>
      </c>
      <c r="E141" s="481" t="s">
        <v>2137</v>
      </c>
      <c r="F141" s="481" t="str">
        <f t="shared" si="0"/>
        <v>PMTCT</v>
      </c>
      <c r="G141" s="481" t="s">
        <v>2547</v>
      </c>
      <c r="H141" s="487" t="s">
        <v>551</v>
      </c>
    </row>
    <row r="142" spans="2:8" s="11" customFormat="1" x14ac:dyDescent="0.25">
      <c r="B142" s="7" t="str">
        <f t="array" ref="B142">IFERROR(INDEX($C$131:$C$166, MATCH(0, COUNTIF($B$130:B141, $C$131:$C$166&amp;"") + IF($C$131:$C$166="",1,0), 0)), "")</f>
        <v>Prevention programs for general population</v>
      </c>
      <c r="C142" s="484" t="s">
        <v>2548</v>
      </c>
      <c r="D142" s="481" t="s">
        <v>2549</v>
      </c>
      <c r="E142" s="481" t="s">
        <v>2137</v>
      </c>
      <c r="F142" s="481" t="str">
        <f t="shared" si="0"/>
        <v>Prevention programs for adolescents and youth, in and out of school</v>
      </c>
      <c r="G142" s="481" t="s">
        <v>2550</v>
      </c>
      <c r="H142" s="487" t="s">
        <v>2551</v>
      </c>
    </row>
    <row r="143" spans="2:8" s="11" customFormat="1" x14ac:dyDescent="0.25">
      <c r="B143" s="7" t="str">
        <f t="array" ref="B143">IFERROR(INDEX($C$131:$C$166, MATCH(0, COUNTIF($B$130:B142, $C$131:$C$166&amp;"") + IF($C$131:$C$166="",1,0), 0)), "")</f>
        <v>Prevention programs for other vulnerable populations</v>
      </c>
      <c r="C143" s="484" t="s">
        <v>2552</v>
      </c>
      <c r="D143" s="481" t="s">
        <v>2553</v>
      </c>
      <c r="E143" s="481" t="s">
        <v>2137</v>
      </c>
      <c r="F143" s="481" t="str">
        <f t="shared" si="0"/>
        <v>Prevention programs for general population</v>
      </c>
      <c r="G143" s="481" t="s">
        <v>2554</v>
      </c>
      <c r="H143" s="487" t="s">
        <v>2555</v>
      </c>
    </row>
    <row r="144" spans="2:8" s="11" customFormat="1" x14ac:dyDescent="0.25">
      <c r="B144" s="7" t="str">
        <f t="array" ref="B144">IFERROR(INDEX($C$131:$C$166, MATCH(0, COUNTIF($B$130:B143, $C$131:$C$166&amp;"") + IF($C$131:$C$166="",1,0), 0)), "")</f>
        <v>Program management</v>
      </c>
      <c r="C144" s="484" t="s">
        <v>2556</v>
      </c>
      <c r="D144" s="481" t="s">
        <v>564</v>
      </c>
      <c r="E144" s="481" t="s">
        <v>2137</v>
      </c>
      <c r="F144" s="481" t="str">
        <f t="shared" si="0"/>
        <v>Prevention programs for other vulnerable populations</v>
      </c>
      <c r="G144" s="481" t="s">
        <v>2557</v>
      </c>
      <c r="H144" s="487" t="s">
        <v>566</v>
      </c>
    </row>
    <row r="145" spans="2:8" s="11" customFormat="1" x14ac:dyDescent="0.25">
      <c r="B145" s="7" t="str">
        <f t="array" ref="B145">IFERROR(INDEX($C$131:$C$166, MATCH(0, COUNTIF($B$130:B144, $C$131:$C$166&amp;"") + IF($C$131:$C$166="",1,0), 0)), "")</f>
        <v>Programs to reduce human rights-related barriers to HIV services</v>
      </c>
      <c r="C145" s="484" t="s">
        <v>2558</v>
      </c>
      <c r="D145" s="481" t="s">
        <v>2559</v>
      </c>
      <c r="E145" s="481" t="s">
        <v>2137</v>
      </c>
      <c r="F145" s="481" t="str">
        <f t="shared" si="0"/>
        <v>Program management</v>
      </c>
      <c r="G145" s="481" t="s">
        <v>2560</v>
      </c>
      <c r="H145" s="487" t="s">
        <v>2561</v>
      </c>
    </row>
    <row r="146" spans="2:8" s="11" customFormat="1" x14ac:dyDescent="0.25">
      <c r="B146" s="7" t="str">
        <f t="array" ref="B146">IFERROR(INDEX($C$131:$C$166, MATCH(0, COUNTIF($B$130:B145, $C$131:$C$166&amp;"") + IF($C$131:$C$166="",1,0), 0)), "")</f>
        <v>RSSH: Community responses and systems</v>
      </c>
      <c r="C146" s="484" t="s">
        <v>2558</v>
      </c>
      <c r="D146" s="481" t="s">
        <v>2559</v>
      </c>
      <c r="E146" s="481" t="s">
        <v>2138</v>
      </c>
      <c r="F146" s="481" t="str">
        <f t="shared" si="0"/>
        <v>Program management</v>
      </c>
      <c r="G146" s="481" t="s">
        <v>2562</v>
      </c>
      <c r="H146" s="487" t="s">
        <v>2561</v>
      </c>
    </row>
    <row r="147" spans="2:8" s="11" customFormat="1" x14ac:dyDescent="0.25">
      <c r="B147" s="7" t="str">
        <f t="array" ref="B147">IFERROR(INDEX($C$131:$C$166, MATCH(0, COUNTIF($B$130:B146, $C$131:$C$166&amp;"") + IF($C$131:$C$166="",1,0), 0)), "")</f>
        <v>RSSH: Financial management systems</v>
      </c>
      <c r="C147" s="484" t="s">
        <v>2563</v>
      </c>
      <c r="D147" s="481" t="s">
        <v>2564</v>
      </c>
      <c r="E147" s="481" t="s">
        <v>2137</v>
      </c>
      <c r="F147" s="481" t="str">
        <f t="shared" si="0"/>
        <v>Programs to reduce human rights-related barriers to HIV services</v>
      </c>
      <c r="G147" s="481" t="s">
        <v>2565</v>
      </c>
      <c r="H147" s="487" t="s">
        <v>2566</v>
      </c>
    </row>
    <row r="148" spans="2:8" s="11" customFormat="1" x14ac:dyDescent="0.25">
      <c r="B148" s="7" t="str">
        <f t="array" ref="B148">IFERROR(INDEX($C$131:$C$166, MATCH(0, COUNTIF($B$130:B147, $C$131:$C$166&amp;"") + IF($C$131:$C$166="",1,0), 0)), "")</f>
        <v>RSSH: Health management information systems and M&amp;E</v>
      </c>
      <c r="C148" s="484" t="s">
        <v>2567</v>
      </c>
      <c r="D148" s="481" t="s">
        <v>2568</v>
      </c>
      <c r="E148" s="481" t="s">
        <v>2137</v>
      </c>
      <c r="F148" s="481" t="str">
        <f t="shared" si="0"/>
        <v>RSSH: Community responses and systems</v>
      </c>
      <c r="G148" s="481" t="s">
        <v>2569</v>
      </c>
      <c r="H148" s="487" t="s">
        <v>2570</v>
      </c>
    </row>
    <row r="149" spans="2:8" s="11" customFormat="1" x14ac:dyDescent="0.25">
      <c r="B149" s="7" t="str">
        <f t="array" ref="B149">IFERROR(INDEX($C$131:$C$166, MATCH(0, COUNTIF($B$130:B148, $C$131:$C$166&amp;"") + IF($C$131:$C$166="",1,0), 0)), "")</f>
        <v>RSSH: Human resources for health (HRH), including community health workers</v>
      </c>
      <c r="C149" s="484" t="s">
        <v>2567</v>
      </c>
      <c r="D149" s="481" t="s">
        <v>2568</v>
      </c>
      <c r="E149" s="481" t="s">
        <v>2138</v>
      </c>
      <c r="F149" s="481" t="str">
        <f t="shared" si="0"/>
        <v>RSSH: Community responses and systems</v>
      </c>
      <c r="G149" s="481" t="s">
        <v>2571</v>
      </c>
      <c r="H149" s="487" t="s">
        <v>2570</v>
      </c>
    </row>
    <row r="150" spans="2:8" s="11" customFormat="1" x14ac:dyDescent="0.25">
      <c r="B150" s="7" t="str">
        <f t="array" ref="B150">IFERROR(INDEX($C$131:$C$166, MATCH(0, COUNTIF($B$130:B149, $C$131:$C$166&amp;"") + IF($C$131:$C$166="",1,0), 0)), "")</f>
        <v>RSSH: Integrated service delivery and quality improvement</v>
      </c>
      <c r="C150" s="484" t="s">
        <v>2572</v>
      </c>
      <c r="D150" s="481" t="s">
        <v>2573</v>
      </c>
      <c r="E150" s="481" t="s">
        <v>2137</v>
      </c>
      <c r="F150" s="481" t="str">
        <f t="shared" si="0"/>
        <v>RSSH: Financial management systems</v>
      </c>
      <c r="G150" s="481" t="s">
        <v>2574</v>
      </c>
      <c r="H150" s="487" t="s">
        <v>2575</v>
      </c>
    </row>
    <row r="151" spans="2:8" s="11" customFormat="1" x14ac:dyDescent="0.25">
      <c r="B151" s="7" t="str">
        <f t="array" ref="B151">IFERROR(INDEX($C$131:$C$166, MATCH(0, COUNTIF($B$130:B150, $C$131:$C$166&amp;"") + IF($C$131:$C$166="",1,0), 0)), "")</f>
        <v>RSSH: National health strategies</v>
      </c>
      <c r="C151" s="484" t="s">
        <v>2572</v>
      </c>
      <c r="D151" s="481" t="s">
        <v>2573</v>
      </c>
      <c r="E151" s="481" t="s">
        <v>2138</v>
      </c>
      <c r="F151" s="481" t="str">
        <f t="shared" si="0"/>
        <v>RSSH: Financial management systems</v>
      </c>
      <c r="G151" s="481" t="s">
        <v>2576</v>
      </c>
      <c r="H151" s="487" t="s">
        <v>2575</v>
      </c>
    </row>
    <row r="152" spans="2:8" s="11" customFormat="1" x14ac:dyDescent="0.25">
      <c r="B152" s="7" t="str">
        <f t="array" ref="B152">IFERROR(INDEX($C$131:$C$166, MATCH(0, COUNTIF($B$130:B151, $C$131:$C$166&amp;"") + IF($C$131:$C$166="",1,0), 0)), "")</f>
        <v>RSSH: Procurement and supply chain management systems</v>
      </c>
      <c r="C152" s="484" t="s">
        <v>2577</v>
      </c>
      <c r="D152" s="481" t="s">
        <v>573</v>
      </c>
      <c r="E152" s="481" t="s">
        <v>2137</v>
      </c>
      <c r="F152" s="481" t="str">
        <f t="shared" si="0"/>
        <v>RSSH: Health management information systems and M&amp;E</v>
      </c>
      <c r="G152" s="481" t="s">
        <v>2578</v>
      </c>
      <c r="H152" s="487" t="s">
        <v>575</v>
      </c>
    </row>
    <row r="153" spans="2:8" s="11" customFormat="1" x14ac:dyDescent="0.25">
      <c r="B153" s="7" t="str">
        <f t="array" ref="B153">IFERROR(INDEX($C$131:$C$166, MATCH(0, COUNTIF($B$130:B152, $C$131:$C$166&amp;"") + IF($C$131:$C$166="",1,0), 0)), "")</f>
        <v>TB care and prevention</v>
      </c>
      <c r="C153" s="484" t="s">
        <v>2577</v>
      </c>
      <c r="D153" s="481" t="s">
        <v>573</v>
      </c>
      <c r="E153" s="481" t="s">
        <v>2138</v>
      </c>
      <c r="F153" s="481" t="str">
        <f t="shared" si="0"/>
        <v>RSSH: Health management information systems and M&amp;E</v>
      </c>
      <c r="G153" s="481" t="s">
        <v>2579</v>
      </c>
      <c r="H153" s="487" t="s">
        <v>575</v>
      </c>
    </row>
    <row r="154" spans="2:8" s="11" customFormat="1" x14ac:dyDescent="0.25">
      <c r="B154" s="7" t="str">
        <f t="array" ref="B154">IFERROR(INDEX($C$131:$C$166, MATCH(0, COUNTIF($B$130:B153, $C$131:$C$166&amp;"") + IF($C$131:$C$166="",1,0), 0)), "")</f>
        <v>TB/HIV</v>
      </c>
      <c r="C154" s="484" t="s">
        <v>2580</v>
      </c>
      <c r="D154" s="481" t="s">
        <v>2581</v>
      </c>
      <c r="E154" s="481" t="s">
        <v>2137</v>
      </c>
      <c r="F154" s="481" t="str">
        <f t="shared" si="0"/>
        <v>RSSH: Human resources for health (HRH), including community health workers</v>
      </c>
      <c r="G154" s="481" t="s">
        <v>2582</v>
      </c>
      <c r="H154" s="487" t="s">
        <v>2583</v>
      </c>
    </row>
    <row r="155" spans="2:8" s="11" customFormat="1" x14ac:dyDescent="0.25">
      <c r="B155" s="7" t="str">
        <f t="array" ref="B155">IFERROR(INDEX($C$131:$C$166, MATCH(0, COUNTIF($B$130:B154, $C$131:$C$166&amp;"") + IF($C$131:$C$166="",1,0), 0)), "")</f>
        <v>Treatment, care and support</v>
      </c>
      <c r="C155" s="484" t="s">
        <v>2580</v>
      </c>
      <c r="D155" s="481" t="s">
        <v>2581</v>
      </c>
      <c r="E155" s="481" t="s">
        <v>2138</v>
      </c>
      <c r="F155" s="481" t="str">
        <f t="shared" si="0"/>
        <v>RSSH: Human resources for health (HRH), including community health workers</v>
      </c>
      <c r="G155" s="481" t="s">
        <v>2584</v>
      </c>
      <c r="H155" s="487" t="s">
        <v>2583</v>
      </c>
    </row>
    <row r="156" spans="2:8" s="11" customFormat="1" x14ac:dyDescent="0.25">
      <c r="B156" s="7" t="str">
        <f t="array" ref="B156">IFERROR(INDEX($C$131:$C$166, MATCH(0, COUNTIF($B$130:B155, $C$131:$C$166&amp;"") + IF($C$131:$C$166="",1,0), 0)), "")</f>
        <v/>
      </c>
      <c r="C156" s="484" t="s">
        <v>2585</v>
      </c>
      <c r="D156" s="481" t="s">
        <v>2586</v>
      </c>
      <c r="E156" s="481" t="s">
        <v>2137</v>
      </c>
      <c r="F156" s="481" t="str">
        <f t="shared" si="0"/>
        <v>RSSH: Integrated service delivery and quality improvement</v>
      </c>
      <c r="G156" s="481" t="s">
        <v>2587</v>
      </c>
      <c r="H156" s="487" t="s">
        <v>2588</v>
      </c>
    </row>
    <row r="157" spans="2:8" s="11" customFormat="1" x14ac:dyDescent="0.25">
      <c r="B157" s="7" t="str">
        <f t="array" ref="B157">IFERROR(INDEX($C$131:$C$166, MATCH(0, COUNTIF($B$130:B156, $C$131:$C$166&amp;"") + IF($C$131:$C$166="",1,0), 0)), "")</f>
        <v/>
      </c>
      <c r="C157" s="484" t="s">
        <v>2585</v>
      </c>
      <c r="D157" s="481" t="s">
        <v>2586</v>
      </c>
      <c r="E157" s="481" t="s">
        <v>2138</v>
      </c>
      <c r="F157" s="481" t="str">
        <f t="shared" si="0"/>
        <v>RSSH: Integrated service delivery and quality improvement</v>
      </c>
      <c r="G157" s="481" t="s">
        <v>2589</v>
      </c>
      <c r="H157" s="487" t="s">
        <v>2588</v>
      </c>
    </row>
    <row r="158" spans="2:8" s="11" customFormat="1" x14ac:dyDescent="0.25">
      <c r="B158" s="7" t="str">
        <f t="array" ref="B158">IFERROR(INDEX($C$131:$C$166, MATCH(0, COUNTIF($B$130:B157, $C$131:$C$166&amp;"") + IF($C$131:$C$166="",1,0), 0)), "")</f>
        <v/>
      </c>
      <c r="C158" s="484" t="s">
        <v>2590</v>
      </c>
      <c r="D158" s="481" t="s">
        <v>2591</v>
      </c>
      <c r="E158" s="481" t="s">
        <v>2137</v>
      </c>
      <c r="F158" s="481" t="str">
        <f t="shared" si="0"/>
        <v>RSSH: National health strategies</v>
      </c>
      <c r="G158" s="481" t="s">
        <v>2592</v>
      </c>
      <c r="H158" s="487" t="s">
        <v>2593</v>
      </c>
    </row>
    <row r="159" spans="2:8" s="11" customFormat="1" x14ac:dyDescent="0.25">
      <c r="B159" s="7" t="str">
        <f t="array" ref="B159">IFERROR(INDEX($C$131:$C$166, MATCH(0, COUNTIF($B$130:B158, $C$131:$C$166&amp;"") + IF($C$131:$C$166="",1,0), 0)), "")</f>
        <v/>
      </c>
      <c r="C159" s="484" t="s">
        <v>2590</v>
      </c>
      <c r="D159" s="481" t="s">
        <v>2591</v>
      </c>
      <c r="E159" s="481" t="s">
        <v>2138</v>
      </c>
      <c r="F159" s="481" t="str">
        <f t="shared" si="0"/>
        <v>RSSH: National health strategies</v>
      </c>
      <c r="G159" s="481" t="s">
        <v>2594</v>
      </c>
      <c r="H159" s="487" t="s">
        <v>2593</v>
      </c>
    </row>
    <row r="160" spans="2:8" s="11" customFormat="1" x14ac:dyDescent="0.25">
      <c r="B160" s="7" t="str">
        <f t="array" ref="B160">IFERROR(INDEX($C$131:$C$166, MATCH(0, COUNTIF($B$130:B159, $C$131:$C$166&amp;"") + IF($C$131:$C$166="",1,0), 0)), "")</f>
        <v/>
      </c>
      <c r="C160" s="484" t="s">
        <v>2595</v>
      </c>
      <c r="D160" s="481" t="s">
        <v>2596</v>
      </c>
      <c r="E160" s="481" t="s">
        <v>2137</v>
      </c>
      <c r="F160" s="481" t="str">
        <f t="shared" si="0"/>
        <v>RSSH: Procurement and supply chain management systems</v>
      </c>
      <c r="G160" s="481" t="s">
        <v>2597</v>
      </c>
      <c r="H160" s="487" t="s">
        <v>2598</v>
      </c>
    </row>
    <row r="161" spans="1:9" s="11" customFormat="1" x14ac:dyDescent="0.25">
      <c r="B161" s="7" t="str">
        <f t="array" ref="B161">IFERROR(INDEX($C$131:$C$166, MATCH(0, COUNTIF($B$130:B160, $C$131:$C$166&amp;"") + IF($C$131:$C$166="",1,0), 0)), "")</f>
        <v/>
      </c>
      <c r="C161" s="484" t="s">
        <v>2595</v>
      </c>
      <c r="D161" s="481" t="s">
        <v>2596</v>
      </c>
      <c r="E161" s="481" t="s">
        <v>2138</v>
      </c>
      <c r="F161" s="481" t="str">
        <f t="shared" si="0"/>
        <v>RSSH: Procurement and supply chain management systems</v>
      </c>
      <c r="G161" s="481" t="s">
        <v>2599</v>
      </c>
      <c r="H161" s="487" t="s">
        <v>2598</v>
      </c>
    </row>
    <row r="162" spans="1:9" s="11" customFormat="1" x14ac:dyDescent="0.25">
      <c r="B162" s="7" t="str">
        <f t="array" ref="B162">IFERROR(INDEX($C$131:$C$166, MATCH(0, COUNTIF($B$130:B161, $C$131:$C$166&amp;"") + IF($C$131:$C$166="",1,0), 0)), "")</f>
        <v/>
      </c>
      <c r="C162" s="484" t="s">
        <v>2600</v>
      </c>
      <c r="D162" s="481" t="s">
        <v>567</v>
      </c>
      <c r="E162" s="481" t="s">
        <v>2138</v>
      </c>
      <c r="F162" s="481" t="str">
        <f t="shared" si="0"/>
        <v>TB care and prevention</v>
      </c>
      <c r="G162" s="481" t="s">
        <v>2601</v>
      </c>
      <c r="H162" s="487" t="s">
        <v>569</v>
      </c>
    </row>
    <row r="163" spans="1:9" s="11" customFormat="1" x14ac:dyDescent="0.25">
      <c r="B163" s="7" t="str">
        <f t="array" ref="B163">IFERROR(INDEX($C$131:$C$166, MATCH(0, COUNTIF($B$130:B162, $C$131:$C$166&amp;"") + IF($C$131:$C$166="",1,0), 0)), "")</f>
        <v/>
      </c>
      <c r="C163" s="484" t="s">
        <v>2602</v>
      </c>
      <c r="D163" s="481" t="s">
        <v>555</v>
      </c>
      <c r="E163" s="481" t="s">
        <v>2137</v>
      </c>
      <c r="F163" s="481" t="str">
        <f t="shared" si="0"/>
        <v>TB/HIV</v>
      </c>
      <c r="G163" s="481" t="s">
        <v>2603</v>
      </c>
      <c r="H163" s="487" t="s">
        <v>557</v>
      </c>
    </row>
    <row r="164" spans="1:9" s="11" customFormat="1" x14ac:dyDescent="0.25">
      <c r="B164" s="7" t="str">
        <f t="array" ref="B164">IFERROR(INDEX($C$131:$C$166, MATCH(0, COUNTIF($B$130:B163, $C$131:$C$166&amp;"") + IF($C$131:$C$166="",1,0), 0)), "")</f>
        <v/>
      </c>
      <c r="C164" s="484" t="s">
        <v>2602</v>
      </c>
      <c r="D164" s="481" t="s">
        <v>555</v>
      </c>
      <c r="E164" s="481" t="s">
        <v>2138</v>
      </c>
      <c r="F164" s="481" t="str">
        <f t="shared" si="0"/>
        <v>TB/HIV</v>
      </c>
      <c r="G164" s="481" t="s">
        <v>2604</v>
      </c>
      <c r="H164" s="487" t="s">
        <v>557</v>
      </c>
    </row>
    <row r="165" spans="1:9" s="11" customFormat="1" x14ac:dyDescent="0.25">
      <c r="B165" s="7" t="str">
        <f t="array" ref="B165">IFERROR(INDEX($C$131:$C$166, MATCH(0, COUNTIF($B$130:B164, $C$131:$C$166&amp;"") + IF($C$131:$C$166="",1,0), 0)), "")</f>
        <v/>
      </c>
      <c r="C165" s="484" t="s">
        <v>2605</v>
      </c>
      <c r="D165" s="481" t="s">
        <v>552</v>
      </c>
      <c r="E165" s="481" t="s">
        <v>2137</v>
      </c>
      <c r="F165" s="481" t="str">
        <f t="shared" si="0"/>
        <v>Treatment, care and support</v>
      </c>
      <c r="G165" s="481" t="s">
        <v>2606</v>
      </c>
      <c r="H165" s="487" t="s">
        <v>554</v>
      </c>
    </row>
    <row r="167" spans="1:9" ht="13" x14ac:dyDescent="0.3">
      <c r="A167" s="2" t="s">
        <v>75</v>
      </c>
    </row>
    <row r="168" spans="1:9" x14ac:dyDescent="0.25">
      <c r="A168" s="481" t="s">
        <v>1</v>
      </c>
      <c r="B168" s="481" t="s">
        <v>140</v>
      </c>
      <c r="C168" s="481" t="s">
        <v>88</v>
      </c>
      <c r="D168" s="481" t="s">
        <v>59</v>
      </c>
      <c r="E168" s="481" t="s">
        <v>62</v>
      </c>
      <c r="F168" s="1" t="s">
        <v>136</v>
      </c>
      <c r="G168" s="1" t="s">
        <v>137</v>
      </c>
      <c r="H168" s="7" t="s">
        <v>138</v>
      </c>
      <c r="I168" s="7" t="s">
        <v>139</v>
      </c>
    </row>
    <row r="169" spans="1:9" hidden="1" x14ac:dyDescent="0.25">
      <c r="A169" s="481" t="s">
        <v>135</v>
      </c>
      <c r="B169" s="482" t="s">
        <v>105</v>
      </c>
      <c r="C169" s="484" t="s">
        <v>67</v>
      </c>
      <c r="D169" s="482" t="s">
        <v>58</v>
      </c>
      <c r="E169" s="481" t="s">
        <v>61</v>
      </c>
      <c r="H169" s="7"/>
      <c r="I169" s="7"/>
    </row>
    <row r="170" spans="1:9" s="11" customFormat="1" x14ac:dyDescent="0.25">
      <c r="A170" s="481" t="s">
        <v>2553</v>
      </c>
      <c r="B170" s="482" t="s">
        <v>2759</v>
      </c>
      <c r="C170" s="484" t="s">
        <v>2760</v>
      </c>
      <c r="D170" s="482"/>
      <c r="E170" s="481" t="s">
        <v>2761</v>
      </c>
      <c r="H170" s="7"/>
      <c r="I170" s="7"/>
    </row>
    <row r="171" spans="1:9" s="11" customFormat="1" x14ac:dyDescent="0.25">
      <c r="A171" s="481" t="s">
        <v>2553</v>
      </c>
      <c r="B171" s="482" t="s">
        <v>2762</v>
      </c>
      <c r="C171" s="484" t="s">
        <v>2763</v>
      </c>
      <c r="D171" s="482"/>
      <c r="E171" s="481" t="s">
        <v>2764</v>
      </c>
      <c r="H171" s="7"/>
      <c r="I171" s="7"/>
    </row>
    <row r="172" spans="1:9" s="11" customFormat="1" x14ac:dyDescent="0.25">
      <c r="A172" s="481" t="s">
        <v>2553</v>
      </c>
      <c r="B172" s="482" t="s">
        <v>2765</v>
      </c>
      <c r="C172" s="484" t="s">
        <v>2766</v>
      </c>
      <c r="D172" s="482"/>
      <c r="E172" s="481" t="s">
        <v>2767</v>
      </c>
      <c r="H172" s="7"/>
      <c r="I172" s="7"/>
    </row>
    <row r="173" spans="1:9" s="11" customFormat="1" x14ac:dyDescent="0.25">
      <c r="A173" s="481" t="s">
        <v>2553</v>
      </c>
      <c r="B173" s="482" t="s">
        <v>2768</v>
      </c>
      <c r="C173" s="484" t="s">
        <v>2769</v>
      </c>
      <c r="D173" s="482"/>
      <c r="E173" s="481" t="s">
        <v>2770</v>
      </c>
      <c r="H173" s="7"/>
      <c r="I173" s="7"/>
    </row>
    <row r="174" spans="1:9" s="11" customFormat="1" x14ac:dyDescent="0.25">
      <c r="A174" s="481" t="s">
        <v>2553</v>
      </c>
      <c r="B174" s="482" t="s">
        <v>2771</v>
      </c>
      <c r="C174" s="484" t="s">
        <v>2772</v>
      </c>
      <c r="D174" s="482"/>
      <c r="E174" s="481" t="s">
        <v>2773</v>
      </c>
      <c r="H174" s="7"/>
      <c r="I174" s="7"/>
    </row>
    <row r="175" spans="1:9" s="11" customFormat="1" x14ac:dyDescent="0.25">
      <c r="A175" s="481" t="s">
        <v>2553</v>
      </c>
      <c r="B175" s="482" t="s">
        <v>2774</v>
      </c>
      <c r="C175" s="484" t="s">
        <v>2775</v>
      </c>
      <c r="D175" s="482"/>
      <c r="E175" s="481" t="s">
        <v>2776</v>
      </c>
      <c r="H175" s="7"/>
      <c r="I175" s="7"/>
    </row>
    <row r="176" spans="1:9" s="11" customFormat="1" x14ac:dyDescent="0.25">
      <c r="A176" s="481" t="s">
        <v>2553</v>
      </c>
      <c r="B176" s="482" t="s">
        <v>2777</v>
      </c>
      <c r="C176" s="484" t="s">
        <v>2778</v>
      </c>
      <c r="D176" s="482"/>
      <c r="E176" s="481" t="s">
        <v>2779</v>
      </c>
      <c r="H176" s="7"/>
      <c r="I176" s="7"/>
    </row>
    <row r="177" spans="1:9" s="11" customFormat="1" x14ac:dyDescent="0.25">
      <c r="A177" s="481" t="s">
        <v>2553</v>
      </c>
      <c r="B177" s="482" t="s">
        <v>2780</v>
      </c>
      <c r="C177" s="484" t="s">
        <v>2781</v>
      </c>
      <c r="D177" s="482"/>
      <c r="E177" s="481" t="s">
        <v>2782</v>
      </c>
      <c r="H177" s="7"/>
      <c r="I177" s="7"/>
    </row>
    <row r="178" spans="1:9" s="11" customFormat="1" x14ac:dyDescent="0.25">
      <c r="A178" s="481" t="s">
        <v>561</v>
      </c>
      <c r="B178" s="482" t="s">
        <v>2783</v>
      </c>
      <c r="C178" s="484" t="s">
        <v>2784</v>
      </c>
      <c r="D178" s="482"/>
      <c r="E178" s="481" t="s">
        <v>2785</v>
      </c>
      <c r="H178" s="7"/>
      <c r="I178" s="7"/>
    </row>
    <row r="179" spans="1:9" s="11" customFormat="1" x14ac:dyDescent="0.25">
      <c r="A179" s="481" t="s">
        <v>561</v>
      </c>
      <c r="B179" s="482" t="s">
        <v>2786</v>
      </c>
      <c r="C179" s="484" t="s">
        <v>2787</v>
      </c>
      <c r="D179" s="482"/>
      <c r="E179" s="481" t="s">
        <v>2788</v>
      </c>
      <c r="H179" s="7"/>
      <c r="I179" s="7"/>
    </row>
    <row r="180" spans="1:9" s="11" customFormat="1" x14ac:dyDescent="0.25">
      <c r="A180" s="481" t="s">
        <v>561</v>
      </c>
      <c r="B180" s="482" t="s">
        <v>2789</v>
      </c>
      <c r="C180" s="484" t="s">
        <v>2790</v>
      </c>
      <c r="D180" s="482"/>
      <c r="E180" s="481" t="s">
        <v>2791</v>
      </c>
      <c r="H180" s="7"/>
      <c r="I180" s="7"/>
    </row>
    <row r="181" spans="1:9" s="11" customFormat="1" x14ac:dyDescent="0.25">
      <c r="A181" s="481" t="s">
        <v>561</v>
      </c>
      <c r="B181" s="482" t="s">
        <v>2792</v>
      </c>
      <c r="C181" s="484" t="s">
        <v>2793</v>
      </c>
      <c r="D181" s="482"/>
      <c r="E181" s="481" t="s">
        <v>2794</v>
      </c>
      <c r="H181" s="7"/>
      <c r="I181" s="7"/>
    </row>
    <row r="182" spans="1:9" s="11" customFormat="1" x14ac:dyDescent="0.25">
      <c r="A182" s="481" t="s">
        <v>561</v>
      </c>
      <c r="B182" s="482" t="s">
        <v>2795</v>
      </c>
      <c r="C182" s="484" t="s">
        <v>2796</v>
      </c>
      <c r="D182" s="482"/>
      <c r="E182" s="481" t="s">
        <v>2797</v>
      </c>
      <c r="H182" s="7"/>
      <c r="I182" s="7"/>
    </row>
    <row r="183" spans="1:9" s="11" customFormat="1" x14ac:dyDescent="0.25">
      <c r="A183" s="481" t="s">
        <v>561</v>
      </c>
      <c r="B183" s="482" t="s">
        <v>2798</v>
      </c>
      <c r="C183" s="484" t="s">
        <v>2799</v>
      </c>
      <c r="D183" s="482"/>
      <c r="E183" s="481" t="s">
        <v>2800</v>
      </c>
      <c r="H183" s="7"/>
      <c r="I183" s="7"/>
    </row>
    <row r="184" spans="1:9" s="11" customFormat="1" x14ac:dyDescent="0.25">
      <c r="A184" s="481" t="s">
        <v>561</v>
      </c>
      <c r="B184" s="482" t="s">
        <v>2801</v>
      </c>
      <c r="C184" s="484" t="s">
        <v>2802</v>
      </c>
      <c r="D184" s="482"/>
      <c r="E184" s="481" t="s">
        <v>2803</v>
      </c>
      <c r="H184" s="7"/>
      <c r="I184" s="7"/>
    </row>
    <row r="185" spans="1:9" s="11" customFormat="1" x14ac:dyDescent="0.25">
      <c r="A185" s="481" t="s">
        <v>561</v>
      </c>
      <c r="B185" s="482" t="s">
        <v>2804</v>
      </c>
      <c r="C185" s="484" t="s">
        <v>2805</v>
      </c>
      <c r="D185" s="482"/>
      <c r="E185" s="481" t="s">
        <v>2806</v>
      </c>
      <c r="H185" s="7"/>
      <c r="I185" s="7"/>
    </row>
    <row r="186" spans="1:9" s="11" customFormat="1" x14ac:dyDescent="0.25">
      <c r="A186" s="481" t="s">
        <v>561</v>
      </c>
      <c r="B186" s="482" t="s">
        <v>2807</v>
      </c>
      <c r="C186" s="484" t="s">
        <v>2808</v>
      </c>
      <c r="D186" s="482"/>
      <c r="E186" s="481" t="s">
        <v>2809</v>
      </c>
      <c r="H186" s="7"/>
      <c r="I186" s="7"/>
    </row>
    <row r="187" spans="1:9" s="11" customFormat="1" x14ac:dyDescent="0.25">
      <c r="A187" s="481" t="s">
        <v>561</v>
      </c>
      <c r="B187" s="482" t="s">
        <v>2810</v>
      </c>
      <c r="C187" s="484" t="s">
        <v>2811</v>
      </c>
      <c r="D187" s="482"/>
      <c r="E187" s="481" t="s">
        <v>2812</v>
      </c>
      <c r="H187" s="7"/>
      <c r="I187" s="7"/>
    </row>
    <row r="188" spans="1:9" s="11" customFormat="1" x14ac:dyDescent="0.25">
      <c r="A188" s="481" t="s">
        <v>561</v>
      </c>
      <c r="B188" s="482" t="s">
        <v>2813</v>
      </c>
      <c r="C188" s="484" t="s">
        <v>2814</v>
      </c>
      <c r="D188" s="482"/>
      <c r="E188" s="481" t="s">
        <v>2815</v>
      </c>
      <c r="H188" s="7"/>
      <c r="I188" s="7"/>
    </row>
    <row r="189" spans="1:9" s="11" customFormat="1" x14ac:dyDescent="0.25">
      <c r="A189" s="481" t="s">
        <v>2524</v>
      </c>
      <c r="B189" s="482" t="s">
        <v>2816</v>
      </c>
      <c r="C189" s="484" t="s">
        <v>2817</v>
      </c>
      <c r="D189" s="482"/>
      <c r="E189" s="481" t="s">
        <v>2818</v>
      </c>
      <c r="H189" s="7"/>
      <c r="I189" s="7"/>
    </row>
    <row r="190" spans="1:9" s="11" customFormat="1" x14ac:dyDescent="0.25">
      <c r="A190" s="481" t="s">
        <v>2524</v>
      </c>
      <c r="B190" s="482" t="s">
        <v>2819</v>
      </c>
      <c r="C190" s="484" t="s">
        <v>2820</v>
      </c>
      <c r="D190" s="482"/>
      <c r="E190" s="481" t="s">
        <v>2821</v>
      </c>
      <c r="H190" s="7"/>
      <c r="I190" s="7"/>
    </row>
    <row r="191" spans="1:9" s="11" customFormat="1" x14ac:dyDescent="0.25">
      <c r="A191" s="481" t="s">
        <v>2524</v>
      </c>
      <c r="B191" s="482" t="s">
        <v>2822</v>
      </c>
      <c r="C191" s="484" t="s">
        <v>2823</v>
      </c>
      <c r="D191" s="482"/>
      <c r="E191" s="481" t="s">
        <v>2824</v>
      </c>
      <c r="H191" s="7"/>
      <c r="I191" s="7"/>
    </row>
    <row r="192" spans="1:9" s="11" customFormat="1" x14ac:dyDescent="0.25">
      <c r="A192" s="481" t="s">
        <v>2524</v>
      </c>
      <c r="B192" s="482" t="s">
        <v>2825</v>
      </c>
      <c r="C192" s="484" t="s">
        <v>2826</v>
      </c>
      <c r="D192" s="482"/>
      <c r="E192" s="481" t="s">
        <v>2827</v>
      </c>
      <c r="H192" s="7"/>
      <c r="I192" s="7"/>
    </row>
    <row r="193" spans="1:9" s="11" customFormat="1" x14ac:dyDescent="0.25">
      <c r="A193" s="481" t="s">
        <v>2524</v>
      </c>
      <c r="B193" s="482" t="s">
        <v>2828</v>
      </c>
      <c r="C193" s="484" t="s">
        <v>2829</v>
      </c>
      <c r="D193" s="482"/>
      <c r="E193" s="481" t="s">
        <v>2830</v>
      </c>
      <c r="H193" s="7"/>
      <c r="I193" s="7"/>
    </row>
    <row r="194" spans="1:9" s="11" customFormat="1" x14ac:dyDescent="0.25">
      <c r="A194" s="481" t="s">
        <v>2524</v>
      </c>
      <c r="B194" s="482" t="s">
        <v>2831</v>
      </c>
      <c r="C194" s="484" t="s">
        <v>2832</v>
      </c>
      <c r="D194" s="482"/>
      <c r="E194" s="481" t="s">
        <v>2833</v>
      </c>
      <c r="H194" s="7"/>
      <c r="I194" s="7"/>
    </row>
    <row r="195" spans="1:9" s="11" customFormat="1" x14ac:dyDescent="0.25">
      <c r="A195" s="481" t="s">
        <v>2524</v>
      </c>
      <c r="B195" s="482" t="s">
        <v>2834</v>
      </c>
      <c r="C195" s="484" t="s">
        <v>2835</v>
      </c>
      <c r="D195" s="482"/>
      <c r="E195" s="481" t="s">
        <v>2836</v>
      </c>
      <c r="H195" s="7"/>
      <c r="I195" s="7"/>
    </row>
    <row r="196" spans="1:9" s="11" customFormat="1" x14ac:dyDescent="0.25">
      <c r="A196" s="481" t="s">
        <v>2524</v>
      </c>
      <c r="B196" s="482" t="s">
        <v>2837</v>
      </c>
      <c r="C196" s="484" t="s">
        <v>2838</v>
      </c>
      <c r="D196" s="482"/>
      <c r="E196" s="481" t="s">
        <v>2839</v>
      </c>
      <c r="H196" s="7"/>
      <c r="I196" s="7"/>
    </row>
    <row r="197" spans="1:9" s="11" customFormat="1" x14ac:dyDescent="0.25">
      <c r="A197" s="481" t="s">
        <v>2524</v>
      </c>
      <c r="B197" s="482" t="s">
        <v>2840</v>
      </c>
      <c r="C197" s="484" t="s">
        <v>2841</v>
      </c>
      <c r="D197" s="482"/>
      <c r="E197" s="481" t="s">
        <v>2842</v>
      </c>
      <c r="H197" s="7"/>
      <c r="I197" s="7"/>
    </row>
    <row r="198" spans="1:9" s="11" customFormat="1" x14ac:dyDescent="0.25">
      <c r="A198" s="481" t="s">
        <v>2524</v>
      </c>
      <c r="B198" s="482" t="s">
        <v>2843</v>
      </c>
      <c r="C198" s="484" t="s">
        <v>2844</v>
      </c>
      <c r="D198" s="482"/>
      <c r="E198" s="481" t="s">
        <v>2845</v>
      </c>
      <c r="H198" s="7"/>
      <c r="I198" s="7"/>
    </row>
    <row r="199" spans="1:9" s="11" customFormat="1" x14ac:dyDescent="0.25">
      <c r="A199" s="481" t="s">
        <v>2524</v>
      </c>
      <c r="B199" s="482" t="s">
        <v>2846</v>
      </c>
      <c r="C199" s="484" t="s">
        <v>2847</v>
      </c>
      <c r="D199" s="482"/>
      <c r="E199" s="481" t="s">
        <v>2848</v>
      </c>
      <c r="H199" s="7"/>
      <c r="I199" s="7"/>
    </row>
    <row r="200" spans="1:9" s="11" customFormat="1" x14ac:dyDescent="0.25">
      <c r="A200" s="481" t="s">
        <v>2524</v>
      </c>
      <c r="B200" s="482" t="s">
        <v>2849</v>
      </c>
      <c r="C200" s="484" t="s">
        <v>2850</v>
      </c>
      <c r="D200" s="482"/>
      <c r="E200" s="481" t="s">
        <v>2851</v>
      </c>
      <c r="H200" s="7"/>
      <c r="I200" s="7"/>
    </row>
    <row r="201" spans="1:9" s="11" customFormat="1" x14ac:dyDescent="0.25">
      <c r="A201" s="481" t="s">
        <v>564</v>
      </c>
      <c r="B201" s="482" t="s">
        <v>2852</v>
      </c>
      <c r="C201" s="484" t="s">
        <v>2853</v>
      </c>
      <c r="D201" s="482"/>
      <c r="E201" s="481" t="s">
        <v>2854</v>
      </c>
      <c r="H201" s="7"/>
      <c r="I201" s="7"/>
    </row>
    <row r="202" spans="1:9" s="11" customFormat="1" x14ac:dyDescent="0.25">
      <c r="A202" s="481" t="s">
        <v>564</v>
      </c>
      <c r="B202" s="482" t="s">
        <v>2855</v>
      </c>
      <c r="C202" s="484" t="s">
        <v>2856</v>
      </c>
      <c r="D202" s="482"/>
      <c r="E202" s="481" t="s">
        <v>2857</v>
      </c>
      <c r="H202" s="7"/>
      <c r="I202" s="7"/>
    </row>
    <row r="203" spans="1:9" s="11" customFormat="1" x14ac:dyDescent="0.25">
      <c r="A203" s="481" t="s">
        <v>564</v>
      </c>
      <c r="B203" s="482" t="s">
        <v>2858</v>
      </c>
      <c r="C203" s="484" t="s">
        <v>2859</v>
      </c>
      <c r="D203" s="482"/>
      <c r="E203" s="481" t="s">
        <v>2860</v>
      </c>
      <c r="H203" s="7"/>
      <c r="I203" s="7"/>
    </row>
    <row r="204" spans="1:9" s="11" customFormat="1" x14ac:dyDescent="0.25">
      <c r="A204" s="481" t="s">
        <v>564</v>
      </c>
      <c r="B204" s="482" t="s">
        <v>2861</v>
      </c>
      <c r="C204" s="484" t="s">
        <v>2862</v>
      </c>
      <c r="D204" s="482"/>
      <c r="E204" s="481" t="s">
        <v>2863</v>
      </c>
      <c r="H204" s="7"/>
      <c r="I204" s="7"/>
    </row>
    <row r="205" spans="1:9" s="11" customFormat="1" x14ac:dyDescent="0.25">
      <c r="A205" s="481" t="s">
        <v>564</v>
      </c>
      <c r="B205" s="482" t="s">
        <v>2864</v>
      </c>
      <c r="C205" s="484" t="s">
        <v>2865</v>
      </c>
      <c r="D205" s="482"/>
      <c r="E205" s="481" t="s">
        <v>2866</v>
      </c>
      <c r="H205" s="7"/>
      <c r="I205" s="7"/>
    </row>
    <row r="206" spans="1:9" s="11" customFormat="1" x14ac:dyDescent="0.25">
      <c r="A206" s="481" t="s">
        <v>2549</v>
      </c>
      <c r="B206" s="482" t="s">
        <v>2867</v>
      </c>
      <c r="C206" s="484" t="s">
        <v>2868</v>
      </c>
      <c r="D206" s="482"/>
      <c r="E206" s="481" t="s">
        <v>2869</v>
      </c>
      <c r="H206" s="7"/>
      <c r="I206" s="7"/>
    </row>
    <row r="207" spans="1:9" s="11" customFormat="1" x14ac:dyDescent="0.25">
      <c r="A207" s="481" t="s">
        <v>2549</v>
      </c>
      <c r="B207" s="482" t="s">
        <v>2870</v>
      </c>
      <c r="C207" s="484" t="s">
        <v>2871</v>
      </c>
      <c r="D207" s="482"/>
      <c r="E207" s="481" t="s">
        <v>2872</v>
      </c>
      <c r="H207" s="7"/>
      <c r="I207" s="7"/>
    </row>
    <row r="208" spans="1:9" s="11" customFormat="1" x14ac:dyDescent="0.25">
      <c r="A208" s="481" t="s">
        <v>2549</v>
      </c>
      <c r="B208" s="482" t="s">
        <v>2873</v>
      </c>
      <c r="C208" s="484" t="s">
        <v>2874</v>
      </c>
      <c r="D208" s="482"/>
      <c r="E208" s="481" t="s">
        <v>2875</v>
      </c>
      <c r="H208" s="7"/>
      <c r="I208" s="7"/>
    </row>
    <row r="209" spans="1:9" s="11" customFormat="1" x14ac:dyDescent="0.25">
      <c r="A209" s="481" t="s">
        <v>2549</v>
      </c>
      <c r="B209" s="482" t="s">
        <v>2876</v>
      </c>
      <c r="C209" s="484" t="s">
        <v>2877</v>
      </c>
      <c r="D209" s="482"/>
      <c r="E209" s="481" t="s">
        <v>2878</v>
      </c>
      <c r="H209" s="7"/>
      <c r="I209" s="7"/>
    </row>
    <row r="210" spans="1:9" s="11" customFormat="1" x14ac:dyDescent="0.25">
      <c r="A210" s="481" t="s">
        <v>2549</v>
      </c>
      <c r="B210" s="482" t="s">
        <v>2879</v>
      </c>
      <c r="C210" s="484" t="s">
        <v>2880</v>
      </c>
      <c r="D210" s="482"/>
      <c r="E210" s="481" t="s">
        <v>2881</v>
      </c>
      <c r="H210" s="7"/>
      <c r="I210" s="7"/>
    </row>
    <row r="211" spans="1:9" s="11" customFormat="1" x14ac:dyDescent="0.25">
      <c r="A211" s="481" t="s">
        <v>2549</v>
      </c>
      <c r="B211" s="482" t="s">
        <v>2882</v>
      </c>
      <c r="C211" s="484" t="s">
        <v>2883</v>
      </c>
      <c r="D211" s="482"/>
      <c r="E211" s="481" t="s">
        <v>2884</v>
      </c>
      <c r="H211" s="7"/>
      <c r="I211" s="7"/>
    </row>
    <row r="212" spans="1:9" s="11" customFormat="1" x14ac:dyDescent="0.25">
      <c r="A212" s="481" t="s">
        <v>2549</v>
      </c>
      <c r="B212" s="482" t="s">
        <v>2885</v>
      </c>
      <c r="C212" s="484" t="s">
        <v>2886</v>
      </c>
      <c r="D212" s="482"/>
      <c r="E212" s="481" t="s">
        <v>2887</v>
      </c>
      <c r="H212" s="7"/>
      <c r="I212" s="7"/>
    </row>
    <row r="213" spans="1:9" s="11" customFormat="1" x14ac:dyDescent="0.25">
      <c r="A213" s="481" t="s">
        <v>2549</v>
      </c>
      <c r="B213" s="482" t="s">
        <v>2888</v>
      </c>
      <c r="C213" s="484" t="s">
        <v>2889</v>
      </c>
      <c r="D213" s="482"/>
      <c r="E213" s="481" t="s">
        <v>2890</v>
      </c>
      <c r="H213" s="7"/>
      <c r="I213" s="7"/>
    </row>
    <row r="214" spans="1:9" s="11" customFormat="1" x14ac:dyDescent="0.25">
      <c r="A214" s="481" t="s">
        <v>2549</v>
      </c>
      <c r="B214" s="482" t="s">
        <v>2891</v>
      </c>
      <c r="C214" s="484" t="s">
        <v>2892</v>
      </c>
      <c r="D214" s="482"/>
      <c r="E214" s="481" t="s">
        <v>2893</v>
      </c>
      <c r="H214" s="7"/>
      <c r="I214" s="7"/>
    </row>
    <row r="215" spans="1:9" s="11" customFormat="1" x14ac:dyDescent="0.25">
      <c r="A215" s="481" t="s">
        <v>2549</v>
      </c>
      <c r="B215" s="482" t="s">
        <v>2894</v>
      </c>
      <c r="C215" s="484" t="s">
        <v>2895</v>
      </c>
      <c r="D215" s="482"/>
      <c r="E215" s="481" t="s">
        <v>2896</v>
      </c>
      <c r="H215" s="7"/>
      <c r="I215" s="7"/>
    </row>
    <row r="216" spans="1:9" s="11" customFormat="1" x14ac:dyDescent="0.25">
      <c r="A216" s="481" t="s">
        <v>2549</v>
      </c>
      <c r="B216" s="482" t="s">
        <v>2897</v>
      </c>
      <c r="C216" s="484" t="s">
        <v>2898</v>
      </c>
      <c r="D216" s="482"/>
      <c r="E216" s="481" t="s">
        <v>2899</v>
      </c>
      <c r="H216" s="7"/>
      <c r="I216" s="7"/>
    </row>
    <row r="217" spans="1:9" s="11" customFormat="1" x14ac:dyDescent="0.25">
      <c r="A217" s="481" t="s">
        <v>549</v>
      </c>
      <c r="B217" s="482" t="s">
        <v>2900</v>
      </c>
      <c r="C217" s="484" t="s">
        <v>2901</v>
      </c>
      <c r="D217" s="482"/>
      <c r="E217" s="481" t="s">
        <v>2902</v>
      </c>
      <c r="H217" s="7"/>
      <c r="I217" s="7"/>
    </row>
    <row r="218" spans="1:9" s="11" customFormat="1" x14ac:dyDescent="0.25">
      <c r="A218" s="481" t="s">
        <v>549</v>
      </c>
      <c r="B218" s="482" t="s">
        <v>2903</v>
      </c>
      <c r="C218" s="484" t="s">
        <v>2904</v>
      </c>
      <c r="D218" s="482"/>
      <c r="E218" s="481" t="s">
        <v>2905</v>
      </c>
      <c r="H218" s="7"/>
      <c r="I218" s="7"/>
    </row>
    <row r="219" spans="1:9" s="11" customFormat="1" x14ac:dyDescent="0.25">
      <c r="A219" s="481" t="s">
        <v>549</v>
      </c>
      <c r="B219" s="482" t="s">
        <v>2906</v>
      </c>
      <c r="C219" s="484" t="s">
        <v>2907</v>
      </c>
      <c r="D219" s="482"/>
      <c r="E219" s="481" t="s">
        <v>2908</v>
      </c>
      <c r="H219" s="7"/>
      <c r="I219" s="7"/>
    </row>
    <row r="220" spans="1:9" s="11" customFormat="1" x14ac:dyDescent="0.25">
      <c r="A220" s="481" t="s">
        <v>549</v>
      </c>
      <c r="B220" s="482" t="s">
        <v>2909</v>
      </c>
      <c r="C220" s="484" t="s">
        <v>2910</v>
      </c>
      <c r="D220" s="482"/>
      <c r="E220" s="481" t="s">
        <v>2911</v>
      </c>
      <c r="H220" s="7"/>
      <c r="I220" s="7"/>
    </row>
    <row r="221" spans="1:9" s="11" customFormat="1" x14ac:dyDescent="0.25">
      <c r="A221" s="481" t="s">
        <v>549</v>
      </c>
      <c r="B221" s="482" t="s">
        <v>2912</v>
      </c>
      <c r="C221" s="484" t="s">
        <v>2913</v>
      </c>
      <c r="D221" s="482"/>
      <c r="E221" s="481" t="s">
        <v>2914</v>
      </c>
      <c r="H221" s="7"/>
      <c r="I221" s="7"/>
    </row>
    <row r="222" spans="1:9" s="11" customFormat="1" x14ac:dyDescent="0.25">
      <c r="A222" s="481" t="s">
        <v>552</v>
      </c>
      <c r="B222" s="482" t="s">
        <v>2915</v>
      </c>
      <c r="C222" s="484" t="s">
        <v>2916</v>
      </c>
      <c r="D222" s="482"/>
      <c r="E222" s="481" t="s">
        <v>2917</v>
      </c>
      <c r="H222" s="7"/>
      <c r="I222" s="7"/>
    </row>
    <row r="223" spans="1:9" s="11" customFormat="1" x14ac:dyDescent="0.25">
      <c r="A223" s="481" t="s">
        <v>552</v>
      </c>
      <c r="B223" s="482" t="s">
        <v>2918</v>
      </c>
      <c r="C223" s="484" t="s">
        <v>2919</v>
      </c>
      <c r="D223" s="482"/>
      <c r="E223" s="481" t="s">
        <v>2920</v>
      </c>
      <c r="H223" s="7"/>
      <c r="I223" s="7"/>
    </row>
    <row r="224" spans="1:9" s="11" customFormat="1" x14ac:dyDescent="0.25">
      <c r="A224" s="481" t="s">
        <v>552</v>
      </c>
      <c r="B224" s="482" t="s">
        <v>2921</v>
      </c>
      <c r="C224" s="484" t="s">
        <v>2922</v>
      </c>
      <c r="D224" s="482"/>
      <c r="E224" s="481" t="s">
        <v>2923</v>
      </c>
      <c r="H224" s="7"/>
      <c r="I224" s="7"/>
    </row>
    <row r="225" spans="1:9" s="11" customFormat="1" x14ac:dyDescent="0.25">
      <c r="A225" s="481" t="s">
        <v>552</v>
      </c>
      <c r="B225" s="482" t="s">
        <v>2924</v>
      </c>
      <c r="C225" s="484" t="s">
        <v>2925</v>
      </c>
      <c r="D225" s="482"/>
      <c r="E225" s="481" t="s">
        <v>2926</v>
      </c>
      <c r="H225" s="7"/>
      <c r="I225" s="7"/>
    </row>
    <row r="226" spans="1:9" s="11" customFormat="1" x14ac:dyDescent="0.25">
      <c r="A226" s="481" t="s">
        <v>552</v>
      </c>
      <c r="B226" s="482" t="s">
        <v>2927</v>
      </c>
      <c r="C226" s="484" t="s">
        <v>2928</v>
      </c>
      <c r="D226" s="482"/>
      <c r="E226" s="481" t="s">
        <v>2929</v>
      </c>
      <c r="H226" s="7"/>
      <c r="I226" s="7"/>
    </row>
    <row r="227" spans="1:9" s="11" customFormat="1" x14ac:dyDescent="0.25">
      <c r="A227" s="481" t="s">
        <v>552</v>
      </c>
      <c r="B227" s="482" t="s">
        <v>2930</v>
      </c>
      <c r="C227" s="484" t="s">
        <v>2931</v>
      </c>
      <c r="D227" s="482"/>
      <c r="E227" s="481" t="s">
        <v>2932</v>
      </c>
      <c r="H227" s="7"/>
      <c r="I227" s="7"/>
    </row>
    <row r="228" spans="1:9" s="11" customFormat="1" x14ac:dyDescent="0.25">
      <c r="A228" s="481" t="s">
        <v>552</v>
      </c>
      <c r="B228" s="482" t="s">
        <v>2933</v>
      </c>
      <c r="C228" s="484" t="s">
        <v>2934</v>
      </c>
      <c r="D228" s="482"/>
      <c r="E228" s="481" t="s">
        <v>2935</v>
      </c>
      <c r="H228" s="7"/>
      <c r="I228" s="7"/>
    </row>
    <row r="229" spans="1:9" s="11" customFormat="1" x14ac:dyDescent="0.25">
      <c r="A229" s="481" t="s">
        <v>552</v>
      </c>
      <c r="B229" s="482" t="s">
        <v>2936</v>
      </c>
      <c r="C229" s="484" t="s">
        <v>2937</v>
      </c>
      <c r="D229" s="482"/>
      <c r="E229" s="481" t="s">
        <v>2938</v>
      </c>
      <c r="H229" s="7"/>
      <c r="I229" s="7"/>
    </row>
    <row r="230" spans="1:9" s="11" customFormat="1" x14ac:dyDescent="0.25">
      <c r="A230" s="481" t="s">
        <v>567</v>
      </c>
      <c r="B230" s="482" t="s">
        <v>581</v>
      </c>
      <c r="C230" s="484" t="s">
        <v>2939</v>
      </c>
      <c r="D230" s="482"/>
      <c r="E230" s="481" t="s">
        <v>582</v>
      </c>
      <c r="H230" s="7"/>
      <c r="I230" s="7"/>
    </row>
    <row r="231" spans="1:9" s="11" customFormat="1" x14ac:dyDescent="0.25">
      <c r="A231" s="481" t="s">
        <v>567</v>
      </c>
      <c r="B231" s="482" t="s">
        <v>2940</v>
      </c>
      <c r="C231" s="484" t="s">
        <v>2941</v>
      </c>
      <c r="D231" s="482"/>
      <c r="E231" s="481" t="s">
        <v>2942</v>
      </c>
      <c r="H231" s="7"/>
      <c r="I231" s="7"/>
    </row>
    <row r="232" spans="1:9" s="11" customFormat="1" x14ac:dyDescent="0.25">
      <c r="A232" s="481" t="s">
        <v>567</v>
      </c>
      <c r="B232" s="482" t="s">
        <v>587</v>
      </c>
      <c r="C232" s="484" t="s">
        <v>2943</v>
      </c>
      <c r="D232" s="482"/>
      <c r="E232" s="481" t="s">
        <v>588</v>
      </c>
      <c r="H232" s="7"/>
      <c r="I232" s="7"/>
    </row>
    <row r="233" spans="1:9" s="11" customFormat="1" x14ac:dyDescent="0.25">
      <c r="A233" s="481" t="s">
        <v>567</v>
      </c>
      <c r="B233" s="482" t="s">
        <v>2944</v>
      </c>
      <c r="C233" s="484" t="s">
        <v>2945</v>
      </c>
      <c r="D233" s="482"/>
      <c r="E233" s="481" t="s">
        <v>2946</v>
      </c>
      <c r="H233" s="7"/>
      <c r="I233" s="7"/>
    </row>
    <row r="234" spans="1:9" s="11" customFormat="1" x14ac:dyDescent="0.25">
      <c r="A234" s="481" t="s">
        <v>567</v>
      </c>
      <c r="B234" s="482" t="s">
        <v>2947</v>
      </c>
      <c r="C234" s="484" t="s">
        <v>2948</v>
      </c>
      <c r="D234" s="482"/>
      <c r="E234" s="481" t="s">
        <v>2949</v>
      </c>
      <c r="H234" s="7"/>
      <c r="I234" s="7"/>
    </row>
    <row r="235" spans="1:9" s="11" customFormat="1" x14ac:dyDescent="0.25">
      <c r="A235" s="481" t="s">
        <v>567</v>
      </c>
      <c r="B235" s="482" t="s">
        <v>2950</v>
      </c>
      <c r="C235" s="484" t="s">
        <v>2951</v>
      </c>
      <c r="D235" s="482"/>
      <c r="E235" s="481" t="s">
        <v>2952</v>
      </c>
      <c r="H235" s="7"/>
      <c r="I235" s="7"/>
    </row>
    <row r="236" spans="1:9" s="11" customFormat="1" x14ac:dyDescent="0.25">
      <c r="A236" s="481" t="s">
        <v>567</v>
      </c>
      <c r="B236" s="482" t="s">
        <v>2953</v>
      </c>
      <c r="C236" s="484" t="s">
        <v>2954</v>
      </c>
      <c r="D236" s="482"/>
      <c r="E236" s="481" t="s">
        <v>2955</v>
      </c>
      <c r="H236" s="7"/>
      <c r="I236" s="7"/>
    </row>
    <row r="237" spans="1:9" s="11" customFormat="1" x14ac:dyDescent="0.25">
      <c r="A237" s="481" t="s">
        <v>567</v>
      </c>
      <c r="B237" s="482" t="s">
        <v>2956</v>
      </c>
      <c r="C237" s="484" t="s">
        <v>2957</v>
      </c>
      <c r="D237" s="482"/>
      <c r="E237" s="481" t="s">
        <v>2958</v>
      </c>
      <c r="H237" s="7"/>
      <c r="I237" s="7"/>
    </row>
    <row r="238" spans="1:9" s="11" customFormat="1" x14ac:dyDescent="0.25">
      <c r="A238" s="481" t="s">
        <v>567</v>
      </c>
      <c r="B238" s="482" t="s">
        <v>2959</v>
      </c>
      <c r="C238" s="484" t="s">
        <v>2960</v>
      </c>
      <c r="D238" s="482"/>
      <c r="E238" s="481" t="s">
        <v>2961</v>
      </c>
      <c r="H238" s="7"/>
      <c r="I238" s="7"/>
    </row>
    <row r="239" spans="1:9" s="11" customFormat="1" x14ac:dyDescent="0.25">
      <c r="A239" s="481" t="s">
        <v>567</v>
      </c>
      <c r="B239" s="482" t="s">
        <v>584</v>
      </c>
      <c r="C239" s="484" t="s">
        <v>2962</v>
      </c>
      <c r="D239" s="482"/>
      <c r="E239" s="481" t="s">
        <v>585</v>
      </c>
      <c r="H239" s="7"/>
      <c r="I239" s="7"/>
    </row>
    <row r="240" spans="1:9" s="11" customFormat="1" x14ac:dyDescent="0.25">
      <c r="A240" s="481" t="s">
        <v>555</v>
      </c>
      <c r="B240" s="482" t="s">
        <v>2963</v>
      </c>
      <c r="C240" s="484" t="s">
        <v>2964</v>
      </c>
      <c r="D240" s="482"/>
      <c r="E240" s="481" t="s">
        <v>2965</v>
      </c>
      <c r="H240" s="7"/>
      <c r="I240" s="7"/>
    </row>
    <row r="241" spans="1:9" s="11" customFormat="1" x14ac:dyDescent="0.25">
      <c r="A241" s="481" t="s">
        <v>555</v>
      </c>
      <c r="B241" s="482" t="s">
        <v>2966</v>
      </c>
      <c r="C241" s="484" t="s">
        <v>2967</v>
      </c>
      <c r="D241" s="482"/>
      <c r="E241" s="481" t="s">
        <v>2968</v>
      </c>
      <c r="H241" s="7"/>
      <c r="I241" s="7"/>
    </row>
    <row r="242" spans="1:9" s="11" customFormat="1" x14ac:dyDescent="0.25">
      <c r="A242" s="481" t="s">
        <v>555</v>
      </c>
      <c r="B242" s="482" t="s">
        <v>2969</v>
      </c>
      <c r="C242" s="484" t="s">
        <v>2970</v>
      </c>
      <c r="D242" s="482"/>
      <c r="E242" s="481" t="s">
        <v>2971</v>
      </c>
      <c r="H242" s="7"/>
      <c r="I242" s="7"/>
    </row>
    <row r="243" spans="1:9" s="11" customFormat="1" x14ac:dyDescent="0.25">
      <c r="A243" s="481" t="s">
        <v>555</v>
      </c>
      <c r="B243" s="482" t="s">
        <v>2972</v>
      </c>
      <c r="C243" s="484" t="s">
        <v>2973</v>
      </c>
      <c r="D243" s="482"/>
      <c r="E243" s="481" t="s">
        <v>2974</v>
      </c>
      <c r="H243" s="7"/>
      <c r="I243" s="7"/>
    </row>
    <row r="244" spans="1:9" s="11" customFormat="1" x14ac:dyDescent="0.25">
      <c r="A244" s="481" t="s">
        <v>555</v>
      </c>
      <c r="B244" s="482" t="s">
        <v>2975</v>
      </c>
      <c r="C244" s="484" t="s">
        <v>2976</v>
      </c>
      <c r="D244" s="482"/>
      <c r="E244" s="481" t="s">
        <v>2977</v>
      </c>
      <c r="H244" s="7"/>
      <c r="I244" s="7"/>
    </row>
    <row r="245" spans="1:9" s="11" customFormat="1" x14ac:dyDescent="0.25">
      <c r="A245" s="481" t="s">
        <v>555</v>
      </c>
      <c r="B245" s="482" t="s">
        <v>2978</v>
      </c>
      <c r="C245" s="484" t="s">
        <v>2979</v>
      </c>
      <c r="D245" s="482"/>
      <c r="E245" s="481" t="s">
        <v>2980</v>
      </c>
      <c r="H245" s="7"/>
      <c r="I245" s="7"/>
    </row>
    <row r="246" spans="1:9" s="11" customFormat="1" x14ac:dyDescent="0.25">
      <c r="A246" s="481" t="s">
        <v>555</v>
      </c>
      <c r="B246" s="482" t="s">
        <v>2981</v>
      </c>
      <c r="C246" s="484" t="s">
        <v>2982</v>
      </c>
      <c r="D246" s="482"/>
      <c r="E246" s="481" t="s">
        <v>2983</v>
      </c>
      <c r="H246" s="7"/>
      <c r="I246" s="7"/>
    </row>
    <row r="247" spans="1:9" s="11" customFormat="1" x14ac:dyDescent="0.25">
      <c r="A247" s="481" t="s">
        <v>555</v>
      </c>
      <c r="B247" s="482" t="s">
        <v>596</v>
      </c>
      <c r="C247" s="484" t="s">
        <v>2984</v>
      </c>
      <c r="D247" s="482"/>
      <c r="E247" s="481" t="s">
        <v>597</v>
      </c>
      <c r="H247" s="7"/>
      <c r="I247" s="7"/>
    </row>
    <row r="248" spans="1:9" s="11" customFormat="1" x14ac:dyDescent="0.25">
      <c r="A248" s="481" t="s">
        <v>570</v>
      </c>
      <c r="B248" s="482" t="s">
        <v>590</v>
      </c>
      <c r="C248" s="484" t="s">
        <v>2985</v>
      </c>
      <c r="D248" s="482"/>
      <c r="E248" s="481" t="s">
        <v>591</v>
      </c>
      <c r="H248" s="7"/>
      <c r="I248" s="7"/>
    </row>
    <row r="249" spans="1:9" s="11" customFormat="1" x14ac:dyDescent="0.25">
      <c r="A249" s="481" t="s">
        <v>570</v>
      </c>
      <c r="B249" s="482" t="s">
        <v>2986</v>
      </c>
      <c r="C249" s="484" t="s">
        <v>2987</v>
      </c>
      <c r="D249" s="482"/>
      <c r="E249" s="481" t="s">
        <v>2988</v>
      </c>
      <c r="H249" s="7"/>
      <c r="I249" s="7"/>
    </row>
    <row r="250" spans="1:9" s="11" customFormat="1" x14ac:dyDescent="0.25">
      <c r="A250" s="481" t="s">
        <v>570</v>
      </c>
      <c r="B250" s="482" t="s">
        <v>2989</v>
      </c>
      <c r="C250" s="484" t="s">
        <v>2990</v>
      </c>
      <c r="D250" s="482"/>
      <c r="E250" s="481" t="s">
        <v>2991</v>
      </c>
      <c r="H250" s="7"/>
      <c r="I250" s="7"/>
    </row>
    <row r="251" spans="1:9" s="11" customFormat="1" x14ac:dyDescent="0.25">
      <c r="A251" s="481" t="s">
        <v>570</v>
      </c>
      <c r="B251" s="482" t="s">
        <v>2992</v>
      </c>
      <c r="C251" s="484" t="s">
        <v>2993</v>
      </c>
      <c r="D251" s="482"/>
      <c r="E251" s="481" t="s">
        <v>2994</v>
      </c>
      <c r="H251" s="7"/>
      <c r="I251" s="7"/>
    </row>
    <row r="252" spans="1:9" s="11" customFormat="1" x14ac:dyDescent="0.25">
      <c r="A252" s="481" t="s">
        <v>570</v>
      </c>
      <c r="B252" s="482" t="s">
        <v>2995</v>
      </c>
      <c r="C252" s="484" t="s">
        <v>2996</v>
      </c>
      <c r="D252" s="482"/>
      <c r="E252" s="481" t="s">
        <v>2997</v>
      </c>
      <c r="H252" s="7"/>
      <c r="I252" s="7"/>
    </row>
    <row r="253" spans="1:9" s="11" customFormat="1" x14ac:dyDescent="0.25">
      <c r="A253" s="481" t="s">
        <v>570</v>
      </c>
      <c r="B253" s="482" t="s">
        <v>2998</v>
      </c>
      <c r="C253" s="484" t="s">
        <v>2999</v>
      </c>
      <c r="D253" s="482"/>
      <c r="E253" s="481" t="s">
        <v>3000</v>
      </c>
      <c r="H253" s="7"/>
      <c r="I253" s="7"/>
    </row>
    <row r="254" spans="1:9" s="11" customFormat="1" x14ac:dyDescent="0.25">
      <c r="A254" s="481" t="s">
        <v>570</v>
      </c>
      <c r="B254" s="482" t="s">
        <v>3001</v>
      </c>
      <c r="C254" s="484" t="s">
        <v>3002</v>
      </c>
      <c r="D254" s="482"/>
      <c r="E254" s="481" t="s">
        <v>3003</v>
      </c>
      <c r="H254" s="7"/>
      <c r="I254" s="7"/>
    </row>
    <row r="255" spans="1:9" s="11" customFormat="1" x14ac:dyDescent="0.25">
      <c r="A255" s="481" t="s">
        <v>570</v>
      </c>
      <c r="B255" s="482" t="s">
        <v>3004</v>
      </c>
      <c r="C255" s="484" t="s">
        <v>3005</v>
      </c>
      <c r="D255" s="482"/>
      <c r="E255" s="481" t="s">
        <v>3006</v>
      </c>
      <c r="H255" s="7"/>
      <c r="I255" s="7"/>
    </row>
    <row r="256" spans="1:9" s="11" customFormat="1" x14ac:dyDescent="0.25">
      <c r="A256" s="481" t="s">
        <v>570</v>
      </c>
      <c r="B256" s="482" t="s">
        <v>3007</v>
      </c>
      <c r="C256" s="484" t="s">
        <v>3008</v>
      </c>
      <c r="D256" s="482"/>
      <c r="E256" s="481" t="s">
        <v>3009</v>
      </c>
      <c r="H256" s="7"/>
      <c r="I256" s="7"/>
    </row>
    <row r="257" spans="1:9" s="11" customFormat="1" x14ac:dyDescent="0.25">
      <c r="A257" s="481" t="s">
        <v>570</v>
      </c>
      <c r="B257" s="482" t="s">
        <v>593</v>
      </c>
      <c r="C257" s="484" t="s">
        <v>3010</v>
      </c>
      <c r="D257" s="482"/>
      <c r="E257" s="481" t="s">
        <v>594</v>
      </c>
      <c r="H257" s="7"/>
      <c r="I257" s="7"/>
    </row>
    <row r="258" spans="1:9" s="11" customFormat="1" x14ac:dyDescent="0.25">
      <c r="A258" s="481" t="s">
        <v>2586</v>
      </c>
      <c r="B258" s="482" t="s">
        <v>3011</v>
      </c>
      <c r="C258" s="484" t="s">
        <v>3012</v>
      </c>
      <c r="D258" s="482"/>
      <c r="E258" s="481" t="s">
        <v>3013</v>
      </c>
      <c r="H258" s="7"/>
      <c r="I258" s="7"/>
    </row>
    <row r="259" spans="1:9" s="11" customFormat="1" x14ac:dyDescent="0.25">
      <c r="A259" s="481" t="s">
        <v>2586</v>
      </c>
      <c r="B259" s="482" t="s">
        <v>3014</v>
      </c>
      <c r="C259" s="484" t="s">
        <v>3015</v>
      </c>
      <c r="D259" s="482"/>
      <c r="E259" s="481" t="s">
        <v>3016</v>
      </c>
      <c r="H259" s="7"/>
      <c r="I259" s="7"/>
    </row>
    <row r="260" spans="1:9" s="11" customFormat="1" x14ac:dyDescent="0.25">
      <c r="A260" s="481" t="s">
        <v>2586</v>
      </c>
      <c r="B260" s="482" t="s">
        <v>3017</v>
      </c>
      <c r="C260" s="484" t="s">
        <v>3018</v>
      </c>
      <c r="D260" s="482"/>
      <c r="E260" s="481" t="s">
        <v>3019</v>
      </c>
      <c r="H260" s="7"/>
      <c r="I260" s="7"/>
    </row>
    <row r="261" spans="1:9" s="11" customFormat="1" x14ac:dyDescent="0.25">
      <c r="A261" s="481" t="s">
        <v>2586</v>
      </c>
      <c r="B261" s="482" t="s">
        <v>3020</v>
      </c>
      <c r="C261" s="484" t="s">
        <v>3021</v>
      </c>
      <c r="D261" s="482"/>
      <c r="E261" s="481" t="s">
        <v>3022</v>
      </c>
      <c r="H261" s="7"/>
      <c r="I261" s="7"/>
    </row>
    <row r="262" spans="1:9" s="11" customFormat="1" x14ac:dyDescent="0.25">
      <c r="A262" s="481" t="s">
        <v>2586</v>
      </c>
      <c r="B262" s="482" t="s">
        <v>3023</v>
      </c>
      <c r="C262" s="484" t="s">
        <v>3024</v>
      </c>
      <c r="D262" s="482"/>
      <c r="E262" s="481" t="s">
        <v>3025</v>
      </c>
      <c r="H262" s="7"/>
      <c r="I262" s="7"/>
    </row>
    <row r="263" spans="1:9" s="11" customFormat="1" x14ac:dyDescent="0.25">
      <c r="A263" s="481" t="s">
        <v>2586</v>
      </c>
      <c r="B263" s="482" t="s">
        <v>3026</v>
      </c>
      <c r="C263" s="484" t="s">
        <v>3027</v>
      </c>
      <c r="D263" s="482"/>
      <c r="E263" s="481" t="s">
        <v>3028</v>
      </c>
      <c r="H263" s="7"/>
      <c r="I263" s="7"/>
    </row>
    <row r="264" spans="1:9" s="11" customFormat="1" x14ac:dyDescent="0.25">
      <c r="A264" s="481" t="s">
        <v>2581</v>
      </c>
      <c r="B264" s="482" t="s">
        <v>3029</v>
      </c>
      <c r="C264" s="484" t="s">
        <v>3030</v>
      </c>
      <c r="D264" s="482"/>
      <c r="E264" s="481" t="s">
        <v>3031</v>
      </c>
      <c r="H264" s="7"/>
      <c r="I264" s="7"/>
    </row>
    <row r="265" spans="1:9" s="11" customFormat="1" x14ac:dyDescent="0.25">
      <c r="A265" s="481" t="s">
        <v>2581</v>
      </c>
      <c r="B265" s="482" t="s">
        <v>3032</v>
      </c>
      <c r="C265" s="484" t="s">
        <v>3033</v>
      </c>
      <c r="D265" s="482"/>
      <c r="E265" s="481" t="s">
        <v>3034</v>
      </c>
      <c r="H265" s="7"/>
      <c r="I265" s="7"/>
    </row>
    <row r="266" spans="1:9" s="11" customFormat="1" x14ac:dyDescent="0.25">
      <c r="A266" s="481" t="s">
        <v>2581</v>
      </c>
      <c r="B266" s="482" t="s">
        <v>3035</v>
      </c>
      <c r="C266" s="484" t="s">
        <v>3036</v>
      </c>
      <c r="D266" s="482"/>
      <c r="E266" s="481" t="s">
        <v>3037</v>
      </c>
      <c r="H266" s="7"/>
      <c r="I266" s="7"/>
    </row>
    <row r="267" spans="1:9" s="11" customFormat="1" x14ac:dyDescent="0.25">
      <c r="A267" s="481" t="s">
        <v>2596</v>
      </c>
      <c r="B267" s="482" t="s">
        <v>3038</v>
      </c>
      <c r="C267" s="484" t="s">
        <v>3039</v>
      </c>
      <c r="D267" s="482"/>
      <c r="E267" s="481" t="s">
        <v>3040</v>
      </c>
      <c r="H267" s="7"/>
      <c r="I267" s="7"/>
    </row>
    <row r="268" spans="1:9" s="11" customFormat="1" x14ac:dyDescent="0.25">
      <c r="A268" s="481" t="s">
        <v>2596</v>
      </c>
      <c r="B268" s="482" t="s">
        <v>3041</v>
      </c>
      <c r="C268" s="484" t="s">
        <v>3042</v>
      </c>
      <c r="D268" s="482"/>
      <c r="E268" s="481" t="s">
        <v>3043</v>
      </c>
      <c r="H268" s="7"/>
      <c r="I268" s="7"/>
    </row>
    <row r="269" spans="1:9" s="11" customFormat="1" x14ac:dyDescent="0.25">
      <c r="A269" s="481" t="s">
        <v>2596</v>
      </c>
      <c r="B269" s="482" t="s">
        <v>3044</v>
      </c>
      <c r="C269" s="484" t="s">
        <v>3045</v>
      </c>
      <c r="D269" s="482"/>
      <c r="E269" s="481" t="s">
        <v>3046</v>
      </c>
      <c r="H269" s="7"/>
      <c r="I269" s="7"/>
    </row>
    <row r="270" spans="1:9" s="11" customFormat="1" x14ac:dyDescent="0.25">
      <c r="A270" s="481" t="s">
        <v>2596</v>
      </c>
      <c r="B270" s="482" t="s">
        <v>3047</v>
      </c>
      <c r="C270" s="484" t="s">
        <v>3048</v>
      </c>
      <c r="D270" s="482"/>
      <c r="E270" s="481" t="s">
        <v>3049</v>
      </c>
      <c r="H270" s="7"/>
      <c r="I270" s="7"/>
    </row>
    <row r="271" spans="1:9" s="11" customFormat="1" x14ac:dyDescent="0.25">
      <c r="A271" s="481" t="s">
        <v>2596</v>
      </c>
      <c r="B271" s="482" t="s">
        <v>3050</v>
      </c>
      <c r="C271" s="484" t="s">
        <v>3051</v>
      </c>
      <c r="D271" s="482"/>
      <c r="E271" s="481" t="s">
        <v>3052</v>
      </c>
      <c r="H271" s="7"/>
      <c r="I271" s="7"/>
    </row>
    <row r="272" spans="1:9" s="11" customFormat="1" x14ac:dyDescent="0.25">
      <c r="A272" s="481" t="s">
        <v>2573</v>
      </c>
      <c r="B272" s="482" t="s">
        <v>3053</v>
      </c>
      <c r="C272" s="484" t="s">
        <v>3054</v>
      </c>
      <c r="D272" s="482"/>
      <c r="E272" s="481" t="s">
        <v>3055</v>
      </c>
      <c r="H272" s="7"/>
      <c r="I272" s="7"/>
    </row>
    <row r="273" spans="1:9" s="11" customFormat="1" x14ac:dyDescent="0.25">
      <c r="A273" s="481" t="s">
        <v>2573</v>
      </c>
      <c r="B273" s="482" t="s">
        <v>3056</v>
      </c>
      <c r="C273" s="484" t="s">
        <v>3057</v>
      </c>
      <c r="D273" s="482"/>
      <c r="E273" s="481" t="s">
        <v>3058</v>
      </c>
      <c r="H273" s="7"/>
      <c r="I273" s="7"/>
    </row>
    <row r="274" spans="1:9" s="11" customFormat="1" x14ac:dyDescent="0.25">
      <c r="A274" s="481" t="s">
        <v>2573</v>
      </c>
      <c r="B274" s="482" t="s">
        <v>3059</v>
      </c>
      <c r="C274" s="484" t="s">
        <v>3060</v>
      </c>
      <c r="D274" s="482"/>
      <c r="E274" s="481" t="s">
        <v>3061</v>
      </c>
      <c r="H274" s="7"/>
      <c r="I274" s="7"/>
    </row>
    <row r="275" spans="1:9" s="11" customFormat="1" x14ac:dyDescent="0.25">
      <c r="A275" s="481" t="s">
        <v>2568</v>
      </c>
      <c r="B275" s="482" t="s">
        <v>3062</v>
      </c>
      <c r="C275" s="484" t="s">
        <v>3063</v>
      </c>
      <c r="D275" s="482"/>
      <c r="E275" s="481" t="s">
        <v>3064</v>
      </c>
      <c r="H275" s="7"/>
      <c r="I275" s="7"/>
    </row>
    <row r="276" spans="1:9" s="11" customFormat="1" x14ac:dyDescent="0.25">
      <c r="A276" s="481" t="s">
        <v>2568</v>
      </c>
      <c r="B276" s="482" t="s">
        <v>3065</v>
      </c>
      <c r="C276" s="484" t="s">
        <v>3066</v>
      </c>
      <c r="D276" s="482"/>
      <c r="E276" s="481" t="s">
        <v>3067</v>
      </c>
      <c r="H276" s="7"/>
      <c r="I276" s="7"/>
    </row>
    <row r="277" spans="1:9" s="11" customFormat="1" x14ac:dyDescent="0.25">
      <c r="A277" s="481" t="s">
        <v>2568</v>
      </c>
      <c r="B277" s="482" t="s">
        <v>3068</v>
      </c>
      <c r="C277" s="484" t="s">
        <v>3069</v>
      </c>
      <c r="D277" s="482"/>
      <c r="E277" s="481" t="s">
        <v>3070</v>
      </c>
      <c r="H277" s="7"/>
      <c r="I277" s="7"/>
    </row>
    <row r="278" spans="1:9" s="11" customFormat="1" x14ac:dyDescent="0.25">
      <c r="A278" s="481" t="s">
        <v>2568</v>
      </c>
      <c r="B278" s="482" t="s">
        <v>3071</v>
      </c>
      <c r="C278" s="484" t="s">
        <v>3072</v>
      </c>
      <c r="D278" s="482"/>
      <c r="E278" s="481" t="s">
        <v>3073</v>
      </c>
      <c r="H278" s="7"/>
      <c r="I278" s="7"/>
    </row>
    <row r="279" spans="1:9" s="11" customFormat="1" x14ac:dyDescent="0.25">
      <c r="A279" s="481" t="s">
        <v>2568</v>
      </c>
      <c r="B279" s="482" t="s">
        <v>3074</v>
      </c>
      <c r="C279" s="484" t="s">
        <v>3075</v>
      </c>
      <c r="D279" s="482"/>
      <c r="E279" s="481" t="s">
        <v>3076</v>
      </c>
      <c r="H279" s="7"/>
      <c r="I279" s="7"/>
    </row>
    <row r="280" spans="1:9" s="11" customFormat="1" x14ac:dyDescent="0.25">
      <c r="A280" s="481" t="s">
        <v>573</v>
      </c>
      <c r="B280" s="482" t="s">
        <v>3077</v>
      </c>
      <c r="C280" s="484" t="s">
        <v>3078</v>
      </c>
      <c r="D280" s="482"/>
      <c r="E280" s="481" t="s">
        <v>3079</v>
      </c>
      <c r="H280" s="7"/>
      <c r="I280" s="7"/>
    </row>
    <row r="281" spans="1:9" s="11" customFormat="1" x14ac:dyDescent="0.25">
      <c r="A281" s="481" t="s">
        <v>573</v>
      </c>
      <c r="B281" s="482" t="s">
        <v>3080</v>
      </c>
      <c r="C281" s="484" t="s">
        <v>3081</v>
      </c>
      <c r="D281" s="482"/>
      <c r="E281" s="481" t="s">
        <v>3082</v>
      </c>
      <c r="H281" s="7"/>
      <c r="I281" s="7"/>
    </row>
    <row r="282" spans="1:9" s="11" customFormat="1" x14ac:dyDescent="0.25">
      <c r="A282" s="481" t="s">
        <v>573</v>
      </c>
      <c r="B282" s="482" t="s">
        <v>3083</v>
      </c>
      <c r="C282" s="484" t="s">
        <v>3084</v>
      </c>
      <c r="D282" s="482"/>
      <c r="E282" s="481" t="s">
        <v>3085</v>
      </c>
      <c r="H282" s="7"/>
      <c r="I282" s="7"/>
    </row>
    <row r="283" spans="1:9" s="11" customFormat="1" x14ac:dyDescent="0.25">
      <c r="A283" s="481" t="s">
        <v>573</v>
      </c>
      <c r="B283" s="482" t="s">
        <v>599</v>
      </c>
      <c r="C283" s="484" t="s">
        <v>3086</v>
      </c>
      <c r="D283" s="482"/>
      <c r="E283" s="481" t="s">
        <v>600</v>
      </c>
      <c r="H283" s="7"/>
      <c r="I283" s="7"/>
    </row>
    <row r="284" spans="1:9" s="11" customFormat="1" x14ac:dyDescent="0.25">
      <c r="A284" s="481" t="s">
        <v>573</v>
      </c>
      <c r="B284" s="482" t="s">
        <v>3087</v>
      </c>
      <c r="C284" s="484" t="s">
        <v>3088</v>
      </c>
      <c r="D284" s="482"/>
      <c r="E284" s="481" t="s">
        <v>3089</v>
      </c>
      <c r="H284" s="7"/>
      <c r="I284" s="7"/>
    </row>
    <row r="285" spans="1:9" s="11" customFormat="1" x14ac:dyDescent="0.25">
      <c r="A285" s="481" t="s">
        <v>573</v>
      </c>
      <c r="B285" s="482" t="s">
        <v>3090</v>
      </c>
      <c r="C285" s="484" t="s">
        <v>3091</v>
      </c>
      <c r="D285" s="482"/>
      <c r="E285" s="481" t="s">
        <v>3092</v>
      </c>
      <c r="H285" s="7"/>
      <c r="I285" s="7"/>
    </row>
    <row r="286" spans="1:9" s="11" customFormat="1" x14ac:dyDescent="0.25">
      <c r="A286" s="481" t="s">
        <v>573</v>
      </c>
      <c r="B286" s="482" t="s">
        <v>3093</v>
      </c>
      <c r="C286" s="484" t="s">
        <v>3094</v>
      </c>
      <c r="D286" s="482"/>
      <c r="E286" s="481" t="s">
        <v>3095</v>
      </c>
      <c r="H286" s="7"/>
      <c r="I286" s="7"/>
    </row>
    <row r="287" spans="1:9" s="11" customFormat="1" x14ac:dyDescent="0.25">
      <c r="A287" s="481" t="s">
        <v>2559</v>
      </c>
      <c r="B287" s="482" t="s">
        <v>3096</v>
      </c>
      <c r="C287" s="484" t="s">
        <v>3097</v>
      </c>
      <c r="D287" s="482"/>
      <c r="E287" s="481" t="s">
        <v>3098</v>
      </c>
      <c r="H287" s="7"/>
      <c r="I287" s="7"/>
    </row>
    <row r="288" spans="1:9" s="11" customFormat="1" x14ac:dyDescent="0.25">
      <c r="A288" s="481" t="s">
        <v>2559</v>
      </c>
      <c r="B288" s="482" t="s">
        <v>3099</v>
      </c>
      <c r="C288" s="484" t="s">
        <v>3100</v>
      </c>
      <c r="D288" s="482"/>
      <c r="E288" s="481" t="s">
        <v>3101</v>
      </c>
      <c r="H288" s="7"/>
      <c r="I288" s="7"/>
    </row>
    <row r="289" spans="1:9" s="11" customFormat="1" x14ac:dyDescent="0.25">
      <c r="A289" s="481" t="s">
        <v>2559</v>
      </c>
      <c r="B289" s="482" t="s">
        <v>3102</v>
      </c>
      <c r="C289" s="484" t="s">
        <v>3103</v>
      </c>
      <c r="D289" s="482"/>
      <c r="E289" s="481" t="s">
        <v>3104</v>
      </c>
      <c r="H289" s="7"/>
      <c r="I289" s="7"/>
    </row>
    <row r="290" spans="1:9" s="11" customFormat="1" x14ac:dyDescent="0.25">
      <c r="A290" s="481" t="s">
        <v>2542</v>
      </c>
      <c r="B290" s="482" t="s">
        <v>3105</v>
      </c>
      <c r="C290" s="484" t="s">
        <v>2541</v>
      </c>
      <c r="D290" s="482"/>
      <c r="E290" s="481" t="s">
        <v>3106</v>
      </c>
      <c r="H290" s="7"/>
      <c r="I290" s="7"/>
    </row>
    <row r="291" spans="1:9" s="11" customFormat="1" x14ac:dyDescent="0.25">
      <c r="A291" s="481" t="s">
        <v>2530</v>
      </c>
      <c r="B291" s="482" t="s">
        <v>3107</v>
      </c>
      <c r="C291" s="484" t="s">
        <v>3108</v>
      </c>
      <c r="D291" s="482"/>
      <c r="E291" s="481" t="s">
        <v>3109</v>
      </c>
      <c r="H291" s="7"/>
      <c r="I291" s="7"/>
    </row>
    <row r="292" spans="1:9" s="11" customFormat="1" x14ac:dyDescent="0.25">
      <c r="A292" s="481" t="s">
        <v>2530</v>
      </c>
      <c r="B292" s="482" t="s">
        <v>3110</v>
      </c>
      <c r="C292" s="484" t="s">
        <v>3111</v>
      </c>
      <c r="D292" s="482"/>
      <c r="E292" s="481" t="s">
        <v>3112</v>
      </c>
      <c r="H292" s="7"/>
      <c r="I292" s="7"/>
    </row>
    <row r="293" spans="1:9" s="11" customFormat="1" x14ac:dyDescent="0.25">
      <c r="A293" s="481" t="s">
        <v>2530</v>
      </c>
      <c r="B293" s="482" t="s">
        <v>3113</v>
      </c>
      <c r="C293" s="484" t="s">
        <v>3114</v>
      </c>
      <c r="D293" s="482"/>
      <c r="E293" s="481" t="s">
        <v>3115</v>
      </c>
      <c r="H293" s="7"/>
      <c r="I293" s="7"/>
    </row>
    <row r="294" spans="1:9" s="11" customFormat="1" x14ac:dyDescent="0.25">
      <c r="A294" s="481" t="s">
        <v>2530</v>
      </c>
      <c r="B294" s="482" t="s">
        <v>3116</v>
      </c>
      <c r="C294" s="484" t="s">
        <v>3117</v>
      </c>
      <c r="D294" s="482"/>
      <c r="E294" s="481" t="s">
        <v>3118</v>
      </c>
      <c r="H294" s="7"/>
      <c r="I294" s="7"/>
    </row>
    <row r="295" spans="1:9" s="11" customFormat="1" x14ac:dyDescent="0.25">
      <c r="A295" s="481" t="s">
        <v>2530</v>
      </c>
      <c r="B295" s="482" t="s">
        <v>3119</v>
      </c>
      <c r="C295" s="484" t="s">
        <v>3120</v>
      </c>
      <c r="D295" s="482"/>
      <c r="E295" s="481" t="s">
        <v>3121</v>
      </c>
      <c r="H295" s="7"/>
      <c r="I295" s="7"/>
    </row>
    <row r="296" spans="1:9" s="11" customFormat="1" x14ac:dyDescent="0.25">
      <c r="A296" s="481" t="s">
        <v>2530</v>
      </c>
      <c r="B296" s="482" t="s">
        <v>3122</v>
      </c>
      <c r="C296" s="484" t="s">
        <v>3123</v>
      </c>
      <c r="D296" s="482"/>
      <c r="E296" s="481" t="s">
        <v>3124</v>
      </c>
      <c r="H296" s="7"/>
      <c r="I296" s="7"/>
    </row>
    <row r="297" spans="1:9" s="11" customFormat="1" x14ac:dyDescent="0.25">
      <c r="A297" s="481" t="s">
        <v>2530</v>
      </c>
      <c r="B297" s="482" t="s">
        <v>3125</v>
      </c>
      <c r="C297" s="484" t="s">
        <v>3126</v>
      </c>
      <c r="D297" s="482"/>
      <c r="E297" s="481" t="s">
        <v>3127</v>
      </c>
      <c r="H297" s="7"/>
      <c r="I297" s="7"/>
    </row>
    <row r="298" spans="1:9" s="11" customFormat="1" x14ac:dyDescent="0.25">
      <c r="A298" s="481" t="s">
        <v>2530</v>
      </c>
      <c r="B298" s="482" t="s">
        <v>3128</v>
      </c>
      <c r="C298" s="484" t="s">
        <v>3129</v>
      </c>
      <c r="D298" s="482"/>
      <c r="E298" s="481" t="s">
        <v>3130</v>
      </c>
      <c r="H298" s="7"/>
      <c r="I298" s="7"/>
    </row>
    <row r="299" spans="1:9" s="11" customFormat="1" x14ac:dyDescent="0.25">
      <c r="A299" s="481" t="s">
        <v>2530</v>
      </c>
      <c r="B299" s="482" t="s">
        <v>3131</v>
      </c>
      <c r="C299" s="484" t="s">
        <v>3132</v>
      </c>
      <c r="D299" s="482"/>
      <c r="E299" s="481" t="s">
        <v>3133</v>
      </c>
      <c r="H299" s="7"/>
      <c r="I299" s="7"/>
    </row>
    <row r="300" spans="1:9" s="11" customFormat="1" x14ac:dyDescent="0.25">
      <c r="A300" s="481" t="s">
        <v>2530</v>
      </c>
      <c r="B300" s="482" t="s">
        <v>3134</v>
      </c>
      <c r="C300" s="484" t="s">
        <v>3135</v>
      </c>
      <c r="D300" s="482"/>
      <c r="E300" s="481" t="s">
        <v>3136</v>
      </c>
      <c r="H300" s="7"/>
      <c r="I300" s="7"/>
    </row>
    <row r="301" spans="1:9" s="11" customFormat="1" x14ac:dyDescent="0.25">
      <c r="A301" s="481" t="s">
        <v>2530</v>
      </c>
      <c r="B301" s="482" t="s">
        <v>3137</v>
      </c>
      <c r="C301" s="484" t="s">
        <v>3138</v>
      </c>
      <c r="D301" s="482"/>
      <c r="E301" s="481" t="s">
        <v>3139</v>
      </c>
      <c r="H301" s="7"/>
      <c r="I301" s="7"/>
    </row>
    <row r="302" spans="1:9" s="11" customFormat="1" x14ac:dyDescent="0.25">
      <c r="A302" s="481" t="s">
        <v>2534</v>
      </c>
      <c r="B302" s="482" t="s">
        <v>3140</v>
      </c>
      <c r="C302" s="484" t="s">
        <v>3141</v>
      </c>
      <c r="D302" s="482"/>
      <c r="E302" s="481" t="s">
        <v>3142</v>
      </c>
      <c r="H302" s="7"/>
      <c r="I302" s="7"/>
    </row>
    <row r="303" spans="1:9" s="11" customFormat="1" x14ac:dyDescent="0.25">
      <c r="A303" s="481" t="s">
        <v>2534</v>
      </c>
      <c r="B303" s="482" t="s">
        <v>3143</v>
      </c>
      <c r="C303" s="484" t="s">
        <v>3144</v>
      </c>
      <c r="D303" s="482"/>
      <c r="E303" s="481" t="s">
        <v>3145</v>
      </c>
      <c r="H303" s="7"/>
      <c r="I303" s="7"/>
    </row>
    <row r="304" spans="1:9" s="11" customFormat="1" x14ac:dyDescent="0.25">
      <c r="A304" s="481" t="s">
        <v>2534</v>
      </c>
      <c r="B304" s="482" t="s">
        <v>3146</v>
      </c>
      <c r="C304" s="484" t="s">
        <v>3147</v>
      </c>
      <c r="D304" s="482"/>
      <c r="E304" s="481" t="s">
        <v>3148</v>
      </c>
      <c r="H304" s="7"/>
      <c r="I304" s="7"/>
    </row>
    <row r="305" spans="1:9" s="11" customFormat="1" x14ac:dyDescent="0.25">
      <c r="A305" s="481" t="s">
        <v>2534</v>
      </c>
      <c r="B305" s="482" t="s">
        <v>3149</v>
      </c>
      <c r="C305" s="484" t="s">
        <v>3150</v>
      </c>
      <c r="D305" s="482"/>
      <c r="E305" s="481" t="s">
        <v>3151</v>
      </c>
      <c r="H305" s="7"/>
      <c r="I305" s="7"/>
    </row>
    <row r="306" spans="1:9" s="11" customFormat="1" x14ac:dyDescent="0.25">
      <c r="A306" s="481" t="s">
        <v>2534</v>
      </c>
      <c r="B306" s="482" t="s">
        <v>3152</v>
      </c>
      <c r="C306" s="484" t="s">
        <v>3153</v>
      </c>
      <c r="D306" s="482"/>
      <c r="E306" s="481" t="s">
        <v>3154</v>
      </c>
      <c r="H306" s="7"/>
      <c r="I306" s="7"/>
    </row>
    <row r="307" spans="1:9" s="11" customFormat="1" x14ac:dyDescent="0.25">
      <c r="A307" s="481" t="s">
        <v>2534</v>
      </c>
      <c r="B307" s="482" t="s">
        <v>3155</v>
      </c>
      <c r="C307" s="484" t="s">
        <v>3156</v>
      </c>
      <c r="D307" s="482"/>
      <c r="E307" s="481" t="s">
        <v>3157</v>
      </c>
      <c r="H307" s="7"/>
      <c r="I307" s="7"/>
    </row>
    <row r="308" spans="1:9" s="11" customFormat="1" x14ac:dyDescent="0.25">
      <c r="A308" s="481" t="s">
        <v>2534</v>
      </c>
      <c r="B308" s="482" t="s">
        <v>3158</v>
      </c>
      <c r="C308" s="484" t="s">
        <v>3159</v>
      </c>
      <c r="D308" s="482"/>
      <c r="E308" s="481" t="s">
        <v>3160</v>
      </c>
      <c r="H308" s="7"/>
      <c r="I308" s="7"/>
    </row>
    <row r="309" spans="1:9" s="11" customFormat="1" x14ac:dyDescent="0.25">
      <c r="A309" s="481" t="s">
        <v>2534</v>
      </c>
      <c r="B309" s="482" t="s">
        <v>3161</v>
      </c>
      <c r="C309" s="484" t="s">
        <v>3162</v>
      </c>
      <c r="D309" s="482"/>
      <c r="E309" s="481" t="s">
        <v>3163</v>
      </c>
      <c r="H309" s="7"/>
      <c r="I309" s="7"/>
    </row>
    <row r="310" spans="1:9" s="11" customFormat="1" x14ac:dyDescent="0.25">
      <c r="A310" s="481" t="s">
        <v>2534</v>
      </c>
      <c r="B310" s="482" t="s">
        <v>3164</v>
      </c>
      <c r="C310" s="484" t="s">
        <v>3165</v>
      </c>
      <c r="D310" s="482"/>
      <c r="E310" s="481" t="s">
        <v>3166</v>
      </c>
      <c r="H310" s="7"/>
      <c r="I310" s="7"/>
    </row>
    <row r="311" spans="1:9" s="11" customFormat="1" x14ac:dyDescent="0.25">
      <c r="A311" s="481" t="s">
        <v>2534</v>
      </c>
      <c r="B311" s="482" t="s">
        <v>3167</v>
      </c>
      <c r="C311" s="484" t="s">
        <v>3168</v>
      </c>
      <c r="D311" s="482"/>
      <c r="E311" s="481" t="s">
        <v>3169</v>
      </c>
      <c r="H311" s="7"/>
      <c r="I311" s="7"/>
    </row>
    <row r="312" spans="1:9" s="11" customFormat="1" x14ac:dyDescent="0.25">
      <c r="A312" s="481" t="s">
        <v>546</v>
      </c>
      <c r="B312" s="482" t="s">
        <v>3170</v>
      </c>
      <c r="C312" s="484" t="s">
        <v>3171</v>
      </c>
      <c r="D312" s="482"/>
      <c r="E312" s="481" t="s">
        <v>3172</v>
      </c>
      <c r="H312" s="7"/>
      <c r="I312" s="7"/>
    </row>
    <row r="313" spans="1:9" s="11" customFormat="1" x14ac:dyDescent="0.25">
      <c r="A313" s="481" t="s">
        <v>558</v>
      </c>
      <c r="B313" s="482" t="s">
        <v>3173</v>
      </c>
      <c r="C313" s="484" t="s">
        <v>3174</v>
      </c>
      <c r="D313" s="482"/>
      <c r="E313" s="481" t="s">
        <v>3175</v>
      </c>
      <c r="H313" s="7"/>
      <c r="I313" s="7"/>
    </row>
    <row r="314" spans="1:9" s="11" customFormat="1" x14ac:dyDescent="0.25">
      <c r="A314" s="481" t="s">
        <v>558</v>
      </c>
      <c r="B314" s="482" t="s">
        <v>3176</v>
      </c>
      <c r="C314" s="484" t="s">
        <v>3177</v>
      </c>
      <c r="D314" s="482"/>
      <c r="E314" s="481" t="s">
        <v>3178</v>
      </c>
      <c r="H314" s="7"/>
      <c r="I314" s="7"/>
    </row>
    <row r="315" spans="1:9" s="11" customFormat="1" x14ac:dyDescent="0.25">
      <c r="A315" s="481" t="s">
        <v>558</v>
      </c>
      <c r="B315" s="482" t="s">
        <v>3179</v>
      </c>
      <c r="C315" s="484" t="s">
        <v>3180</v>
      </c>
      <c r="D315" s="482"/>
      <c r="E315" s="481" t="s">
        <v>3181</v>
      </c>
      <c r="H315" s="7"/>
      <c r="I315" s="7"/>
    </row>
    <row r="316" spans="1:9" s="11" customFormat="1" x14ac:dyDescent="0.25">
      <c r="A316" s="481" t="s">
        <v>558</v>
      </c>
      <c r="B316" s="482" t="s">
        <v>3182</v>
      </c>
      <c r="C316" s="484" t="s">
        <v>3183</v>
      </c>
      <c r="D316" s="482"/>
      <c r="E316" s="481" t="s">
        <v>3184</v>
      </c>
      <c r="H316" s="7"/>
      <c r="I316" s="7"/>
    </row>
    <row r="317" spans="1:9" s="11" customFormat="1" x14ac:dyDescent="0.25">
      <c r="A317" s="481" t="s">
        <v>558</v>
      </c>
      <c r="B317" s="482" t="s">
        <v>3185</v>
      </c>
      <c r="C317" s="484" t="s">
        <v>3186</v>
      </c>
      <c r="D317" s="482"/>
      <c r="E317" s="481" t="s">
        <v>3187</v>
      </c>
      <c r="H317" s="7"/>
      <c r="I317" s="7"/>
    </row>
    <row r="318" spans="1:9" s="11" customFormat="1" x14ac:dyDescent="0.25">
      <c r="A318" s="481" t="s">
        <v>558</v>
      </c>
      <c r="B318" s="482" t="s">
        <v>3188</v>
      </c>
      <c r="C318" s="484" t="s">
        <v>3189</v>
      </c>
      <c r="D318" s="482"/>
      <c r="E318" s="481" t="s">
        <v>3190</v>
      </c>
      <c r="H318" s="7"/>
      <c r="I318" s="7"/>
    </row>
    <row r="319" spans="1:9" s="11" customFormat="1" x14ac:dyDescent="0.25">
      <c r="A319" s="481" t="s">
        <v>558</v>
      </c>
      <c r="B319" s="482" t="s">
        <v>3191</v>
      </c>
      <c r="C319" s="484" t="s">
        <v>3192</v>
      </c>
      <c r="D319" s="482"/>
      <c r="E319" s="481" t="s">
        <v>3193</v>
      </c>
      <c r="H319" s="7"/>
      <c r="I319" s="7"/>
    </row>
    <row r="320" spans="1:9" s="11" customFormat="1" x14ac:dyDescent="0.25">
      <c r="A320" s="481" t="s">
        <v>558</v>
      </c>
      <c r="B320" s="482" t="s">
        <v>3194</v>
      </c>
      <c r="C320" s="484" t="s">
        <v>3195</v>
      </c>
      <c r="D320" s="482"/>
      <c r="E320" s="481" t="s">
        <v>3196</v>
      </c>
      <c r="H320" s="7"/>
      <c r="I320" s="7"/>
    </row>
    <row r="321" spans="1:9" s="11" customFormat="1" x14ac:dyDescent="0.25">
      <c r="A321" s="481" t="s">
        <v>558</v>
      </c>
      <c r="B321" s="482" t="s">
        <v>3197</v>
      </c>
      <c r="C321" s="484" t="s">
        <v>3198</v>
      </c>
      <c r="D321" s="482"/>
      <c r="E321" s="481" t="s">
        <v>3199</v>
      </c>
      <c r="H321" s="7"/>
      <c r="I321" s="7"/>
    </row>
    <row r="322" spans="1:9" s="11" customFormat="1" x14ac:dyDescent="0.25">
      <c r="A322" s="481" t="s">
        <v>558</v>
      </c>
      <c r="B322" s="482" t="s">
        <v>3200</v>
      </c>
      <c r="C322" s="484" t="s">
        <v>3201</v>
      </c>
      <c r="D322" s="482"/>
      <c r="E322" s="481" t="s">
        <v>3202</v>
      </c>
      <c r="H322" s="7"/>
      <c r="I322" s="7"/>
    </row>
    <row r="323" spans="1:9" s="11" customFormat="1" x14ac:dyDescent="0.25">
      <c r="A323" s="481" t="s">
        <v>558</v>
      </c>
      <c r="B323" s="482" t="s">
        <v>3203</v>
      </c>
      <c r="C323" s="484" t="s">
        <v>3204</v>
      </c>
      <c r="D323" s="482"/>
      <c r="E323" s="481" t="s">
        <v>3205</v>
      </c>
      <c r="H323" s="7"/>
      <c r="I323" s="7"/>
    </row>
    <row r="324" spans="1:9" s="11" customFormat="1" x14ac:dyDescent="0.25">
      <c r="A324" s="481" t="s">
        <v>2564</v>
      </c>
      <c r="B324" s="482" t="s">
        <v>3206</v>
      </c>
      <c r="C324" s="484" t="s">
        <v>3207</v>
      </c>
      <c r="D324" s="482"/>
      <c r="E324" s="481" t="s">
        <v>3208</v>
      </c>
      <c r="H324" s="7"/>
      <c r="I324" s="7"/>
    </row>
    <row r="325" spans="1:9" s="11" customFormat="1" x14ac:dyDescent="0.25">
      <c r="A325" s="481" t="s">
        <v>2564</v>
      </c>
      <c r="B325" s="482" t="s">
        <v>3209</v>
      </c>
      <c r="C325" s="484" t="s">
        <v>3210</v>
      </c>
      <c r="D325" s="482"/>
      <c r="E325" s="481" t="s">
        <v>3211</v>
      </c>
      <c r="H325" s="7"/>
      <c r="I325" s="7"/>
    </row>
    <row r="326" spans="1:9" s="11" customFormat="1" x14ac:dyDescent="0.25">
      <c r="A326" s="481" t="s">
        <v>2564</v>
      </c>
      <c r="B326" s="482" t="s">
        <v>3212</v>
      </c>
      <c r="C326" s="484" t="s">
        <v>3213</v>
      </c>
      <c r="D326" s="482"/>
      <c r="E326" s="481" t="s">
        <v>3214</v>
      </c>
      <c r="H326" s="7"/>
      <c r="I326" s="7"/>
    </row>
    <row r="327" spans="1:9" s="11" customFormat="1" x14ac:dyDescent="0.25">
      <c r="A327" s="481" t="s">
        <v>2564</v>
      </c>
      <c r="B327" s="482" t="s">
        <v>3215</v>
      </c>
      <c r="C327" s="484" t="s">
        <v>3216</v>
      </c>
      <c r="D327" s="482"/>
      <c r="E327" s="481" t="s">
        <v>3217</v>
      </c>
      <c r="H327" s="7"/>
      <c r="I327" s="7"/>
    </row>
    <row r="328" spans="1:9" s="11" customFormat="1" x14ac:dyDescent="0.25">
      <c r="A328" s="481" t="s">
        <v>2564</v>
      </c>
      <c r="B328" s="482" t="s">
        <v>3218</v>
      </c>
      <c r="C328" s="484" t="s">
        <v>3219</v>
      </c>
      <c r="D328" s="482"/>
      <c r="E328" s="481" t="s">
        <v>3220</v>
      </c>
      <c r="H328" s="7"/>
      <c r="I328" s="7"/>
    </row>
    <row r="329" spans="1:9" s="11" customFormat="1" x14ac:dyDescent="0.25">
      <c r="A329" s="481" t="s">
        <v>2564</v>
      </c>
      <c r="B329" s="482" t="s">
        <v>3221</v>
      </c>
      <c r="C329" s="484" t="s">
        <v>3222</v>
      </c>
      <c r="D329" s="482"/>
      <c r="E329" s="481" t="s">
        <v>3223</v>
      </c>
      <c r="H329" s="7"/>
      <c r="I329" s="7"/>
    </row>
    <row r="330" spans="1:9" s="11" customFormat="1" x14ac:dyDescent="0.25">
      <c r="A330" s="481" t="s">
        <v>2564</v>
      </c>
      <c r="B330" s="482" t="s">
        <v>3224</v>
      </c>
      <c r="C330" s="484" t="s">
        <v>3225</v>
      </c>
      <c r="D330" s="482"/>
      <c r="E330" s="481" t="s">
        <v>3226</v>
      </c>
      <c r="H330" s="7"/>
      <c r="I330" s="7"/>
    </row>
    <row r="331" spans="1:9" s="11" customFormat="1" x14ac:dyDescent="0.25">
      <c r="A331" s="481" t="s">
        <v>2564</v>
      </c>
      <c r="B331" s="482" t="s">
        <v>3227</v>
      </c>
      <c r="C331" s="484" t="s">
        <v>3228</v>
      </c>
      <c r="D331" s="482"/>
      <c r="E331" s="481" t="s">
        <v>3229</v>
      </c>
      <c r="H331" s="7"/>
      <c r="I331" s="7"/>
    </row>
    <row r="332" spans="1:9" s="11" customFormat="1" x14ac:dyDescent="0.25">
      <c r="A332" s="481" t="s">
        <v>2591</v>
      </c>
      <c r="B332" s="482" t="s">
        <v>3230</v>
      </c>
      <c r="C332" s="484" t="s">
        <v>3231</v>
      </c>
      <c r="D332" s="482"/>
      <c r="E332" s="481" t="s">
        <v>3232</v>
      </c>
      <c r="H332" s="7"/>
      <c r="I332" s="7"/>
    </row>
    <row r="333" spans="1:9" s="11" customFormat="1" x14ac:dyDescent="0.25">
      <c r="A333" s="481" t="s">
        <v>2591</v>
      </c>
      <c r="B333" s="482" t="s">
        <v>3233</v>
      </c>
      <c r="C333" s="484" t="s">
        <v>3234</v>
      </c>
      <c r="D333" s="482"/>
      <c r="E333" s="481" t="s">
        <v>3235</v>
      </c>
      <c r="H333" s="7"/>
      <c r="I333" s="7"/>
    </row>
    <row r="334" spans="1:9" x14ac:dyDescent="0.25">
      <c r="H334" s="7"/>
      <c r="I334" s="7"/>
    </row>
    <row r="335" spans="1:9" ht="13" x14ac:dyDescent="0.3">
      <c r="B335" s="2"/>
    </row>
    <row r="336" spans="1:9" ht="13" hidden="1" x14ac:dyDescent="0.3">
      <c r="A336" s="8"/>
    </row>
    <row r="337" spans="1:3" hidden="1" x14ac:dyDescent="0.25"/>
    <row r="338" spans="1:3" hidden="1" x14ac:dyDescent="0.25"/>
    <row r="339" spans="1:3" hidden="1" x14ac:dyDescent="0.25"/>
    <row r="340" spans="1:3" hidden="1" x14ac:dyDescent="0.25"/>
    <row r="341" spans="1:3" ht="13" x14ac:dyDescent="0.3">
      <c r="A341" s="8" t="s">
        <v>249</v>
      </c>
    </row>
    <row r="342" spans="1:3" x14ac:dyDescent="0.25">
      <c r="A342" s="10" t="s">
        <v>250</v>
      </c>
      <c r="B342" s="359" t="s">
        <v>374</v>
      </c>
    </row>
    <row r="343" spans="1:3" x14ac:dyDescent="0.25">
      <c r="A343" s="1" t="s">
        <v>48</v>
      </c>
      <c r="B343" s="359" t="s">
        <v>375</v>
      </c>
      <c r="C343" s="1" t="s">
        <v>376</v>
      </c>
    </row>
    <row r="344" spans="1:3" x14ac:dyDescent="0.25">
      <c r="A344" s="1" t="s">
        <v>251</v>
      </c>
      <c r="B344" s="359"/>
    </row>
    <row r="346" spans="1:3" ht="13" x14ac:dyDescent="0.3">
      <c r="A346" s="8" t="s">
        <v>252</v>
      </c>
    </row>
    <row r="347" spans="1:3" x14ac:dyDescent="0.25">
      <c r="A347" s="1" t="s">
        <v>253</v>
      </c>
      <c r="B347" s="359" t="s">
        <v>377</v>
      </c>
    </row>
    <row r="348" spans="1:3" x14ac:dyDescent="0.25">
      <c r="A348" s="1" t="s">
        <v>243</v>
      </c>
      <c r="B348" s="359" t="s">
        <v>375</v>
      </c>
      <c r="C348" s="1" t="s">
        <v>376</v>
      </c>
    </row>
    <row r="349" spans="1:3" s="11" customFormat="1" x14ac:dyDescent="0.25"/>
    <row r="350" spans="1:3" s="11" customFormat="1" hidden="1" x14ac:dyDescent="0.25"/>
    <row r="351" spans="1:3" s="11" customFormat="1" hidden="1" x14ac:dyDescent="0.25"/>
    <row r="352" spans="1:3" s="11" customFormat="1" hidden="1" x14ac:dyDescent="0.25"/>
    <row r="353" spans="1:3" hidden="1" x14ac:dyDescent="0.25"/>
    <row r="354" spans="1:3" ht="13" x14ac:dyDescent="0.3">
      <c r="A354" s="8" t="s">
        <v>255</v>
      </c>
    </row>
    <row r="355" spans="1:3" x14ac:dyDescent="0.25">
      <c r="A355" s="1" t="s">
        <v>243</v>
      </c>
      <c r="B355" s="1" t="s">
        <v>257</v>
      </c>
      <c r="C355" s="1" t="s">
        <v>258</v>
      </c>
    </row>
    <row r="356" spans="1:3" hidden="1" x14ac:dyDescent="0.25">
      <c r="A356" s="1" t="s">
        <v>242</v>
      </c>
      <c r="B356" s="1" t="s">
        <v>256</v>
      </c>
      <c r="C356" s="1" t="s">
        <v>61</v>
      </c>
    </row>
    <row r="358" spans="1:3" ht="13" x14ac:dyDescent="0.3">
      <c r="A358" s="8" t="s">
        <v>254</v>
      </c>
    </row>
    <row r="359" spans="1:3" x14ac:dyDescent="0.25">
      <c r="A359" s="481" t="s">
        <v>48</v>
      </c>
      <c r="B359" s="481" t="s">
        <v>237</v>
      </c>
      <c r="C359" s="481" t="s">
        <v>258</v>
      </c>
    </row>
    <row r="360" spans="1:3" hidden="1" x14ac:dyDescent="0.25">
      <c r="A360" s="481" t="s">
        <v>201</v>
      </c>
      <c r="B360" s="481" t="s">
        <v>236</v>
      </c>
      <c r="C360" s="481" t="s">
        <v>61</v>
      </c>
    </row>
    <row r="361" spans="1:3" s="11" customFormat="1" x14ac:dyDescent="0.25">
      <c r="A361" s="481" t="s">
        <v>375</v>
      </c>
      <c r="B361" s="481" t="s">
        <v>3876</v>
      </c>
      <c r="C361" s="481" t="s">
        <v>376</v>
      </c>
    </row>
    <row r="363" spans="1:3" ht="13" x14ac:dyDescent="0.3">
      <c r="A363" s="8" t="s">
        <v>274</v>
      </c>
    </row>
    <row r="364" spans="1:3" x14ac:dyDescent="0.25">
      <c r="A364" s="1" t="s">
        <v>275</v>
      </c>
      <c r="B364" s="359"/>
    </row>
    <row r="366" spans="1:3" ht="13" x14ac:dyDescent="0.3">
      <c r="A366" s="8" t="s">
        <v>313</v>
      </c>
    </row>
    <row r="367" spans="1:3" x14ac:dyDescent="0.25">
      <c r="A367" s="1" t="s">
        <v>312</v>
      </c>
      <c r="B367"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367" xr:uid="{00000000-0002-0000-0700-000000000000}">
      <formula1>"TRUE,FALSE"</formula1>
    </dataValidation>
    <dataValidation type="custom" allowBlank="1" showInputMessage="1" showErrorMessage="1" errorTitle="X-Author for Excel" error="Id and Lookup fields are not editable." promptTitle="X-Author for Excel" sqref="G4:G28 C348 C343:C344 G32:G56 G131:H165 G60:G127 E169:E333 C360:C361" xr:uid="{00000000-0002-0000-0700-000001000000}">
      <formula1>""</formula1>
    </dataValidation>
    <dataValidation type="list" allowBlank="1" showInputMessage="1" showErrorMessage="1" errorTitle="X-Author for Excel" error="Please select a value from the drop-down." promptTitle="X-Author for Excel" sqref="B364" xr:uid="{00000000-0002-0000-0700-000002000000}">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G425"/>
  <sheetViews>
    <sheetView workbookViewId="0">
      <selection activeCell="K1" sqref="K1"/>
    </sheetView>
  </sheetViews>
  <sheetFormatPr defaultColWidth="8.75" defaultRowHeight="12.5" x14ac:dyDescent="0.25"/>
  <cols>
    <col min="1" max="1" width="19.33203125" style="11" customWidth="1"/>
    <col min="2" max="2" width="28.25" style="11" bestFit="1" customWidth="1"/>
    <col min="3" max="3" width="8.75" style="11"/>
    <col min="4" max="4" width="7.25" style="11" customWidth="1"/>
    <col min="5" max="16384" width="8.75" style="11"/>
  </cols>
  <sheetData>
    <row r="1" spans="1:7" x14ac:dyDescent="0.25">
      <c r="A1" s="11" t="s">
        <v>305</v>
      </c>
    </row>
    <row r="4" spans="1:7" ht="13" x14ac:dyDescent="0.3">
      <c r="A4" s="8" t="s">
        <v>120</v>
      </c>
    </row>
    <row r="5" spans="1:7" x14ac:dyDescent="0.25">
      <c r="B5" s="481" t="s">
        <v>117</v>
      </c>
      <c r="C5" s="481"/>
      <c r="D5" s="481" t="s">
        <v>57</v>
      </c>
      <c r="E5" s="481"/>
      <c r="F5" s="481"/>
      <c r="G5" s="481" t="s">
        <v>62</v>
      </c>
    </row>
    <row r="6" spans="1:7" hidden="1" x14ac:dyDescent="0.25">
      <c r="B6" s="481" t="s">
        <v>116</v>
      </c>
      <c r="C6" s="481"/>
      <c r="D6" s="482" t="s">
        <v>87</v>
      </c>
      <c r="E6" s="481"/>
      <c r="F6" s="481"/>
      <c r="G6" s="481" t="s">
        <v>61</v>
      </c>
    </row>
    <row r="7" spans="1:7" x14ac:dyDescent="0.25">
      <c r="B7" s="481" t="s">
        <v>3886</v>
      </c>
      <c r="C7" s="481"/>
      <c r="D7" s="482" t="s">
        <v>3887</v>
      </c>
      <c r="E7" s="481"/>
      <c r="F7" s="481"/>
      <c r="G7" s="481" t="s">
        <v>3888</v>
      </c>
    </row>
    <row r="8" spans="1:7" x14ac:dyDescent="0.25">
      <c r="B8" s="481" t="s">
        <v>3889</v>
      </c>
      <c r="C8" s="481"/>
      <c r="D8" s="482" t="s">
        <v>3890</v>
      </c>
      <c r="E8" s="481"/>
      <c r="F8" s="481"/>
      <c r="G8" s="481" t="s">
        <v>3891</v>
      </c>
    </row>
    <row r="9" spans="1:7" x14ac:dyDescent="0.25">
      <c r="B9" s="481" t="s">
        <v>3892</v>
      </c>
      <c r="C9" s="481"/>
      <c r="D9" s="482" t="s">
        <v>3893</v>
      </c>
      <c r="E9" s="481"/>
      <c r="F9" s="481"/>
      <c r="G9" s="481" t="s">
        <v>3894</v>
      </c>
    </row>
    <row r="10" spans="1:7" x14ac:dyDescent="0.25">
      <c r="B10" s="481" t="s">
        <v>2449</v>
      </c>
      <c r="C10" s="481"/>
      <c r="D10" s="482" t="s">
        <v>2450</v>
      </c>
      <c r="E10" s="481"/>
      <c r="F10" s="481"/>
      <c r="G10" s="481" t="s">
        <v>3895</v>
      </c>
    </row>
    <row r="11" spans="1:7" x14ac:dyDescent="0.25">
      <c r="B11" s="481" t="s">
        <v>3896</v>
      </c>
      <c r="C11" s="481"/>
      <c r="D11" s="482" t="s">
        <v>3897</v>
      </c>
      <c r="E11" s="481"/>
      <c r="F11" s="481"/>
      <c r="G11" s="481" t="s">
        <v>3898</v>
      </c>
    </row>
    <row r="12" spans="1:7" x14ac:dyDescent="0.25">
      <c r="B12" s="481" t="s">
        <v>382</v>
      </c>
      <c r="C12" s="481"/>
      <c r="D12" s="482" t="s">
        <v>2455</v>
      </c>
      <c r="E12" s="481"/>
      <c r="F12" s="481"/>
      <c r="G12" s="481" t="s">
        <v>3899</v>
      </c>
    </row>
    <row r="13" spans="1:7" x14ac:dyDescent="0.25">
      <c r="B13" s="481" t="s">
        <v>3900</v>
      </c>
      <c r="C13" s="481"/>
      <c r="D13" s="482" t="s">
        <v>3901</v>
      </c>
      <c r="E13" s="481"/>
      <c r="F13" s="481"/>
      <c r="G13" s="481" t="s">
        <v>3902</v>
      </c>
    </row>
    <row r="14" spans="1:7" x14ac:dyDescent="0.25">
      <c r="B14" s="481" t="s">
        <v>3903</v>
      </c>
      <c r="C14" s="481"/>
      <c r="D14" s="482" t="s">
        <v>3904</v>
      </c>
      <c r="E14" s="481"/>
      <c r="F14" s="481"/>
      <c r="G14" s="481" t="s">
        <v>3905</v>
      </c>
    </row>
    <row r="15" spans="1:7" x14ac:dyDescent="0.25">
      <c r="B15" s="481" t="s">
        <v>388</v>
      </c>
      <c r="C15" s="481"/>
      <c r="D15" s="482" t="s">
        <v>2139</v>
      </c>
      <c r="E15" s="481"/>
      <c r="F15" s="481"/>
      <c r="G15" s="481" t="s">
        <v>3906</v>
      </c>
    </row>
    <row r="16" spans="1:7" x14ac:dyDescent="0.25">
      <c r="B16" s="481" t="s">
        <v>2452</v>
      </c>
      <c r="C16" s="481"/>
      <c r="D16" s="482" t="s">
        <v>2453</v>
      </c>
      <c r="E16" s="481"/>
      <c r="F16" s="481"/>
      <c r="G16" s="481" t="s">
        <v>3907</v>
      </c>
    </row>
    <row r="17" spans="2:7" x14ac:dyDescent="0.25">
      <c r="B17" s="481" t="s">
        <v>2173</v>
      </c>
      <c r="C17" s="481"/>
      <c r="D17" s="482" t="s">
        <v>2174</v>
      </c>
      <c r="E17" s="481"/>
      <c r="F17" s="481"/>
      <c r="G17" s="481" t="s">
        <v>3908</v>
      </c>
    </row>
    <row r="18" spans="2:7" x14ac:dyDescent="0.25">
      <c r="B18" s="481" t="s">
        <v>2145</v>
      </c>
      <c r="C18" s="481"/>
      <c r="D18" s="482" t="s">
        <v>2146</v>
      </c>
      <c r="E18" s="481"/>
      <c r="F18" s="481"/>
      <c r="G18" s="481" t="s">
        <v>3909</v>
      </c>
    </row>
    <row r="19" spans="2:7" x14ac:dyDescent="0.25">
      <c r="B19" s="481" t="s">
        <v>393</v>
      </c>
      <c r="C19" s="481"/>
      <c r="D19" s="482" t="s">
        <v>2149</v>
      </c>
      <c r="E19" s="481"/>
      <c r="F19" s="481"/>
      <c r="G19" s="481" t="s">
        <v>3910</v>
      </c>
    </row>
    <row r="20" spans="2:7" x14ac:dyDescent="0.25">
      <c r="B20" s="481" t="s">
        <v>2152</v>
      </c>
      <c r="C20" s="481"/>
      <c r="D20" s="482" t="s">
        <v>2153</v>
      </c>
      <c r="E20" s="481"/>
      <c r="F20" s="481"/>
      <c r="G20" s="481" t="s">
        <v>3911</v>
      </c>
    </row>
    <row r="21" spans="2:7" x14ac:dyDescent="0.25">
      <c r="B21" s="481" t="s">
        <v>2458</v>
      </c>
      <c r="C21" s="481"/>
      <c r="D21" s="482" t="s">
        <v>2459</v>
      </c>
      <c r="E21" s="481"/>
      <c r="F21" s="481"/>
      <c r="G21" s="481" t="s">
        <v>3912</v>
      </c>
    </row>
    <row r="22" spans="2:7" x14ac:dyDescent="0.25">
      <c r="B22" s="481" t="s">
        <v>402</v>
      </c>
      <c r="C22" s="481"/>
      <c r="D22" s="482" t="s">
        <v>2471</v>
      </c>
      <c r="E22" s="481"/>
      <c r="F22" s="481"/>
      <c r="G22" s="481" t="s">
        <v>3913</v>
      </c>
    </row>
    <row r="23" spans="2:7" x14ac:dyDescent="0.25">
      <c r="B23" s="481" t="s">
        <v>2472</v>
      </c>
      <c r="C23" s="481"/>
      <c r="D23" s="482" t="s">
        <v>2473</v>
      </c>
      <c r="E23" s="481"/>
      <c r="F23" s="481"/>
      <c r="G23" s="481" t="s">
        <v>3914</v>
      </c>
    </row>
    <row r="24" spans="2:7" x14ac:dyDescent="0.25">
      <c r="B24" s="481" t="s">
        <v>2475</v>
      </c>
      <c r="C24" s="481"/>
      <c r="D24" s="482" t="s">
        <v>2476</v>
      </c>
      <c r="E24" s="481"/>
      <c r="F24" s="481"/>
      <c r="G24" s="481" t="s">
        <v>3915</v>
      </c>
    </row>
    <row r="25" spans="2:7" x14ac:dyDescent="0.25">
      <c r="B25" s="481" t="s">
        <v>2478</v>
      </c>
      <c r="C25" s="481"/>
      <c r="D25" s="482" t="s">
        <v>2479</v>
      </c>
      <c r="E25" s="481"/>
      <c r="F25" s="481"/>
      <c r="G25" s="481" t="s">
        <v>3916</v>
      </c>
    </row>
    <row r="26" spans="2:7" x14ac:dyDescent="0.25">
      <c r="B26" s="481" t="s">
        <v>2235</v>
      </c>
      <c r="C26" s="481"/>
      <c r="D26" s="482" t="s">
        <v>2236</v>
      </c>
      <c r="E26" s="481"/>
      <c r="F26" s="481"/>
      <c r="G26" s="481" t="s">
        <v>3917</v>
      </c>
    </row>
    <row r="27" spans="2:7" x14ac:dyDescent="0.25">
      <c r="B27" s="481" t="s">
        <v>2214</v>
      </c>
      <c r="C27" s="481"/>
      <c r="D27" s="482" t="s">
        <v>2215</v>
      </c>
      <c r="E27" s="481"/>
      <c r="F27" s="481"/>
      <c r="G27" s="481" t="s">
        <v>3918</v>
      </c>
    </row>
    <row r="28" spans="2:7" x14ac:dyDescent="0.25">
      <c r="B28" s="481" t="s">
        <v>2466</v>
      </c>
      <c r="C28" s="481"/>
      <c r="D28" s="482" t="s">
        <v>2467</v>
      </c>
      <c r="E28" s="481"/>
      <c r="F28" s="481"/>
      <c r="G28" s="481" t="s">
        <v>3919</v>
      </c>
    </row>
    <row r="29" spans="2:7" x14ac:dyDescent="0.25">
      <c r="B29" s="481" t="s">
        <v>396</v>
      </c>
      <c r="C29" s="481"/>
      <c r="D29" s="482" t="s">
        <v>2469</v>
      </c>
      <c r="E29" s="481"/>
      <c r="F29" s="481"/>
      <c r="G29" s="481" t="s">
        <v>3920</v>
      </c>
    </row>
    <row r="30" spans="2:7" x14ac:dyDescent="0.25">
      <c r="B30" s="481" t="s">
        <v>399</v>
      </c>
      <c r="C30" s="481"/>
      <c r="D30" s="482" t="s">
        <v>2470</v>
      </c>
      <c r="E30" s="481"/>
      <c r="F30" s="481"/>
      <c r="G30" s="481" t="s">
        <v>3921</v>
      </c>
    </row>
    <row r="31" spans="2:7" x14ac:dyDescent="0.25">
      <c r="B31" s="481" t="s">
        <v>2461</v>
      </c>
      <c r="C31" s="481"/>
      <c r="D31" s="482" t="s">
        <v>2462</v>
      </c>
      <c r="E31" s="481"/>
      <c r="F31" s="481"/>
      <c r="G31" s="481" t="s">
        <v>3922</v>
      </c>
    </row>
    <row r="32" spans="2:7" x14ac:dyDescent="0.25">
      <c r="B32" s="481" t="s">
        <v>3923</v>
      </c>
      <c r="C32" s="481"/>
      <c r="D32" s="482" t="s">
        <v>3924</v>
      </c>
      <c r="E32" s="481"/>
      <c r="F32" s="481"/>
      <c r="G32" s="481" t="s">
        <v>3925</v>
      </c>
    </row>
    <row r="33" spans="1:7" x14ac:dyDescent="0.25">
      <c r="B33" s="481" t="s">
        <v>3926</v>
      </c>
      <c r="C33" s="481"/>
      <c r="D33" s="482" t="s">
        <v>3927</v>
      </c>
      <c r="E33" s="481"/>
      <c r="F33" s="481"/>
      <c r="G33" s="481" t="s">
        <v>3928</v>
      </c>
    </row>
    <row r="34" spans="1:7" x14ac:dyDescent="0.25">
      <c r="B34" s="481" t="s">
        <v>402</v>
      </c>
      <c r="C34" s="481"/>
      <c r="D34" s="482" t="s">
        <v>2471</v>
      </c>
      <c r="E34" s="481"/>
      <c r="F34" s="481"/>
      <c r="G34" s="481" t="s">
        <v>3929</v>
      </c>
    </row>
    <row r="35" spans="1:7" x14ac:dyDescent="0.25">
      <c r="B35" s="481" t="s">
        <v>2472</v>
      </c>
      <c r="C35" s="481"/>
      <c r="D35" s="482" t="s">
        <v>2473</v>
      </c>
      <c r="E35" s="481"/>
      <c r="F35" s="481"/>
      <c r="G35" s="481" t="s">
        <v>3930</v>
      </c>
    </row>
    <row r="36" spans="1:7" x14ac:dyDescent="0.25">
      <c r="B36" s="481" t="s">
        <v>2475</v>
      </c>
      <c r="C36" s="481"/>
      <c r="D36" s="482" t="s">
        <v>2476</v>
      </c>
      <c r="E36" s="481"/>
      <c r="F36" s="481"/>
      <c r="G36" s="481" t="s">
        <v>3931</v>
      </c>
    </row>
    <row r="37" spans="1:7" x14ac:dyDescent="0.25">
      <c r="B37" s="481" t="s">
        <v>2478</v>
      </c>
      <c r="C37" s="481"/>
      <c r="D37" s="482" t="s">
        <v>2479</v>
      </c>
      <c r="E37" s="481"/>
      <c r="F37" s="481"/>
      <c r="G37" s="481" t="s">
        <v>3932</v>
      </c>
    </row>
    <row r="38" spans="1:7" x14ac:dyDescent="0.25">
      <c r="B38" s="481" t="s">
        <v>2483</v>
      </c>
      <c r="C38" s="481"/>
      <c r="D38" s="482" t="s">
        <v>2484</v>
      </c>
      <c r="E38" s="481"/>
      <c r="F38" s="481"/>
      <c r="G38" s="481" t="s">
        <v>3933</v>
      </c>
    </row>
    <row r="42" spans="1:7" ht="13" x14ac:dyDescent="0.3">
      <c r="A42" s="8" t="s">
        <v>121</v>
      </c>
    </row>
    <row r="43" spans="1:7" x14ac:dyDescent="0.25">
      <c r="B43" s="481" t="s">
        <v>117</v>
      </c>
      <c r="C43" s="481"/>
      <c r="D43" s="481" t="s">
        <v>57</v>
      </c>
      <c r="E43" s="481"/>
      <c r="F43" s="481"/>
      <c r="G43" s="481" t="s">
        <v>62</v>
      </c>
    </row>
    <row r="44" spans="1:7" hidden="1" x14ac:dyDescent="0.25">
      <c r="B44" s="481" t="s">
        <v>116</v>
      </c>
      <c r="C44" s="481"/>
      <c r="D44" s="482" t="s">
        <v>87</v>
      </c>
      <c r="E44" s="481"/>
      <c r="F44" s="481"/>
      <c r="G44" s="481" t="s">
        <v>61</v>
      </c>
    </row>
    <row r="45" spans="1:7" x14ac:dyDescent="0.25">
      <c r="B45" s="481" t="s">
        <v>739</v>
      </c>
      <c r="C45" s="481"/>
      <c r="D45" s="482" t="s">
        <v>2245</v>
      </c>
      <c r="E45" s="481"/>
      <c r="F45" s="481"/>
      <c r="G45" s="481" t="s">
        <v>3934</v>
      </c>
    </row>
    <row r="46" spans="1:7" x14ac:dyDescent="0.25">
      <c r="B46" s="481" t="s">
        <v>3935</v>
      </c>
      <c r="C46" s="481"/>
      <c r="D46" s="482" t="s">
        <v>3936</v>
      </c>
      <c r="E46" s="481"/>
      <c r="F46" s="481"/>
      <c r="G46" s="481" t="s">
        <v>3937</v>
      </c>
    </row>
    <row r="47" spans="1:7" x14ac:dyDescent="0.25">
      <c r="B47" s="481" t="s">
        <v>3938</v>
      </c>
      <c r="C47" s="481"/>
      <c r="D47" s="482" t="s">
        <v>3939</v>
      </c>
      <c r="E47" s="481"/>
      <c r="F47" s="481"/>
      <c r="G47" s="481" t="s">
        <v>3940</v>
      </c>
    </row>
    <row r="48" spans="1:7" x14ac:dyDescent="0.25">
      <c r="B48" s="481" t="s">
        <v>746</v>
      </c>
      <c r="C48" s="481"/>
      <c r="D48" s="482" t="s">
        <v>2257</v>
      </c>
      <c r="E48" s="481"/>
      <c r="F48" s="481"/>
      <c r="G48" s="481" t="s">
        <v>3941</v>
      </c>
    </row>
    <row r="49" spans="2:7" x14ac:dyDescent="0.25">
      <c r="B49" s="481" t="s">
        <v>3942</v>
      </c>
      <c r="C49" s="481"/>
      <c r="D49" s="482" t="s">
        <v>3943</v>
      </c>
      <c r="E49" s="481"/>
      <c r="F49" s="481"/>
      <c r="G49" s="481" t="s">
        <v>3944</v>
      </c>
    </row>
    <row r="50" spans="2:7" x14ac:dyDescent="0.25">
      <c r="B50" s="481" t="s">
        <v>750</v>
      </c>
      <c r="C50" s="481"/>
      <c r="D50" s="482" t="s">
        <v>2260</v>
      </c>
      <c r="E50" s="481"/>
      <c r="F50" s="481"/>
      <c r="G50" s="481" t="s">
        <v>3945</v>
      </c>
    </row>
    <row r="51" spans="2:7" x14ac:dyDescent="0.25">
      <c r="B51" s="481" t="s">
        <v>2265</v>
      </c>
      <c r="C51" s="481"/>
      <c r="D51" s="482" t="s">
        <v>2266</v>
      </c>
      <c r="E51" s="481"/>
      <c r="F51" s="481"/>
      <c r="G51" s="481" t="s">
        <v>3946</v>
      </c>
    </row>
    <row r="52" spans="2:7" x14ac:dyDescent="0.25">
      <c r="B52" s="481" t="s">
        <v>2494</v>
      </c>
      <c r="C52" s="481"/>
      <c r="D52" s="482" t="s">
        <v>2495</v>
      </c>
      <c r="E52" s="481"/>
      <c r="F52" s="481"/>
      <c r="G52" s="481" t="s">
        <v>3947</v>
      </c>
    </row>
    <row r="53" spans="2:7" x14ac:dyDescent="0.25">
      <c r="B53" s="481" t="s">
        <v>3948</v>
      </c>
      <c r="C53" s="481"/>
      <c r="D53" s="482" t="s">
        <v>3949</v>
      </c>
      <c r="E53" s="481"/>
      <c r="F53" s="481"/>
      <c r="G53" s="481" t="s">
        <v>3950</v>
      </c>
    </row>
    <row r="54" spans="2:7" x14ac:dyDescent="0.25">
      <c r="B54" s="481" t="s">
        <v>2498</v>
      </c>
      <c r="C54" s="481"/>
      <c r="D54" s="482" t="s">
        <v>2499</v>
      </c>
      <c r="E54" s="481"/>
      <c r="F54" s="481"/>
      <c r="G54" s="481" t="s">
        <v>3951</v>
      </c>
    </row>
    <row r="55" spans="2:7" x14ac:dyDescent="0.25">
      <c r="B55" s="481" t="s">
        <v>2501</v>
      </c>
      <c r="C55" s="481"/>
      <c r="D55" s="482" t="s">
        <v>2502</v>
      </c>
      <c r="E55" s="481"/>
      <c r="F55" s="481"/>
      <c r="G55" s="481" t="s">
        <v>3952</v>
      </c>
    </row>
    <row r="56" spans="2:7" x14ac:dyDescent="0.25">
      <c r="B56" s="481" t="s">
        <v>2488</v>
      </c>
      <c r="C56" s="481"/>
      <c r="D56" s="482" t="s">
        <v>2489</v>
      </c>
      <c r="E56" s="481"/>
      <c r="F56" s="481"/>
      <c r="G56" s="481" t="s">
        <v>3953</v>
      </c>
    </row>
    <row r="57" spans="2:7" x14ac:dyDescent="0.25">
      <c r="B57" s="481" t="s">
        <v>3954</v>
      </c>
      <c r="C57" s="481"/>
      <c r="D57" s="482" t="s">
        <v>3955</v>
      </c>
      <c r="E57" s="481"/>
      <c r="F57" s="481"/>
      <c r="G57" s="481" t="s">
        <v>3956</v>
      </c>
    </row>
    <row r="58" spans="2:7" x14ac:dyDescent="0.25">
      <c r="B58" s="481" t="s">
        <v>3957</v>
      </c>
      <c r="C58" s="481"/>
      <c r="D58" s="482" t="s">
        <v>3958</v>
      </c>
      <c r="E58" s="481"/>
      <c r="F58" s="481"/>
      <c r="G58" s="481" t="s">
        <v>3959</v>
      </c>
    </row>
    <row r="59" spans="2:7" x14ac:dyDescent="0.25">
      <c r="B59" s="481" t="s">
        <v>742</v>
      </c>
      <c r="C59" s="481"/>
      <c r="D59" s="482" t="s">
        <v>2505</v>
      </c>
      <c r="E59" s="481"/>
      <c r="F59" s="481"/>
      <c r="G59" s="481" t="s">
        <v>3960</v>
      </c>
    </row>
    <row r="60" spans="2:7" x14ac:dyDescent="0.25">
      <c r="B60" s="481" t="s">
        <v>2283</v>
      </c>
      <c r="C60" s="481"/>
      <c r="D60" s="482" t="s">
        <v>2284</v>
      </c>
      <c r="E60" s="481"/>
      <c r="F60" s="481"/>
      <c r="G60" s="481" t="s">
        <v>3961</v>
      </c>
    </row>
    <row r="61" spans="2:7" x14ac:dyDescent="0.25">
      <c r="B61" s="481" t="s">
        <v>2287</v>
      </c>
      <c r="C61" s="481"/>
      <c r="D61" s="482" t="s">
        <v>2288</v>
      </c>
      <c r="E61" s="481"/>
      <c r="F61" s="481"/>
      <c r="G61" s="481" t="s">
        <v>3962</v>
      </c>
    </row>
    <row r="62" spans="2:7" x14ac:dyDescent="0.25">
      <c r="B62" s="481" t="s">
        <v>2293</v>
      </c>
      <c r="C62" s="481"/>
      <c r="D62" s="482" t="s">
        <v>2294</v>
      </c>
      <c r="E62" s="481"/>
      <c r="F62" s="481"/>
      <c r="G62" s="481" t="s">
        <v>3963</v>
      </c>
    </row>
    <row r="63" spans="2:7" x14ac:dyDescent="0.25">
      <c r="B63" s="481" t="s">
        <v>755</v>
      </c>
      <c r="C63" s="481"/>
      <c r="D63" s="482" t="s">
        <v>2509</v>
      </c>
      <c r="E63" s="481"/>
      <c r="F63" s="481"/>
      <c r="G63" s="481" t="s">
        <v>3964</v>
      </c>
    </row>
    <row r="64" spans="2:7" x14ac:dyDescent="0.25">
      <c r="B64" s="481" t="s">
        <v>2510</v>
      </c>
      <c r="C64" s="481"/>
      <c r="D64" s="482" t="s">
        <v>2511</v>
      </c>
      <c r="E64" s="481"/>
      <c r="F64" s="481"/>
      <c r="G64" s="481" t="s">
        <v>3965</v>
      </c>
    </row>
    <row r="65" spans="2:7" x14ac:dyDescent="0.25">
      <c r="B65" s="481" t="s">
        <v>2513</v>
      </c>
      <c r="C65" s="481"/>
      <c r="D65" s="482" t="s">
        <v>2514</v>
      </c>
      <c r="E65" s="481"/>
      <c r="F65" s="481"/>
      <c r="G65" s="481" t="s">
        <v>3966</v>
      </c>
    </row>
    <row r="66" spans="2:7" x14ac:dyDescent="0.25">
      <c r="B66" s="481" t="s">
        <v>2516</v>
      </c>
      <c r="C66" s="481"/>
      <c r="D66" s="482" t="s">
        <v>2517</v>
      </c>
      <c r="E66" s="481"/>
      <c r="F66" s="481"/>
      <c r="G66" s="481" t="s">
        <v>3967</v>
      </c>
    </row>
    <row r="67" spans="2:7" x14ac:dyDescent="0.25">
      <c r="B67" s="481" t="s">
        <v>766</v>
      </c>
      <c r="C67" s="481"/>
      <c r="D67" s="482" t="s">
        <v>2504</v>
      </c>
      <c r="E67" s="481"/>
      <c r="F67" s="481"/>
      <c r="G67" s="481" t="s">
        <v>3968</v>
      </c>
    </row>
    <row r="68" spans="2:7" x14ac:dyDescent="0.25">
      <c r="B68" s="481" t="s">
        <v>3969</v>
      </c>
      <c r="C68" s="481"/>
      <c r="D68" s="482" t="s">
        <v>3970</v>
      </c>
      <c r="E68" s="481"/>
      <c r="F68" s="481"/>
      <c r="G68" s="481" t="s">
        <v>3971</v>
      </c>
    </row>
    <row r="69" spans="2:7" x14ac:dyDescent="0.25">
      <c r="B69" s="481" t="s">
        <v>760</v>
      </c>
      <c r="C69" s="481"/>
      <c r="D69" s="482" t="s">
        <v>2497</v>
      </c>
      <c r="E69" s="481"/>
      <c r="F69" s="481"/>
      <c r="G69" s="481" t="s">
        <v>3972</v>
      </c>
    </row>
    <row r="70" spans="2:7" x14ac:dyDescent="0.25">
      <c r="B70" s="481" t="s">
        <v>3973</v>
      </c>
      <c r="C70" s="481"/>
      <c r="D70" s="482" t="s">
        <v>3974</v>
      </c>
      <c r="E70" s="481"/>
      <c r="F70" s="481"/>
      <c r="G70" s="481" t="s">
        <v>3975</v>
      </c>
    </row>
    <row r="71" spans="2:7" x14ac:dyDescent="0.25">
      <c r="B71" s="481" t="s">
        <v>3976</v>
      </c>
      <c r="C71" s="481"/>
      <c r="D71" s="482" t="s">
        <v>3977</v>
      </c>
      <c r="E71" s="481"/>
      <c r="F71" s="481"/>
      <c r="G71" s="481" t="s">
        <v>3978</v>
      </c>
    </row>
    <row r="72" spans="2:7" x14ac:dyDescent="0.25">
      <c r="B72" s="481" t="s">
        <v>763</v>
      </c>
      <c r="C72" s="481"/>
      <c r="D72" s="482" t="s">
        <v>2271</v>
      </c>
      <c r="E72" s="481"/>
      <c r="F72" s="481"/>
      <c r="G72" s="481" t="s">
        <v>3979</v>
      </c>
    </row>
    <row r="73" spans="2:7" x14ac:dyDescent="0.25">
      <c r="B73" s="481" t="s">
        <v>2498</v>
      </c>
      <c r="C73" s="481"/>
      <c r="D73" s="482" t="s">
        <v>2499</v>
      </c>
      <c r="E73" s="481"/>
      <c r="F73" s="481"/>
      <c r="G73" s="481" t="s">
        <v>3980</v>
      </c>
    </row>
    <row r="74" spans="2:7" x14ac:dyDescent="0.25">
      <c r="B74" s="481" t="s">
        <v>2501</v>
      </c>
      <c r="C74" s="481"/>
      <c r="D74" s="482" t="s">
        <v>2502</v>
      </c>
      <c r="E74" s="481"/>
      <c r="F74" s="481"/>
      <c r="G74" s="481" t="s">
        <v>3981</v>
      </c>
    </row>
    <row r="75" spans="2:7" x14ac:dyDescent="0.25">
      <c r="B75" s="481" t="s">
        <v>2488</v>
      </c>
      <c r="C75" s="481"/>
      <c r="D75" s="482" t="s">
        <v>2489</v>
      </c>
      <c r="E75" s="481"/>
      <c r="F75" s="481"/>
      <c r="G75" s="481" t="s">
        <v>3982</v>
      </c>
    </row>
    <row r="76" spans="2:7" x14ac:dyDescent="0.25">
      <c r="B76" s="481" t="s">
        <v>3954</v>
      </c>
      <c r="C76" s="481"/>
      <c r="D76" s="482" t="s">
        <v>3955</v>
      </c>
      <c r="E76" s="481"/>
      <c r="F76" s="481"/>
      <c r="G76" s="481" t="s">
        <v>3983</v>
      </c>
    </row>
    <row r="77" spans="2:7" x14ac:dyDescent="0.25">
      <c r="B77" s="481" t="s">
        <v>3957</v>
      </c>
      <c r="C77" s="481"/>
      <c r="D77" s="482" t="s">
        <v>3958</v>
      </c>
      <c r="E77" s="481"/>
      <c r="F77" s="481"/>
      <c r="G77" s="481" t="s">
        <v>3984</v>
      </c>
    </row>
    <row r="78" spans="2:7" x14ac:dyDescent="0.25">
      <c r="B78" s="481" t="s">
        <v>770</v>
      </c>
      <c r="C78" s="481"/>
      <c r="D78" s="482" t="s">
        <v>2519</v>
      </c>
      <c r="E78" s="481"/>
      <c r="F78" s="481"/>
      <c r="G78" s="481" t="s">
        <v>3985</v>
      </c>
    </row>
    <row r="79" spans="2:7" x14ac:dyDescent="0.25">
      <c r="B79" s="481" t="s">
        <v>773</v>
      </c>
      <c r="C79" s="481"/>
      <c r="D79" s="482" t="s">
        <v>2520</v>
      </c>
      <c r="E79" s="481"/>
      <c r="F79" s="481"/>
      <c r="G79" s="481" t="s">
        <v>3986</v>
      </c>
    </row>
    <row r="82" spans="1:7" ht="13" x14ac:dyDescent="0.3">
      <c r="A82" s="8" t="s">
        <v>306</v>
      </c>
    </row>
    <row r="83" spans="1:7" x14ac:dyDescent="0.25">
      <c r="B83" s="481" t="s">
        <v>271</v>
      </c>
      <c r="C83" s="481"/>
      <c r="D83" s="481" t="s">
        <v>57</v>
      </c>
      <c r="E83" s="481"/>
      <c r="F83" s="481"/>
      <c r="G83" s="481" t="s">
        <v>62</v>
      </c>
    </row>
    <row r="84" spans="1:7" hidden="1" x14ac:dyDescent="0.25">
      <c r="B84" s="481" t="s">
        <v>122</v>
      </c>
      <c r="C84" s="481"/>
      <c r="D84" s="482" t="s">
        <v>87</v>
      </c>
      <c r="E84" s="481"/>
      <c r="F84" s="481"/>
      <c r="G84" s="481" t="s">
        <v>61</v>
      </c>
    </row>
    <row r="85" spans="1:7" x14ac:dyDescent="0.25">
      <c r="B85" s="481" t="s">
        <v>3987</v>
      </c>
      <c r="C85" s="481"/>
      <c r="D85" s="482" t="s">
        <v>3988</v>
      </c>
      <c r="E85" s="481"/>
      <c r="F85" s="481"/>
      <c r="G85" s="481" t="s">
        <v>3989</v>
      </c>
    </row>
    <row r="86" spans="1:7" x14ac:dyDescent="0.25">
      <c r="B86" s="481" t="s">
        <v>561</v>
      </c>
      <c r="C86" s="481"/>
      <c r="D86" s="482" t="s">
        <v>2527</v>
      </c>
      <c r="E86" s="481"/>
      <c r="F86" s="481"/>
      <c r="G86" s="481" t="s">
        <v>2528</v>
      </c>
    </row>
    <row r="87" spans="1:7" x14ac:dyDescent="0.25">
      <c r="B87" s="481" t="s">
        <v>2524</v>
      </c>
      <c r="C87" s="481"/>
      <c r="D87" s="482" t="s">
        <v>2523</v>
      </c>
      <c r="E87" s="481"/>
      <c r="F87" s="481"/>
      <c r="G87" s="481" t="s">
        <v>2525</v>
      </c>
    </row>
    <row r="88" spans="1:7" x14ac:dyDescent="0.25">
      <c r="B88" s="481" t="s">
        <v>564</v>
      </c>
      <c r="C88" s="481"/>
      <c r="D88" s="482" t="s">
        <v>2556</v>
      </c>
      <c r="E88" s="481"/>
      <c r="F88" s="481"/>
      <c r="G88" s="481" t="s">
        <v>2557</v>
      </c>
    </row>
    <row r="89" spans="1:7" x14ac:dyDescent="0.25">
      <c r="B89" s="481" t="s">
        <v>2553</v>
      </c>
      <c r="C89" s="481"/>
      <c r="D89" s="482" t="s">
        <v>2552</v>
      </c>
      <c r="E89" s="481"/>
      <c r="F89" s="481"/>
      <c r="G89" s="481" t="s">
        <v>2554</v>
      </c>
    </row>
    <row r="90" spans="1:7" x14ac:dyDescent="0.25">
      <c r="B90" s="481" t="s">
        <v>2549</v>
      </c>
      <c r="C90" s="481"/>
      <c r="D90" s="482" t="s">
        <v>2548</v>
      </c>
      <c r="E90" s="481"/>
      <c r="F90" s="481"/>
      <c r="G90" s="481" t="s">
        <v>2550</v>
      </c>
    </row>
    <row r="91" spans="1:7" x14ac:dyDescent="0.25">
      <c r="B91" s="481" t="s">
        <v>549</v>
      </c>
      <c r="C91" s="481"/>
      <c r="D91" s="482" t="s">
        <v>2546</v>
      </c>
      <c r="E91" s="481"/>
      <c r="F91" s="481"/>
      <c r="G91" s="481" t="s">
        <v>2547</v>
      </c>
    </row>
    <row r="92" spans="1:7" x14ac:dyDescent="0.25">
      <c r="B92" s="481" t="s">
        <v>552</v>
      </c>
      <c r="C92" s="481"/>
      <c r="D92" s="482" t="s">
        <v>2605</v>
      </c>
      <c r="E92" s="481"/>
      <c r="F92" s="481"/>
      <c r="G92" s="481" t="s">
        <v>2606</v>
      </c>
    </row>
    <row r="93" spans="1:7" x14ac:dyDescent="0.25">
      <c r="B93" s="481" t="s">
        <v>555</v>
      </c>
      <c r="C93" s="481"/>
      <c r="D93" s="482" t="s">
        <v>2602</v>
      </c>
      <c r="E93" s="481"/>
      <c r="F93" s="481"/>
      <c r="G93" s="481" t="s">
        <v>2603</v>
      </c>
    </row>
    <row r="94" spans="1:7" x14ac:dyDescent="0.25">
      <c r="B94" s="481" t="s">
        <v>2586</v>
      </c>
      <c r="C94" s="481"/>
      <c r="D94" s="482" t="s">
        <v>2585</v>
      </c>
      <c r="E94" s="481"/>
      <c r="F94" s="481"/>
      <c r="G94" s="481" t="s">
        <v>2587</v>
      </c>
    </row>
    <row r="95" spans="1:7" x14ac:dyDescent="0.25">
      <c r="B95" s="481" t="s">
        <v>2581</v>
      </c>
      <c r="C95" s="481"/>
      <c r="D95" s="482" t="s">
        <v>2580</v>
      </c>
      <c r="E95" s="481"/>
      <c r="F95" s="481"/>
      <c r="G95" s="481" t="s">
        <v>2582</v>
      </c>
    </row>
    <row r="96" spans="1:7" x14ac:dyDescent="0.25">
      <c r="B96" s="481" t="s">
        <v>2596</v>
      </c>
      <c r="C96" s="481"/>
      <c r="D96" s="482" t="s">
        <v>2595</v>
      </c>
      <c r="E96" s="481"/>
      <c r="F96" s="481"/>
      <c r="G96" s="481" t="s">
        <v>2597</v>
      </c>
    </row>
    <row r="97" spans="2:7" x14ac:dyDescent="0.25">
      <c r="B97" s="481" t="s">
        <v>3990</v>
      </c>
      <c r="C97" s="481"/>
      <c r="D97" s="482" t="s">
        <v>3991</v>
      </c>
      <c r="E97" s="481"/>
      <c r="F97" s="481"/>
      <c r="G97" s="481" t="s">
        <v>3992</v>
      </c>
    </row>
    <row r="98" spans="2:7" x14ac:dyDescent="0.25">
      <c r="B98" s="481" t="s">
        <v>3993</v>
      </c>
      <c r="C98" s="481"/>
      <c r="D98" s="482" t="s">
        <v>3994</v>
      </c>
      <c r="E98" s="481"/>
      <c r="F98" s="481"/>
      <c r="G98" s="481" t="s">
        <v>3995</v>
      </c>
    </row>
    <row r="99" spans="2:7" x14ac:dyDescent="0.25">
      <c r="B99" s="481" t="s">
        <v>2573</v>
      </c>
      <c r="C99" s="481"/>
      <c r="D99" s="482" t="s">
        <v>2572</v>
      </c>
      <c r="E99" s="481"/>
      <c r="F99" s="481"/>
      <c r="G99" s="481" t="s">
        <v>2574</v>
      </c>
    </row>
    <row r="100" spans="2:7" x14ac:dyDescent="0.25">
      <c r="B100" s="481" t="s">
        <v>3996</v>
      </c>
      <c r="C100" s="481"/>
      <c r="D100" s="482" t="s">
        <v>3997</v>
      </c>
      <c r="E100" s="481"/>
      <c r="F100" s="481"/>
      <c r="G100" s="481" t="s">
        <v>3998</v>
      </c>
    </row>
    <row r="101" spans="2:7" x14ac:dyDescent="0.25">
      <c r="B101" s="481" t="s">
        <v>2568</v>
      </c>
      <c r="C101" s="481"/>
      <c r="D101" s="482" t="s">
        <v>2567</v>
      </c>
      <c r="E101" s="481"/>
      <c r="F101" s="481"/>
      <c r="G101" s="481" t="s">
        <v>2569</v>
      </c>
    </row>
    <row r="102" spans="2:7" x14ac:dyDescent="0.25">
      <c r="B102" s="481" t="s">
        <v>573</v>
      </c>
      <c r="C102" s="481"/>
      <c r="D102" s="482" t="s">
        <v>2577</v>
      </c>
      <c r="E102" s="481"/>
      <c r="F102" s="481"/>
      <c r="G102" s="481" t="s">
        <v>2578</v>
      </c>
    </row>
    <row r="103" spans="2:7" x14ac:dyDescent="0.25">
      <c r="B103" s="481" t="s">
        <v>2559</v>
      </c>
      <c r="C103" s="481"/>
      <c r="D103" s="482" t="s">
        <v>2558</v>
      </c>
      <c r="E103" s="481"/>
      <c r="F103" s="481"/>
      <c r="G103" s="481" t="s">
        <v>2560</v>
      </c>
    </row>
    <row r="104" spans="2:7" x14ac:dyDescent="0.25">
      <c r="B104" s="481" t="s">
        <v>2542</v>
      </c>
      <c r="C104" s="481"/>
      <c r="D104" s="482" t="s">
        <v>2541</v>
      </c>
      <c r="E104" s="481"/>
      <c r="F104" s="481"/>
      <c r="G104" s="481" t="s">
        <v>2543</v>
      </c>
    </row>
    <row r="105" spans="2:7" x14ac:dyDescent="0.25">
      <c r="B105" s="481" t="s">
        <v>3999</v>
      </c>
      <c r="C105" s="481"/>
      <c r="D105" s="482" t="s">
        <v>4000</v>
      </c>
      <c r="E105" s="481"/>
      <c r="F105" s="481"/>
      <c r="G105" s="481" t="s">
        <v>4001</v>
      </c>
    </row>
    <row r="106" spans="2:7" x14ac:dyDescent="0.25">
      <c r="B106" s="481" t="s">
        <v>2530</v>
      </c>
      <c r="C106" s="481"/>
      <c r="D106" s="482" t="s">
        <v>2529</v>
      </c>
      <c r="E106" s="481"/>
      <c r="F106" s="481"/>
      <c r="G106" s="481" t="s">
        <v>2531</v>
      </c>
    </row>
    <row r="107" spans="2:7" x14ac:dyDescent="0.25">
      <c r="B107" s="481" t="s">
        <v>2534</v>
      </c>
      <c r="C107" s="481"/>
      <c r="D107" s="482" t="s">
        <v>2533</v>
      </c>
      <c r="E107" s="481"/>
      <c r="F107" s="481"/>
      <c r="G107" s="481" t="s">
        <v>2535</v>
      </c>
    </row>
    <row r="108" spans="2:7" x14ac:dyDescent="0.25">
      <c r="B108" s="481" t="s">
        <v>546</v>
      </c>
      <c r="C108" s="481"/>
      <c r="D108" s="482" t="s">
        <v>2537</v>
      </c>
      <c r="E108" s="481"/>
      <c r="F108" s="481"/>
      <c r="G108" s="481" t="s">
        <v>2538</v>
      </c>
    </row>
    <row r="109" spans="2:7" x14ac:dyDescent="0.25">
      <c r="B109" s="481" t="s">
        <v>567</v>
      </c>
      <c r="C109" s="481"/>
      <c r="D109" s="482" t="s">
        <v>2600</v>
      </c>
      <c r="E109" s="481"/>
      <c r="F109" s="481"/>
      <c r="G109" s="481" t="s">
        <v>2601</v>
      </c>
    </row>
    <row r="110" spans="2:7" x14ac:dyDescent="0.25">
      <c r="B110" s="481" t="s">
        <v>555</v>
      </c>
      <c r="C110" s="481"/>
      <c r="D110" s="482" t="s">
        <v>2602</v>
      </c>
      <c r="E110" s="481"/>
      <c r="F110" s="481"/>
      <c r="G110" s="481" t="s">
        <v>2604</v>
      </c>
    </row>
    <row r="111" spans="2:7" x14ac:dyDescent="0.25">
      <c r="B111" s="481" t="s">
        <v>570</v>
      </c>
      <c r="C111" s="481"/>
      <c r="D111" s="482" t="s">
        <v>2539</v>
      </c>
      <c r="E111" s="481"/>
      <c r="F111" s="481"/>
      <c r="G111" s="481" t="s">
        <v>2540</v>
      </c>
    </row>
    <row r="112" spans="2:7" x14ac:dyDescent="0.25">
      <c r="B112" s="481" t="s">
        <v>2586</v>
      </c>
      <c r="C112" s="481"/>
      <c r="D112" s="482" t="s">
        <v>2585</v>
      </c>
      <c r="E112" s="481"/>
      <c r="F112" s="481"/>
      <c r="G112" s="481" t="s">
        <v>2589</v>
      </c>
    </row>
    <row r="113" spans="2:7" x14ac:dyDescent="0.25">
      <c r="B113" s="481" t="s">
        <v>2581</v>
      </c>
      <c r="C113" s="481"/>
      <c r="D113" s="482" t="s">
        <v>2580</v>
      </c>
      <c r="E113" s="481"/>
      <c r="F113" s="481"/>
      <c r="G113" s="481" t="s">
        <v>2584</v>
      </c>
    </row>
    <row r="114" spans="2:7" x14ac:dyDescent="0.25">
      <c r="B114" s="481" t="s">
        <v>2596</v>
      </c>
      <c r="C114" s="481"/>
      <c r="D114" s="482" t="s">
        <v>2595</v>
      </c>
      <c r="E114" s="481"/>
      <c r="F114" s="481"/>
      <c r="G114" s="481" t="s">
        <v>2599</v>
      </c>
    </row>
    <row r="115" spans="2:7" x14ac:dyDescent="0.25">
      <c r="B115" s="481" t="s">
        <v>3990</v>
      </c>
      <c r="C115" s="481"/>
      <c r="D115" s="482" t="s">
        <v>3991</v>
      </c>
      <c r="E115" s="481"/>
      <c r="F115" s="481"/>
      <c r="G115" s="481" t="s">
        <v>4002</v>
      </c>
    </row>
    <row r="116" spans="2:7" x14ac:dyDescent="0.25">
      <c r="B116" s="481" t="s">
        <v>3993</v>
      </c>
      <c r="C116" s="481"/>
      <c r="D116" s="482" t="s">
        <v>3994</v>
      </c>
      <c r="E116" s="481"/>
      <c r="F116" s="481"/>
      <c r="G116" s="481" t="s">
        <v>4003</v>
      </c>
    </row>
    <row r="117" spans="2:7" x14ac:dyDescent="0.25">
      <c r="B117" s="481" t="s">
        <v>2573</v>
      </c>
      <c r="C117" s="481"/>
      <c r="D117" s="482" t="s">
        <v>2572</v>
      </c>
      <c r="E117" s="481"/>
      <c r="F117" s="481"/>
      <c r="G117" s="481" t="s">
        <v>2576</v>
      </c>
    </row>
    <row r="118" spans="2:7" x14ac:dyDescent="0.25">
      <c r="B118" s="481" t="s">
        <v>2559</v>
      </c>
      <c r="C118" s="481"/>
      <c r="D118" s="482" t="s">
        <v>2558</v>
      </c>
      <c r="E118" s="481"/>
      <c r="F118" s="481"/>
      <c r="G118" s="481" t="s">
        <v>2562</v>
      </c>
    </row>
    <row r="119" spans="2:7" x14ac:dyDescent="0.25">
      <c r="B119" s="481" t="s">
        <v>2542</v>
      </c>
      <c r="C119" s="481"/>
      <c r="D119" s="482" t="s">
        <v>2541</v>
      </c>
      <c r="E119" s="481"/>
      <c r="F119" s="481"/>
      <c r="G119" s="481" t="s">
        <v>2545</v>
      </c>
    </row>
    <row r="120" spans="2:7" x14ac:dyDescent="0.25">
      <c r="B120" s="481" t="s">
        <v>3999</v>
      </c>
      <c r="C120" s="481"/>
      <c r="D120" s="482" t="s">
        <v>4000</v>
      </c>
      <c r="E120" s="481"/>
      <c r="F120" s="481"/>
      <c r="G120" s="481" t="s">
        <v>4004</v>
      </c>
    </row>
    <row r="121" spans="2:7" x14ac:dyDescent="0.25">
      <c r="B121" s="481" t="s">
        <v>2568</v>
      </c>
      <c r="C121" s="481"/>
      <c r="D121" s="482" t="s">
        <v>2567</v>
      </c>
      <c r="E121" s="481"/>
      <c r="F121" s="481"/>
      <c r="G121" s="481" t="s">
        <v>2571</v>
      </c>
    </row>
    <row r="122" spans="2:7" x14ac:dyDescent="0.25">
      <c r="B122" s="481" t="s">
        <v>573</v>
      </c>
      <c r="C122" s="481"/>
      <c r="D122" s="482" t="s">
        <v>2577</v>
      </c>
      <c r="E122" s="481"/>
      <c r="F122" s="481"/>
      <c r="G122" s="481" t="s">
        <v>2579</v>
      </c>
    </row>
    <row r="123" spans="2:7" x14ac:dyDescent="0.25">
      <c r="B123" s="481" t="s">
        <v>558</v>
      </c>
      <c r="C123" s="481"/>
      <c r="D123" s="482" t="s">
        <v>2521</v>
      </c>
      <c r="E123" s="481"/>
      <c r="F123" s="481"/>
      <c r="G123" s="481" t="s">
        <v>2522</v>
      </c>
    </row>
    <row r="124" spans="2:7" x14ac:dyDescent="0.25">
      <c r="B124" s="481" t="s">
        <v>2564</v>
      </c>
      <c r="C124" s="481"/>
      <c r="D124" s="482" t="s">
        <v>2563</v>
      </c>
      <c r="E124" s="481"/>
      <c r="F124" s="481"/>
      <c r="G124" s="481" t="s">
        <v>2565</v>
      </c>
    </row>
    <row r="125" spans="2:7" x14ac:dyDescent="0.25">
      <c r="B125" s="481" t="s">
        <v>2591</v>
      </c>
      <c r="C125" s="481"/>
      <c r="D125" s="482" t="s">
        <v>2590</v>
      </c>
      <c r="E125" s="481"/>
      <c r="F125" s="481"/>
      <c r="G125" s="481" t="s">
        <v>2592</v>
      </c>
    </row>
    <row r="126" spans="2:7" x14ac:dyDescent="0.25">
      <c r="B126" s="481" t="s">
        <v>2591</v>
      </c>
      <c r="C126" s="481"/>
      <c r="D126" s="482" t="s">
        <v>2590</v>
      </c>
      <c r="E126" s="481"/>
      <c r="F126" s="481"/>
      <c r="G126" s="481" t="s">
        <v>2594</v>
      </c>
    </row>
    <row r="130" spans="1:7" ht="13" x14ac:dyDescent="0.3">
      <c r="A130" s="8" t="s">
        <v>172</v>
      </c>
    </row>
    <row r="131" spans="1:7" x14ac:dyDescent="0.25">
      <c r="B131" s="481" t="s">
        <v>140</v>
      </c>
      <c r="C131" s="481"/>
      <c r="D131" s="481" t="s">
        <v>57</v>
      </c>
      <c r="E131" s="481"/>
      <c r="F131" s="481"/>
      <c r="G131" s="481" t="s">
        <v>62</v>
      </c>
    </row>
    <row r="132" spans="1:7" hidden="1" x14ac:dyDescent="0.25">
      <c r="B132" s="482" t="s">
        <v>105</v>
      </c>
      <c r="C132" s="481"/>
      <c r="D132" s="482" t="s">
        <v>87</v>
      </c>
      <c r="E132" s="481"/>
      <c r="F132" s="481"/>
      <c r="G132" s="481" t="s">
        <v>61</v>
      </c>
    </row>
    <row r="133" spans="1:7" x14ac:dyDescent="0.25">
      <c r="B133" s="482" t="s">
        <v>4005</v>
      </c>
      <c r="C133" s="481"/>
      <c r="D133" s="482" t="s">
        <v>4006</v>
      </c>
      <c r="E133" s="481"/>
      <c r="F133" s="481"/>
      <c r="G133" s="481" t="s">
        <v>4007</v>
      </c>
    </row>
    <row r="134" spans="1:7" x14ac:dyDescent="0.25">
      <c r="B134" s="482" t="s">
        <v>4008</v>
      </c>
      <c r="C134" s="481"/>
      <c r="D134" s="482" t="s">
        <v>4009</v>
      </c>
      <c r="E134" s="481"/>
      <c r="F134" s="481"/>
      <c r="G134" s="481" t="s">
        <v>4010</v>
      </c>
    </row>
    <row r="135" spans="1:7" x14ac:dyDescent="0.25">
      <c r="B135" s="482" t="s">
        <v>811</v>
      </c>
      <c r="C135" s="481"/>
      <c r="D135" s="482" t="s">
        <v>2616</v>
      </c>
      <c r="E135" s="481"/>
      <c r="F135" s="481"/>
      <c r="G135" s="481" t="s">
        <v>810</v>
      </c>
    </row>
    <row r="136" spans="1:7" x14ac:dyDescent="0.25">
      <c r="B136" s="482" t="s">
        <v>4011</v>
      </c>
      <c r="C136" s="481"/>
      <c r="D136" s="482" t="s">
        <v>4012</v>
      </c>
      <c r="E136" s="481"/>
      <c r="F136" s="481"/>
      <c r="G136" s="481" t="s">
        <v>4013</v>
      </c>
    </row>
    <row r="137" spans="1:7" x14ac:dyDescent="0.25">
      <c r="B137" s="482" t="s">
        <v>817</v>
      </c>
      <c r="C137" s="481"/>
      <c r="D137" s="482" t="s">
        <v>2617</v>
      </c>
      <c r="E137" s="481"/>
      <c r="F137" s="481"/>
      <c r="G137" s="481" t="s">
        <v>816</v>
      </c>
    </row>
    <row r="138" spans="1:7" x14ac:dyDescent="0.25">
      <c r="B138" s="482" t="s">
        <v>2621</v>
      </c>
      <c r="C138" s="481"/>
      <c r="D138" s="482" t="s">
        <v>2622</v>
      </c>
      <c r="E138" s="481"/>
      <c r="F138" s="481"/>
      <c r="G138" s="481" t="s">
        <v>2623</v>
      </c>
    </row>
    <row r="139" spans="1:7" x14ac:dyDescent="0.25">
      <c r="B139" s="482" t="s">
        <v>4014</v>
      </c>
      <c r="C139" s="481"/>
      <c r="D139" s="482" t="s">
        <v>4015</v>
      </c>
      <c r="E139" s="481"/>
      <c r="F139" s="481"/>
      <c r="G139" s="481" t="s">
        <v>4016</v>
      </c>
    </row>
    <row r="140" spans="1:7" x14ac:dyDescent="0.25">
      <c r="B140" s="482" t="s">
        <v>2624</v>
      </c>
      <c r="C140" s="481"/>
      <c r="D140" s="482" t="s">
        <v>2625</v>
      </c>
      <c r="E140" s="481"/>
      <c r="F140" s="481"/>
      <c r="G140" s="481" t="s">
        <v>2626</v>
      </c>
    </row>
    <row r="141" spans="1:7" x14ac:dyDescent="0.25">
      <c r="B141" s="482" t="s">
        <v>2627</v>
      </c>
      <c r="C141" s="481"/>
      <c r="D141" s="482" t="s">
        <v>2628</v>
      </c>
      <c r="E141" s="481"/>
      <c r="F141" s="481"/>
      <c r="G141" s="481" t="s">
        <v>2629</v>
      </c>
    </row>
    <row r="142" spans="1:7" x14ac:dyDescent="0.25">
      <c r="B142" s="482" t="s">
        <v>2630</v>
      </c>
      <c r="C142" s="481"/>
      <c r="D142" s="482" t="s">
        <v>2631</v>
      </c>
      <c r="E142" s="481"/>
      <c r="F142" s="481"/>
      <c r="G142" s="481" t="s">
        <v>2632</v>
      </c>
    </row>
    <row r="143" spans="1:7" x14ac:dyDescent="0.25">
      <c r="B143" s="482" t="s">
        <v>2633</v>
      </c>
      <c r="C143" s="481"/>
      <c r="D143" s="482" t="s">
        <v>2634</v>
      </c>
      <c r="E143" s="481"/>
      <c r="F143" s="481"/>
      <c r="G143" s="481" t="s">
        <v>2635</v>
      </c>
    </row>
    <row r="144" spans="1:7" x14ac:dyDescent="0.25">
      <c r="B144" s="482" t="s">
        <v>4017</v>
      </c>
      <c r="C144" s="481"/>
      <c r="D144" s="482" t="s">
        <v>4018</v>
      </c>
      <c r="E144" s="481"/>
      <c r="F144" s="481"/>
      <c r="G144" s="481" t="s">
        <v>4019</v>
      </c>
    </row>
    <row r="145" spans="2:7" x14ac:dyDescent="0.25">
      <c r="B145" s="482" t="s">
        <v>821</v>
      </c>
      <c r="C145" s="481"/>
      <c r="D145" s="482" t="s">
        <v>2636</v>
      </c>
      <c r="E145" s="481"/>
      <c r="F145" s="481"/>
      <c r="G145" s="481" t="s">
        <v>820</v>
      </c>
    </row>
    <row r="146" spans="2:7" x14ac:dyDescent="0.25">
      <c r="B146" s="482" t="s">
        <v>2637</v>
      </c>
      <c r="C146" s="481"/>
      <c r="D146" s="482" t="s">
        <v>2638</v>
      </c>
      <c r="E146" s="481"/>
      <c r="F146" s="481"/>
      <c r="G146" s="481" t="s">
        <v>2639</v>
      </c>
    </row>
    <row r="147" spans="2:7" x14ac:dyDescent="0.25">
      <c r="B147" s="482" t="s">
        <v>781</v>
      </c>
      <c r="C147" s="481"/>
      <c r="D147" s="482" t="s">
        <v>2648</v>
      </c>
      <c r="E147" s="481"/>
      <c r="F147" s="481"/>
      <c r="G147" s="481" t="s">
        <v>780</v>
      </c>
    </row>
    <row r="148" spans="2:7" x14ac:dyDescent="0.25">
      <c r="B148" s="482" t="s">
        <v>4020</v>
      </c>
      <c r="C148" s="481"/>
      <c r="D148" s="482" t="s">
        <v>4021</v>
      </c>
      <c r="E148" s="481"/>
      <c r="F148" s="481"/>
      <c r="G148" s="481" t="s">
        <v>4022</v>
      </c>
    </row>
    <row r="149" spans="2:7" x14ac:dyDescent="0.25">
      <c r="B149" s="482" t="s">
        <v>4023</v>
      </c>
      <c r="C149" s="481"/>
      <c r="D149" s="482" t="s">
        <v>4024</v>
      </c>
      <c r="E149" s="481"/>
      <c r="F149" s="481"/>
      <c r="G149" s="481" t="s">
        <v>4025</v>
      </c>
    </row>
    <row r="150" spans="2:7" x14ac:dyDescent="0.25">
      <c r="B150" s="482" t="s">
        <v>4026</v>
      </c>
      <c r="C150" s="481"/>
      <c r="D150" s="482" t="s">
        <v>4027</v>
      </c>
      <c r="E150" s="481"/>
      <c r="F150" s="481"/>
      <c r="G150" s="481" t="s">
        <v>4028</v>
      </c>
    </row>
    <row r="151" spans="2:7" x14ac:dyDescent="0.25">
      <c r="B151" s="482" t="s">
        <v>793</v>
      </c>
      <c r="C151" s="481"/>
      <c r="D151" s="482" t="s">
        <v>2374</v>
      </c>
      <c r="E151" s="481"/>
      <c r="F151" s="481"/>
      <c r="G151" s="481" t="s">
        <v>792</v>
      </c>
    </row>
    <row r="152" spans="2:7" x14ac:dyDescent="0.25">
      <c r="B152" s="482" t="s">
        <v>2395</v>
      </c>
      <c r="C152" s="481"/>
      <c r="D152" s="482" t="s">
        <v>2396</v>
      </c>
      <c r="E152" s="481"/>
      <c r="F152" s="481"/>
      <c r="G152" s="481" t="s">
        <v>2652</v>
      </c>
    </row>
    <row r="153" spans="2:7" x14ac:dyDescent="0.25">
      <c r="B153" s="482" t="s">
        <v>4029</v>
      </c>
      <c r="C153" s="481"/>
      <c r="D153" s="482" t="s">
        <v>4030</v>
      </c>
      <c r="E153" s="481"/>
      <c r="F153" s="481"/>
      <c r="G153" s="481" t="s">
        <v>4031</v>
      </c>
    </row>
    <row r="154" spans="2:7" x14ac:dyDescent="0.25">
      <c r="B154" s="482" t="s">
        <v>4032</v>
      </c>
      <c r="C154" s="481"/>
      <c r="D154" s="482" t="s">
        <v>4033</v>
      </c>
      <c r="E154" s="481"/>
      <c r="F154" s="481"/>
      <c r="G154" s="481" t="s">
        <v>4034</v>
      </c>
    </row>
    <row r="155" spans="2:7" x14ac:dyDescent="0.25">
      <c r="B155" s="482" t="s">
        <v>4035</v>
      </c>
      <c r="C155" s="481"/>
      <c r="D155" s="482" t="s">
        <v>4036</v>
      </c>
      <c r="E155" s="481"/>
      <c r="F155" s="481"/>
      <c r="G155" s="481" t="s">
        <v>4037</v>
      </c>
    </row>
    <row r="156" spans="2:7" x14ac:dyDescent="0.25">
      <c r="B156" s="482" t="s">
        <v>824</v>
      </c>
      <c r="C156" s="481"/>
      <c r="D156" s="482" t="s">
        <v>2399</v>
      </c>
      <c r="E156" s="481"/>
      <c r="F156" s="481"/>
      <c r="G156" s="481" t="s">
        <v>823</v>
      </c>
    </row>
    <row r="157" spans="2:7" x14ac:dyDescent="0.25">
      <c r="B157" s="482" t="s">
        <v>4038</v>
      </c>
      <c r="C157" s="481"/>
      <c r="D157" s="482" t="s">
        <v>4039</v>
      </c>
      <c r="E157" s="481"/>
      <c r="F157" s="481"/>
      <c r="G157" s="481" t="s">
        <v>4040</v>
      </c>
    </row>
    <row r="158" spans="2:7" x14ac:dyDescent="0.25">
      <c r="B158" s="482" t="s">
        <v>827</v>
      </c>
      <c r="C158" s="481"/>
      <c r="D158" s="482" t="s">
        <v>2413</v>
      </c>
      <c r="E158" s="481"/>
      <c r="F158" s="481"/>
      <c r="G158" s="481" t="s">
        <v>826</v>
      </c>
    </row>
    <row r="159" spans="2:7" x14ac:dyDescent="0.25">
      <c r="B159" s="482" t="s">
        <v>4041</v>
      </c>
      <c r="C159" s="481"/>
      <c r="D159" s="482" t="s">
        <v>4042</v>
      </c>
      <c r="E159" s="481"/>
      <c r="F159" s="481"/>
      <c r="G159" s="481" t="s">
        <v>4043</v>
      </c>
    </row>
    <row r="160" spans="2:7" x14ac:dyDescent="0.25">
      <c r="B160" s="482" t="s">
        <v>4044</v>
      </c>
      <c r="C160" s="481"/>
      <c r="D160" s="482" t="s">
        <v>4045</v>
      </c>
      <c r="E160" s="481"/>
      <c r="F160" s="481"/>
      <c r="G160" s="481" t="s">
        <v>4046</v>
      </c>
    </row>
    <row r="161" spans="2:7" x14ac:dyDescent="0.25">
      <c r="B161" s="482" t="s">
        <v>4047</v>
      </c>
      <c r="C161" s="481"/>
      <c r="D161" s="482" t="s">
        <v>4048</v>
      </c>
      <c r="E161" s="481"/>
      <c r="F161" s="481"/>
      <c r="G161" s="481" t="s">
        <v>4049</v>
      </c>
    </row>
    <row r="162" spans="2:7" x14ac:dyDescent="0.25">
      <c r="B162" s="482" t="s">
        <v>2607</v>
      </c>
      <c r="C162" s="481"/>
      <c r="D162" s="482" t="s">
        <v>2608</v>
      </c>
      <c r="E162" s="481"/>
      <c r="F162" s="481"/>
      <c r="G162" s="481" t="s">
        <v>2609</v>
      </c>
    </row>
    <row r="163" spans="2:7" x14ac:dyDescent="0.25">
      <c r="B163" s="482" t="s">
        <v>2610</v>
      </c>
      <c r="C163" s="481"/>
      <c r="D163" s="482" t="s">
        <v>2611</v>
      </c>
      <c r="E163" s="481"/>
      <c r="F163" s="481"/>
      <c r="G163" s="481" t="s">
        <v>2612</v>
      </c>
    </row>
    <row r="164" spans="2:7" x14ac:dyDescent="0.25">
      <c r="B164" s="482" t="s">
        <v>2613</v>
      </c>
      <c r="C164" s="481"/>
      <c r="D164" s="482" t="s">
        <v>2614</v>
      </c>
      <c r="E164" s="481"/>
      <c r="F164" s="481"/>
      <c r="G164" s="481" t="s">
        <v>2615</v>
      </c>
    </row>
    <row r="165" spans="2:7" x14ac:dyDescent="0.25">
      <c r="B165" s="482" t="s">
        <v>4050</v>
      </c>
      <c r="C165" s="481"/>
      <c r="D165" s="482" t="s">
        <v>4051</v>
      </c>
      <c r="E165" s="481"/>
      <c r="F165" s="481"/>
      <c r="G165" s="481" t="s">
        <v>4052</v>
      </c>
    </row>
    <row r="166" spans="2:7" x14ac:dyDescent="0.25">
      <c r="B166" s="482" t="s">
        <v>4053</v>
      </c>
      <c r="C166" s="481"/>
      <c r="D166" s="482" t="s">
        <v>4054</v>
      </c>
      <c r="E166" s="481"/>
      <c r="F166" s="481"/>
      <c r="G166" s="481" t="s">
        <v>4055</v>
      </c>
    </row>
    <row r="167" spans="2:7" x14ac:dyDescent="0.25">
      <c r="B167" s="482" t="s">
        <v>4056</v>
      </c>
      <c r="C167" s="481"/>
      <c r="D167" s="482" t="s">
        <v>4057</v>
      </c>
      <c r="E167" s="481"/>
      <c r="F167" s="481"/>
      <c r="G167" s="481" t="s">
        <v>4058</v>
      </c>
    </row>
    <row r="168" spans="2:7" x14ac:dyDescent="0.25">
      <c r="B168" s="482" t="s">
        <v>4059</v>
      </c>
      <c r="C168" s="481"/>
      <c r="D168" s="482" t="s">
        <v>4060</v>
      </c>
      <c r="E168" s="481"/>
      <c r="F168" s="481"/>
      <c r="G168" s="481" t="s">
        <v>4061</v>
      </c>
    </row>
    <row r="169" spans="2:7" x14ac:dyDescent="0.25">
      <c r="B169" s="482" t="s">
        <v>4062</v>
      </c>
      <c r="C169" s="481"/>
      <c r="D169" s="482" t="s">
        <v>4063</v>
      </c>
      <c r="E169" s="481"/>
      <c r="F169" s="481"/>
      <c r="G169" s="481" t="s">
        <v>4064</v>
      </c>
    </row>
    <row r="170" spans="2:7" x14ac:dyDescent="0.25">
      <c r="B170" s="482" t="s">
        <v>4065</v>
      </c>
      <c r="C170" s="481"/>
      <c r="D170" s="482" t="s">
        <v>4066</v>
      </c>
      <c r="E170" s="481"/>
      <c r="F170" s="481"/>
      <c r="G170" s="481" t="s">
        <v>4067</v>
      </c>
    </row>
    <row r="171" spans="2:7" x14ac:dyDescent="0.25">
      <c r="B171" s="482" t="s">
        <v>2686</v>
      </c>
      <c r="C171" s="481"/>
      <c r="D171" s="482" t="s">
        <v>2687</v>
      </c>
      <c r="E171" s="481"/>
      <c r="F171" s="481"/>
      <c r="G171" s="481" t="s">
        <v>2688</v>
      </c>
    </row>
    <row r="172" spans="2:7" x14ac:dyDescent="0.25">
      <c r="B172" s="482" t="s">
        <v>839</v>
      </c>
      <c r="C172" s="481"/>
      <c r="D172" s="482" t="s">
        <v>2304</v>
      </c>
      <c r="E172" s="481"/>
      <c r="F172" s="481"/>
      <c r="G172" s="481" t="s">
        <v>838</v>
      </c>
    </row>
    <row r="173" spans="2:7" x14ac:dyDescent="0.25">
      <c r="B173" s="482" t="s">
        <v>842</v>
      </c>
      <c r="C173" s="481"/>
      <c r="D173" s="482" t="s">
        <v>2309</v>
      </c>
      <c r="E173" s="481"/>
      <c r="F173" s="481"/>
      <c r="G173" s="481" t="s">
        <v>841</v>
      </c>
    </row>
    <row r="174" spans="2:7" x14ac:dyDescent="0.25">
      <c r="B174" s="482" t="s">
        <v>2690</v>
      </c>
      <c r="C174" s="481"/>
      <c r="D174" s="482" t="s">
        <v>2691</v>
      </c>
      <c r="E174" s="481"/>
      <c r="F174" s="481"/>
      <c r="G174" s="481" t="s">
        <v>2692</v>
      </c>
    </row>
    <row r="175" spans="2:7" x14ac:dyDescent="0.25">
      <c r="B175" s="482" t="s">
        <v>2693</v>
      </c>
      <c r="C175" s="481"/>
      <c r="D175" s="482" t="s">
        <v>2694</v>
      </c>
      <c r="E175" s="481"/>
      <c r="F175" s="481"/>
      <c r="G175" s="481" t="s">
        <v>2695</v>
      </c>
    </row>
    <row r="176" spans="2:7" x14ac:dyDescent="0.25">
      <c r="B176" s="482" t="s">
        <v>2705</v>
      </c>
      <c r="C176" s="481"/>
      <c r="D176" s="482" t="s">
        <v>2706</v>
      </c>
      <c r="E176" s="481"/>
      <c r="F176" s="481"/>
      <c r="G176" s="481" t="s">
        <v>2707</v>
      </c>
    </row>
    <row r="177" spans="2:7" x14ac:dyDescent="0.25">
      <c r="B177" s="482" t="s">
        <v>830</v>
      </c>
      <c r="C177" s="481"/>
      <c r="D177" s="482" t="s">
        <v>2661</v>
      </c>
      <c r="E177" s="481"/>
      <c r="F177" s="481"/>
      <c r="G177" s="481" t="s">
        <v>829</v>
      </c>
    </row>
    <row r="178" spans="2:7" x14ac:dyDescent="0.25">
      <c r="B178" s="482" t="s">
        <v>4068</v>
      </c>
      <c r="C178" s="481"/>
      <c r="D178" s="482" t="s">
        <v>4069</v>
      </c>
      <c r="E178" s="481"/>
      <c r="F178" s="481"/>
      <c r="G178" s="481" t="s">
        <v>4070</v>
      </c>
    </row>
    <row r="179" spans="2:7" x14ac:dyDescent="0.25">
      <c r="B179" s="482" t="s">
        <v>2711</v>
      </c>
      <c r="C179" s="481"/>
      <c r="D179" s="482" t="s">
        <v>2712</v>
      </c>
      <c r="E179" s="481"/>
      <c r="F179" s="481"/>
      <c r="G179" s="481" t="s">
        <v>2713</v>
      </c>
    </row>
    <row r="180" spans="2:7" x14ac:dyDescent="0.25">
      <c r="B180" s="482" t="s">
        <v>2714</v>
      </c>
      <c r="C180" s="481"/>
      <c r="D180" s="482" t="s">
        <v>2715</v>
      </c>
      <c r="E180" s="481"/>
      <c r="F180" s="481"/>
      <c r="G180" s="481" t="s">
        <v>2716</v>
      </c>
    </row>
    <row r="181" spans="2:7" x14ac:dyDescent="0.25">
      <c r="B181" s="482" t="s">
        <v>2717</v>
      </c>
      <c r="C181" s="481"/>
      <c r="D181" s="482" t="s">
        <v>2718</v>
      </c>
      <c r="E181" s="481"/>
      <c r="F181" s="481"/>
      <c r="G181" s="481" t="s">
        <v>2719</v>
      </c>
    </row>
    <row r="182" spans="2:7" x14ac:dyDescent="0.25">
      <c r="B182" s="482" t="s">
        <v>2720</v>
      </c>
      <c r="C182" s="481"/>
      <c r="D182" s="482" t="s">
        <v>2721</v>
      </c>
      <c r="E182" s="481"/>
      <c r="F182" s="481"/>
      <c r="G182" s="481" t="s">
        <v>2722</v>
      </c>
    </row>
    <row r="183" spans="2:7" x14ac:dyDescent="0.25">
      <c r="B183" s="482" t="s">
        <v>4071</v>
      </c>
      <c r="C183" s="481"/>
      <c r="D183" s="482" t="s">
        <v>4072</v>
      </c>
      <c r="E183" s="481"/>
      <c r="F183" s="481"/>
      <c r="G183" s="481" t="s">
        <v>4073</v>
      </c>
    </row>
    <row r="184" spans="2:7" x14ac:dyDescent="0.25">
      <c r="B184" s="482" t="s">
        <v>2732</v>
      </c>
      <c r="C184" s="481"/>
      <c r="D184" s="482" t="s">
        <v>2733</v>
      </c>
      <c r="E184" s="481"/>
      <c r="F184" s="481"/>
      <c r="G184" s="481" t="s">
        <v>2734</v>
      </c>
    </row>
    <row r="185" spans="2:7" x14ac:dyDescent="0.25">
      <c r="B185" s="482" t="s">
        <v>2735</v>
      </c>
      <c r="C185" s="481"/>
      <c r="D185" s="482" t="s">
        <v>2736</v>
      </c>
      <c r="E185" s="481"/>
      <c r="F185" s="481"/>
      <c r="G185" s="481" t="s">
        <v>2737</v>
      </c>
    </row>
    <row r="186" spans="2:7" x14ac:dyDescent="0.25">
      <c r="B186" s="482" t="s">
        <v>2738</v>
      </c>
      <c r="C186" s="481"/>
      <c r="D186" s="482" t="s">
        <v>2739</v>
      </c>
      <c r="E186" s="481"/>
      <c r="F186" s="481"/>
      <c r="G186" s="481" t="s">
        <v>2740</v>
      </c>
    </row>
    <row r="187" spans="2:7" x14ac:dyDescent="0.25">
      <c r="B187" s="482" t="s">
        <v>833</v>
      </c>
      <c r="C187" s="481"/>
      <c r="D187" s="482" t="s">
        <v>2662</v>
      </c>
      <c r="E187" s="481"/>
      <c r="F187" s="481"/>
      <c r="G187" s="481" t="s">
        <v>832</v>
      </c>
    </row>
    <row r="188" spans="2:7" x14ac:dyDescent="0.25">
      <c r="B188" s="482" t="s">
        <v>2663</v>
      </c>
      <c r="C188" s="481"/>
      <c r="D188" s="482" t="s">
        <v>2664</v>
      </c>
      <c r="E188" s="481"/>
      <c r="F188" s="481"/>
      <c r="G188" s="481" t="s">
        <v>2665</v>
      </c>
    </row>
    <row r="189" spans="2:7" x14ac:dyDescent="0.25">
      <c r="B189" s="482" t="s">
        <v>4074</v>
      </c>
      <c r="C189" s="481"/>
      <c r="D189" s="482" t="s">
        <v>4075</v>
      </c>
      <c r="E189" s="481"/>
      <c r="F189" s="481"/>
      <c r="G189" s="481" t="s">
        <v>4076</v>
      </c>
    </row>
    <row r="190" spans="2:7" x14ac:dyDescent="0.25">
      <c r="B190" s="482" t="s">
        <v>4077</v>
      </c>
      <c r="C190" s="481"/>
      <c r="D190" s="482" t="s">
        <v>4078</v>
      </c>
      <c r="E190" s="481"/>
      <c r="F190" s="481"/>
      <c r="G190" s="481" t="s">
        <v>4079</v>
      </c>
    </row>
    <row r="191" spans="2:7" x14ac:dyDescent="0.25">
      <c r="B191" s="482" t="s">
        <v>4080</v>
      </c>
      <c r="C191" s="481"/>
      <c r="D191" s="482" t="s">
        <v>4081</v>
      </c>
      <c r="E191" s="481"/>
      <c r="F191" s="481"/>
      <c r="G191" s="481" t="s">
        <v>4082</v>
      </c>
    </row>
    <row r="192" spans="2:7" x14ac:dyDescent="0.25">
      <c r="B192" s="482" t="s">
        <v>4083</v>
      </c>
      <c r="C192" s="481"/>
      <c r="D192" s="482" t="s">
        <v>4084</v>
      </c>
      <c r="E192" s="481"/>
      <c r="F192" s="481"/>
      <c r="G192" s="481" t="s">
        <v>4085</v>
      </c>
    </row>
    <row r="193" spans="2:7" x14ac:dyDescent="0.25">
      <c r="B193" s="482" t="s">
        <v>4086</v>
      </c>
      <c r="C193" s="481"/>
      <c r="D193" s="482" t="s">
        <v>4087</v>
      </c>
      <c r="E193" s="481"/>
      <c r="F193" s="481"/>
      <c r="G193" s="481" t="s">
        <v>4088</v>
      </c>
    </row>
    <row r="194" spans="2:7" x14ac:dyDescent="0.25">
      <c r="B194" s="482" t="s">
        <v>4089</v>
      </c>
      <c r="C194" s="481"/>
      <c r="D194" s="482" t="s">
        <v>4090</v>
      </c>
      <c r="E194" s="481"/>
      <c r="F194" s="481"/>
      <c r="G194" s="481" t="s">
        <v>4091</v>
      </c>
    </row>
    <row r="195" spans="2:7" x14ac:dyDescent="0.25">
      <c r="B195" s="482" t="s">
        <v>2741</v>
      </c>
      <c r="C195" s="481"/>
      <c r="D195" s="482" t="s">
        <v>2742</v>
      </c>
      <c r="E195" s="481"/>
      <c r="F195" s="481"/>
      <c r="G195" s="481" t="s">
        <v>2743</v>
      </c>
    </row>
    <row r="196" spans="2:7" x14ac:dyDescent="0.25">
      <c r="B196" s="482" t="s">
        <v>2756</v>
      </c>
      <c r="C196" s="481"/>
      <c r="D196" s="482" t="s">
        <v>2757</v>
      </c>
      <c r="E196" s="481"/>
      <c r="F196" s="481"/>
      <c r="G196" s="481" t="s">
        <v>2758</v>
      </c>
    </row>
    <row r="197" spans="2:7" x14ac:dyDescent="0.25">
      <c r="B197" s="482" t="s">
        <v>2750</v>
      </c>
      <c r="C197" s="481"/>
      <c r="D197" s="482" t="s">
        <v>2751</v>
      </c>
      <c r="E197" s="481"/>
      <c r="F197" s="481"/>
      <c r="G197" s="481" t="s">
        <v>2752</v>
      </c>
    </row>
    <row r="198" spans="2:7" x14ac:dyDescent="0.25">
      <c r="B198" s="482" t="s">
        <v>2618</v>
      </c>
      <c r="C198" s="481"/>
      <c r="D198" s="482" t="s">
        <v>2619</v>
      </c>
      <c r="E198" s="481"/>
      <c r="F198" s="481"/>
      <c r="G198" s="481" t="s">
        <v>2620</v>
      </c>
    </row>
    <row r="199" spans="2:7" x14ac:dyDescent="0.25">
      <c r="B199" s="482" t="s">
        <v>2640</v>
      </c>
      <c r="C199" s="481"/>
      <c r="D199" s="482" t="s">
        <v>2641</v>
      </c>
      <c r="E199" s="481"/>
      <c r="F199" s="481"/>
      <c r="G199" s="481" t="s">
        <v>2642</v>
      </c>
    </row>
    <row r="200" spans="2:7" x14ac:dyDescent="0.25">
      <c r="B200" s="482" t="s">
        <v>2421</v>
      </c>
      <c r="C200" s="481"/>
      <c r="D200" s="482" t="s">
        <v>2422</v>
      </c>
      <c r="E200" s="481"/>
      <c r="F200" s="481"/>
      <c r="G200" s="481" t="s">
        <v>2644</v>
      </c>
    </row>
    <row r="201" spans="2:7" x14ac:dyDescent="0.25">
      <c r="B201" s="482" t="s">
        <v>2645</v>
      </c>
      <c r="C201" s="481"/>
      <c r="D201" s="482" t="s">
        <v>2646</v>
      </c>
      <c r="E201" s="481"/>
      <c r="F201" s="481"/>
      <c r="G201" s="481" t="s">
        <v>2647</v>
      </c>
    </row>
    <row r="202" spans="2:7" x14ac:dyDescent="0.25">
      <c r="B202" s="482" t="s">
        <v>790</v>
      </c>
      <c r="C202" s="481"/>
      <c r="D202" s="482" t="s">
        <v>2431</v>
      </c>
      <c r="E202" s="481"/>
      <c r="F202" s="481"/>
      <c r="G202" s="481" t="s">
        <v>789</v>
      </c>
    </row>
    <row r="203" spans="2:7" x14ac:dyDescent="0.25">
      <c r="B203" s="482" t="s">
        <v>2656</v>
      </c>
      <c r="C203" s="481"/>
      <c r="D203" s="482" t="s">
        <v>2657</v>
      </c>
      <c r="E203" s="481"/>
      <c r="F203" s="481"/>
      <c r="G203" s="481" t="s">
        <v>2658</v>
      </c>
    </row>
    <row r="204" spans="2:7" x14ac:dyDescent="0.25">
      <c r="B204" s="482" t="s">
        <v>2653</v>
      </c>
      <c r="C204" s="481"/>
      <c r="D204" s="482" t="s">
        <v>2654</v>
      </c>
      <c r="E204" s="481"/>
      <c r="F204" s="481"/>
      <c r="G204" s="481" t="s">
        <v>2655</v>
      </c>
    </row>
    <row r="205" spans="2:7" x14ac:dyDescent="0.25">
      <c r="B205" s="482" t="s">
        <v>802</v>
      </c>
      <c r="C205" s="481"/>
      <c r="D205" s="482" t="s">
        <v>2684</v>
      </c>
      <c r="E205" s="481"/>
      <c r="F205" s="481"/>
      <c r="G205" s="481" t="s">
        <v>801</v>
      </c>
    </row>
    <row r="206" spans="2:7" x14ac:dyDescent="0.25">
      <c r="B206" s="482" t="s">
        <v>805</v>
      </c>
      <c r="C206" s="481"/>
      <c r="D206" s="482" t="s">
        <v>2685</v>
      </c>
      <c r="E206" s="481"/>
      <c r="F206" s="481"/>
      <c r="G206" s="481" t="s">
        <v>804</v>
      </c>
    </row>
    <row r="207" spans="2:7" x14ac:dyDescent="0.25">
      <c r="B207" s="482" t="s">
        <v>2666</v>
      </c>
      <c r="C207" s="481"/>
      <c r="D207" s="482" t="s">
        <v>2667</v>
      </c>
      <c r="E207" s="481"/>
      <c r="F207" s="481"/>
      <c r="G207" s="481" t="s">
        <v>2668</v>
      </c>
    </row>
    <row r="208" spans="2:7" x14ac:dyDescent="0.25">
      <c r="B208" s="482" t="s">
        <v>2436</v>
      </c>
      <c r="C208" s="481"/>
      <c r="D208" s="482" t="s">
        <v>2437</v>
      </c>
      <c r="E208" s="481"/>
      <c r="F208" s="481"/>
      <c r="G208" s="481" t="s">
        <v>2669</v>
      </c>
    </row>
    <row r="209" spans="2:7" x14ac:dyDescent="0.25">
      <c r="B209" s="482" t="s">
        <v>2677</v>
      </c>
      <c r="C209" s="481"/>
      <c r="D209" s="482" t="s">
        <v>2678</v>
      </c>
      <c r="E209" s="481"/>
      <c r="F209" s="481"/>
      <c r="G209" s="481" t="s">
        <v>2679</v>
      </c>
    </row>
    <row r="210" spans="2:7" x14ac:dyDescent="0.25">
      <c r="B210" s="482" t="s">
        <v>2696</v>
      </c>
      <c r="C210" s="481"/>
      <c r="D210" s="482" t="s">
        <v>2697</v>
      </c>
      <c r="E210" s="481"/>
      <c r="F210" s="481"/>
      <c r="G210" s="481" t="s">
        <v>2698</v>
      </c>
    </row>
    <row r="211" spans="2:7" x14ac:dyDescent="0.25">
      <c r="B211" s="482" t="s">
        <v>2699</v>
      </c>
      <c r="C211" s="481"/>
      <c r="D211" s="482" t="s">
        <v>2700</v>
      </c>
      <c r="E211" s="481"/>
      <c r="F211" s="481"/>
      <c r="G211" s="481" t="s">
        <v>2701</v>
      </c>
    </row>
    <row r="212" spans="2:7" x14ac:dyDescent="0.25">
      <c r="B212" s="482" t="s">
        <v>2702</v>
      </c>
      <c r="C212" s="481"/>
      <c r="D212" s="482" t="s">
        <v>2703</v>
      </c>
      <c r="E212" s="481"/>
      <c r="F212" s="481"/>
      <c r="G212" s="481" t="s">
        <v>2704</v>
      </c>
    </row>
    <row r="213" spans="2:7" x14ac:dyDescent="0.25">
      <c r="B213" s="482" t="s">
        <v>2726</v>
      </c>
      <c r="C213" s="481"/>
      <c r="D213" s="482" t="s">
        <v>2727</v>
      </c>
      <c r="E213" s="481"/>
      <c r="F213" s="481"/>
      <c r="G213" s="481" t="s">
        <v>2728</v>
      </c>
    </row>
    <row r="214" spans="2:7" x14ac:dyDescent="0.25">
      <c r="B214" s="482" t="s">
        <v>2729</v>
      </c>
      <c r="C214" s="481"/>
      <c r="D214" s="482" t="s">
        <v>2730</v>
      </c>
      <c r="E214" s="481"/>
      <c r="F214" s="481"/>
      <c r="G214" s="481" t="s">
        <v>2731</v>
      </c>
    </row>
    <row r="215" spans="2:7" x14ac:dyDescent="0.25">
      <c r="B215" s="482" t="s">
        <v>2723</v>
      </c>
      <c r="C215" s="481"/>
      <c r="D215" s="482" t="s">
        <v>2724</v>
      </c>
      <c r="E215" s="481"/>
      <c r="F215" s="481"/>
      <c r="G215" s="481" t="s">
        <v>2725</v>
      </c>
    </row>
    <row r="216" spans="2:7" x14ac:dyDescent="0.25">
      <c r="B216" s="482" t="s">
        <v>2708</v>
      </c>
      <c r="C216" s="481"/>
      <c r="D216" s="482" t="s">
        <v>2709</v>
      </c>
      <c r="E216" s="481"/>
      <c r="F216" s="481"/>
      <c r="G216" s="481" t="s">
        <v>2710</v>
      </c>
    </row>
    <row r="217" spans="2:7" x14ac:dyDescent="0.25">
      <c r="B217" s="482" t="s">
        <v>787</v>
      </c>
      <c r="C217" s="481"/>
      <c r="D217" s="482" t="s">
        <v>2650</v>
      </c>
      <c r="E217" s="481"/>
      <c r="F217" s="481"/>
      <c r="G217" s="481" t="s">
        <v>786</v>
      </c>
    </row>
    <row r="218" spans="2:7" x14ac:dyDescent="0.25">
      <c r="B218" s="482" t="s">
        <v>796</v>
      </c>
      <c r="C218" s="481"/>
      <c r="D218" s="482" t="s">
        <v>2444</v>
      </c>
      <c r="E218" s="481"/>
      <c r="F218" s="481"/>
      <c r="G218" s="481" t="s">
        <v>795</v>
      </c>
    </row>
    <row r="219" spans="2:7" x14ac:dyDescent="0.25">
      <c r="B219" s="482" t="s">
        <v>808</v>
      </c>
      <c r="C219" s="481"/>
      <c r="D219" s="482" t="s">
        <v>2754</v>
      </c>
      <c r="E219" s="481"/>
      <c r="F219" s="481"/>
      <c r="G219" s="481" t="s">
        <v>807</v>
      </c>
    </row>
    <row r="220" spans="2:7" x14ac:dyDescent="0.25">
      <c r="B220" s="482" t="s">
        <v>814</v>
      </c>
      <c r="C220" s="481"/>
      <c r="D220" s="482" t="s">
        <v>2755</v>
      </c>
      <c r="E220" s="481"/>
      <c r="F220" s="481"/>
      <c r="G220" s="481" t="s">
        <v>813</v>
      </c>
    </row>
    <row r="221" spans="2:7" x14ac:dyDescent="0.25">
      <c r="B221" s="482" t="s">
        <v>2744</v>
      </c>
      <c r="C221" s="481"/>
      <c r="D221" s="482" t="s">
        <v>2745</v>
      </c>
      <c r="E221" s="481"/>
      <c r="F221" s="481"/>
      <c r="G221" s="481" t="s">
        <v>2746</v>
      </c>
    </row>
    <row r="222" spans="2:7" x14ac:dyDescent="0.25">
      <c r="B222" s="482" t="s">
        <v>2747</v>
      </c>
      <c r="C222" s="481"/>
      <c r="D222" s="482" t="s">
        <v>2748</v>
      </c>
      <c r="E222" s="481"/>
      <c r="F222" s="481"/>
      <c r="G222" s="481" t="s">
        <v>2749</v>
      </c>
    </row>
    <row r="223" spans="2:7" x14ac:dyDescent="0.25">
      <c r="B223" s="482" t="s">
        <v>784</v>
      </c>
      <c r="C223" s="481"/>
      <c r="D223" s="482" t="s">
        <v>2649</v>
      </c>
      <c r="E223" s="481"/>
      <c r="F223" s="481"/>
      <c r="G223" s="481" t="s">
        <v>783</v>
      </c>
    </row>
    <row r="224" spans="2:7" x14ac:dyDescent="0.25">
      <c r="B224" s="482" t="s">
        <v>799</v>
      </c>
      <c r="C224" s="481"/>
      <c r="D224" s="482" t="s">
        <v>2680</v>
      </c>
      <c r="E224" s="481"/>
      <c r="F224" s="481"/>
      <c r="G224" s="481" t="s">
        <v>798</v>
      </c>
    </row>
    <row r="225" spans="1:7" x14ac:dyDescent="0.25">
      <c r="B225" s="482" t="s">
        <v>2681</v>
      </c>
      <c r="C225" s="481"/>
      <c r="D225" s="482" t="s">
        <v>2682</v>
      </c>
      <c r="E225" s="481"/>
      <c r="F225" s="481"/>
      <c r="G225" s="481" t="s">
        <v>2683</v>
      </c>
    </row>
    <row r="226" spans="1:7" x14ac:dyDescent="0.25">
      <c r="B226" s="482" t="s">
        <v>836</v>
      </c>
      <c r="C226" s="481"/>
      <c r="D226" s="482" t="s">
        <v>2670</v>
      </c>
      <c r="E226" s="481"/>
      <c r="F226" s="481"/>
      <c r="G226" s="481" t="s">
        <v>835</v>
      </c>
    </row>
    <row r="227" spans="1:7" x14ac:dyDescent="0.25">
      <c r="B227" s="482" t="s">
        <v>2671</v>
      </c>
      <c r="C227" s="481"/>
      <c r="D227" s="482" t="s">
        <v>2672</v>
      </c>
      <c r="E227" s="481"/>
      <c r="F227" s="481"/>
      <c r="G227" s="481" t="s">
        <v>2673</v>
      </c>
    </row>
    <row r="228" spans="1:7" x14ac:dyDescent="0.25">
      <c r="B228" s="482" t="s">
        <v>2674</v>
      </c>
      <c r="C228" s="481"/>
      <c r="D228" s="482" t="s">
        <v>2675</v>
      </c>
      <c r="E228" s="481"/>
      <c r="F228" s="481"/>
      <c r="G228" s="481" t="s">
        <v>2676</v>
      </c>
    </row>
    <row r="230" spans="1:7" hidden="1" x14ac:dyDescent="0.25"/>
    <row r="231" spans="1:7" hidden="1" x14ac:dyDescent="0.25"/>
    <row r="233" spans="1:7" ht="13" x14ac:dyDescent="0.3">
      <c r="A233" s="8" t="s">
        <v>307</v>
      </c>
    </row>
    <row r="234" spans="1:7" x14ac:dyDescent="0.25">
      <c r="B234" s="481" t="s">
        <v>140</v>
      </c>
      <c r="C234" s="481"/>
      <c r="D234" s="481" t="s">
        <v>57</v>
      </c>
      <c r="E234" s="481"/>
      <c r="F234" s="481"/>
      <c r="G234" s="481" t="s">
        <v>62</v>
      </c>
    </row>
    <row r="235" spans="1:7" hidden="1" x14ac:dyDescent="0.25">
      <c r="B235" s="482" t="s">
        <v>105</v>
      </c>
      <c r="C235" s="481"/>
      <c r="D235" s="482" t="s">
        <v>87</v>
      </c>
      <c r="E235" s="481"/>
      <c r="F235" s="481"/>
      <c r="G235" s="481" t="s">
        <v>61</v>
      </c>
    </row>
    <row r="236" spans="1:7" x14ac:dyDescent="0.25">
      <c r="B236" s="482" t="s">
        <v>2759</v>
      </c>
      <c r="C236" s="481"/>
      <c r="D236" s="482" t="s">
        <v>2760</v>
      </c>
      <c r="E236" s="481"/>
      <c r="F236" s="481"/>
      <c r="G236" s="481" t="s">
        <v>2761</v>
      </c>
    </row>
    <row r="237" spans="1:7" x14ac:dyDescent="0.25">
      <c r="B237" s="482" t="s">
        <v>2786</v>
      </c>
      <c r="C237" s="481"/>
      <c r="D237" s="482" t="s">
        <v>2787</v>
      </c>
      <c r="E237" s="481"/>
      <c r="F237" s="481"/>
      <c r="G237" s="481" t="s">
        <v>2788</v>
      </c>
    </row>
    <row r="238" spans="1:7" x14ac:dyDescent="0.25">
      <c r="B238" s="482" t="s">
        <v>2792</v>
      </c>
      <c r="C238" s="481"/>
      <c r="D238" s="482" t="s">
        <v>2793</v>
      </c>
      <c r="E238" s="481"/>
      <c r="F238" s="481"/>
      <c r="G238" s="481" t="s">
        <v>2794</v>
      </c>
    </row>
    <row r="239" spans="1:7" x14ac:dyDescent="0.25">
      <c r="B239" s="482" t="s">
        <v>2801</v>
      </c>
      <c r="C239" s="481"/>
      <c r="D239" s="482" t="s">
        <v>2802</v>
      </c>
      <c r="E239" s="481"/>
      <c r="F239" s="481"/>
      <c r="G239" s="481" t="s">
        <v>2803</v>
      </c>
    </row>
    <row r="240" spans="1:7" x14ac:dyDescent="0.25">
      <c r="B240" s="482" t="s">
        <v>2795</v>
      </c>
      <c r="C240" s="481"/>
      <c r="D240" s="482" t="s">
        <v>2796</v>
      </c>
      <c r="E240" s="481"/>
      <c r="F240" s="481"/>
      <c r="G240" s="481" t="s">
        <v>2797</v>
      </c>
    </row>
    <row r="241" spans="2:7" x14ac:dyDescent="0.25">
      <c r="B241" s="482" t="s">
        <v>2777</v>
      </c>
      <c r="C241" s="481"/>
      <c r="D241" s="482" t="s">
        <v>2778</v>
      </c>
      <c r="E241" s="481"/>
      <c r="F241" s="481"/>
      <c r="G241" s="481" t="s">
        <v>2779</v>
      </c>
    </row>
    <row r="242" spans="2:7" x14ac:dyDescent="0.25">
      <c r="B242" s="482" t="s">
        <v>2768</v>
      </c>
      <c r="C242" s="481"/>
      <c r="D242" s="482" t="s">
        <v>2769</v>
      </c>
      <c r="E242" s="481"/>
      <c r="F242" s="481"/>
      <c r="G242" s="481" t="s">
        <v>2770</v>
      </c>
    </row>
    <row r="243" spans="2:7" x14ac:dyDescent="0.25">
      <c r="B243" s="482" t="s">
        <v>2780</v>
      </c>
      <c r="C243" s="481"/>
      <c r="D243" s="482" t="s">
        <v>2781</v>
      </c>
      <c r="E243" s="481"/>
      <c r="F243" s="481"/>
      <c r="G243" s="481" t="s">
        <v>2782</v>
      </c>
    </row>
    <row r="244" spans="2:7" x14ac:dyDescent="0.25">
      <c r="B244" s="482" t="s">
        <v>4092</v>
      </c>
      <c r="C244" s="481"/>
      <c r="D244" s="482" t="s">
        <v>4093</v>
      </c>
      <c r="E244" s="481"/>
      <c r="F244" s="481"/>
      <c r="G244" s="481" t="s">
        <v>4094</v>
      </c>
    </row>
    <row r="245" spans="2:7" x14ac:dyDescent="0.25">
      <c r="B245" s="482" t="s">
        <v>4095</v>
      </c>
      <c r="C245" s="481"/>
      <c r="D245" s="482" t="s">
        <v>4096</v>
      </c>
      <c r="E245" s="481"/>
      <c r="F245" s="481"/>
      <c r="G245" s="481" t="s">
        <v>4097</v>
      </c>
    </row>
    <row r="246" spans="2:7" x14ac:dyDescent="0.25">
      <c r="B246" s="482" t="s">
        <v>4098</v>
      </c>
      <c r="C246" s="481"/>
      <c r="D246" s="482" t="s">
        <v>4099</v>
      </c>
      <c r="E246" s="481"/>
      <c r="F246" s="481"/>
      <c r="G246" s="481" t="s">
        <v>4100</v>
      </c>
    </row>
    <row r="247" spans="2:7" x14ac:dyDescent="0.25">
      <c r="B247" s="482" t="s">
        <v>4101</v>
      </c>
      <c r="C247" s="481"/>
      <c r="D247" s="482" t="s">
        <v>4102</v>
      </c>
      <c r="E247" s="481"/>
      <c r="F247" s="481"/>
      <c r="G247" s="481" t="s">
        <v>4103</v>
      </c>
    </row>
    <row r="248" spans="2:7" x14ac:dyDescent="0.25">
      <c r="B248" s="482" t="s">
        <v>4104</v>
      </c>
      <c r="C248" s="481"/>
      <c r="D248" s="482" t="s">
        <v>4105</v>
      </c>
      <c r="E248" s="481"/>
      <c r="F248" s="481"/>
      <c r="G248" s="481" t="s">
        <v>4106</v>
      </c>
    </row>
    <row r="249" spans="2:7" x14ac:dyDescent="0.25">
      <c r="B249" s="482" t="s">
        <v>4107</v>
      </c>
      <c r="C249" s="481"/>
      <c r="D249" s="482" t="s">
        <v>4108</v>
      </c>
      <c r="E249" s="481"/>
      <c r="F249" s="481"/>
      <c r="G249" s="481" t="s">
        <v>4109</v>
      </c>
    </row>
    <row r="250" spans="2:7" x14ac:dyDescent="0.25">
      <c r="B250" s="482" t="s">
        <v>2762</v>
      </c>
      <c r="C250" s="481"/>
      <c r="D250" s="482" t="s">
        <v>2763</v>
      </c>
      <c r="E250" s="481"/>
      <c r="F250" s="481"/>
      <c r="G250" s="481" t="s">
        <v>2764</v>
      </c>
    </row>
    <row r="251" spans="2:7" x14ac:dyDescent="0.25">
      <c r="B251" s="482" t="s">
        <v>2774</v>
      </c>
      <c r="C251" s="481"/>
      <c r="D251" s="482" t="s">
        <v>2775</v>
      </c>
      <c r="E251" s="481"/>
      <c r="F251" s="481"/>
      <c r="G251" s="481" t="s">
        <v>2776</v>
      </c>
    </row>
    <row r="252" spans="2:7" x14ac:dyDescent="0.25">
      <c r="B252" s="482" t="s">
        <v>4110</v>
      </c>
      <c r="C252" s="481"/>
      <c r="D252" s="482" t="s">
        <v>4111</v>
      </c>
      <c r="E252" s="481"/>
      <c r="F252" s="481"/>
      <c r="G252" s="481" t="s">
        <v>4112</v>
      </c>
    </row>
    <row r="253" spans="2:7" x14ac:dyDescent="0.25">
      <c r="B253" s="482" t="s">
        <v>2765</v>
      </c>
      <c r="C253" s="481"/>
      <c r="D253" s="482" t="s">
        <v>2766</v>
      </c>
      <c r="E253" s="481"/>
      <c r="F253" s="481"/>
      <c r="G253" s="481" t="s">
        <v>2767</v>
      </c>
    </row>
    <row r="254" spans="2:7" x14ac:dyDescent="0.25">
      <c r="B254" s="482" t="s">
        <v>4113</v>
      </c>
      <c r="C254" s="481"/>
      <c r="D254" s="482" t="s">
        <v>4114</v>
      </c>
      <c r="E254" s="481"/>
      <c r="F254" s="481"/>
      <c r="G254" s="481" t="s">
        <v>4115</v>
      </c>
    </row>
    <row r="255" spans="2:7" x14ac:dyDescent="0.25">
      <c r="B255" s="482" t="s">
        <v>2798</v>
      </c>
      <c r="C255" s="481"/>
      <c r="D255" s="482" t="s">
        <v>2799</v>
      </c>
      <c r="E255" s="481"/>
      <c r="F255" s="481"/>
      <c r="G255" s="481" t="s">
        <v>2800</v>
      </c>
    </row>
    <row r="256" spans="2:7" x14ac:dyDescent="0.25">
      <c r="B256" s="482" t="s">
        <v>2807</v>
      </c>
      <c r="C256" s="481"/>
      <c r="D256" s="482" t="s">
        <v>2808</v>
      </c>
      <c r="E256" s="481"/>
      <c r="F256" s="481"/>
      <c r="G256" s="481" t="s">
        <v>2809</v>
      </c>
    </row>
    <row r="257" spans="2:7" x14ac:dyDescent="0.25">
      <c r="B257" s="482" t="s">
        <v>2819</v>
      </c>
      <c r="C257" s="481"/>
      <c r="D257" s="482" t="s">
        <v>2820</v>
      </c>
      <c r="E257" s="481"/>
      <c r="F257" s="481"/>
      <c r="G257" s="481" t="s">
        <v>2821</v>
      </c>
    </row>
    <row r="258" spans="2:7" x14ac:dyDescent="0.25">
      <c r="B258" s="482" t="s">
        <v>2825</v>
      </c>
      <c r="C258" s="481"/>
      <c r="D258" s="482" t="s">
        <v>2826</v>
      </c>
      <c r="E258" s="481"/>
      <c r="F258" s="481"/>
      <c r="G258" s="481" t="s">
        <v>2827</v>
      </c>
    </row>
    <row r="259" spans="2:7" x14ac:dyDescent="0.25">
      <c r="B259" s="482" t="s">
        <v>2831</v>
      </c>
      <c r="C259" s="481"/>
      <c r="D259" s="482" t="s">
        <v>2832</v>
      </c>
      <c r="E259" s="481"/>
      <c r="F259" s="481"/>
      <c r="G259" s="481" t="s">
        <v>2833</v>
      </c>
    </row>
    <row r="260" spans="2:7" x14ac:dyDescent="0.25">
      <c r="B260" s="482" t="s">
        <v>2828</v>
      </c>
      <c r="C260" s="481"/>
      <c r="D260" s="482" t="s">
        <v>2829</v>
      </c>
      <c r="E260" s="481"/>
      <c r="F260" s="481"/>
      <c r="G260" s="481" t="s">
        <v>2830</v>
      </c>
    </row>
    <row r="261" spans="2:7" x14ac:dyDescent="0.25">
      <c r="B261" s="482" t="s">
        <v>2837</v>
      </c>
      <c r="C261" s="481"/>
      <c r="D261" s="482" t="s">
        <v>2838</v>
      </c>
      <c r="E261" s="481"/>
      <c r="F261" s="481"/>
      <c r="G261" s="481" t="s">
        <v>2839</v>
      </c>
    </row>
    <row r="262" spans="2:7" x14ac:dyDescent="0.25">
      <c r="B262" s="482" t="s">
        <v>2870</v>
      </c>
      <c r="C262" s="481"/>
      <c r="D262" s="482" t="s">
        <v>2871</v>
      </c>
      <c r="E262" s="481"/>
      <c r="F262" s="481"/>
      <c r="G262" s="481" t="s">
        <v>2872</v>
      </c>
    </row>
    <row r="263" spans="2:7" x14ac:dyDescent="0.25">
      <c r="B263" s="482" t="s">
        <v>2888</v>
      </c>
      <c r="C263" s="481"/>
      <c r="D263" s="482" t="s">
        <v>2889</v>
      </c>
      <c r="E263" s="481"/>
      <c r="F263" s="481"/>
      <c r="G263" s="481" t="s">
        <v>2890</v>
      </c>
    </row>
    <row r="264" spans="2:7" x14ac:dyDescent="0.25">
      <c r="B264" s="482" t="s">
        <v>2879</v>
      </c>
      <c r="C264" s="481"/>
      <c r="D264" s="482" t="s">
        <v>2880</v>
      </c>
      <c r="E264" s="481"/>
      <c r="F264" s="481"/>
      <c r="G264" s="481" t="s">
        <v>2881</v>
      </c>
    </row>
    <row r="265" spans="2:7" x14ac:dyDescent="0.25">
      <c r="B265" s="482" t="s">
        <v>2840</v>
      </c>
      <c r="C265" s="481"/>
      <c r="D265" s="482" t="s">
        <v>2841</v>
      </c>
      <c r="E265" s="481"/>
      <c r="F265" s="481"/>
      <c r="G265" s="481" t="s">
        <v>2842</v>
      </c>
    </row>
    <row r="266" spans="2:7" x14ac:dyDescent="0.25">
      <c r="B266" s="482" t="s">
        <v>2849</v>
      </c>
      <c r="C266" s="481"/>
      <c r="D266" s="482" t="s">
        <v>2850</v>
      </c>
      <c r="E266" s="481"/>
      <c r="F266" s="481"/>
      <c r="G266" s="481" t="s">
        <v>2851</v>
      </c>
    </row>
    <row r="267" spans="2:7" x14ac:dyDescent="0.25">
      <c r="B267" s="482" t="s">
        <v>2843</v>
      </c>
      <c r="C267" s="481"/>
      <c r="D267" s="482" t="s">
        <v>2844</v>
      </c>
      <c r="E267" s="481"/>
      <c r="F267" s="481"/>
      <c r="G267" s="481" t="s">
        <v>2845</v>
      </c>
    </row>
    <row r="268" spans="2:7" x14ac:dyDescent="0.25">
      <c r="B268" s="482" t="s">
        <v>2852</v>
      </c>
      <c r="C268" s="481"/>
      <c r="D268" s="482" t="s">
        <v>2853</v>
      </c>
      <c r="E268" s="481"/>
      <c r="F268" s="481"/>
      <c r="G268" s="481" t="s">
        <v>2854</v>
      </c>
    </row>
    <row r="269" spans="2:7" x14ac:dyDescent="0.25">
      <c r="B269" s="482" t="s">
        <v>2885</v>
      </c>
      <c r="C269" s="481"/>
      <c r="D269" s="482" t="s">
        <v>2886</v>
      </c>
      <c r="E269" s="481"/>
      <c r="F269" s="481"/>
      <c r="G269" s="481" t="s">
        <v>2887</v>
      </c>
    </row>
    <row r="270" spans="2:7" x14ac:dyDescent="0.25">
      <c r="B270" s="482" t="s">
        <v>4116</v>
      </c>
      <c r="C270" s="481"/>
      <c r="D270" s="482" t="s">
        <v>4117</v>
      </c>
      <c r="E270" s="481"/>
      <c r="F270" s="481"/>
      <c r="G270" s="481" t="s">
        <v>4118</v>
      </c>
    </row>
    <row r="271" spans="2:7" x14ac:dyDescent="0.25">
      <c r="B271" s="482" t="s">
        <v>2891</v>
      </c>
      <c r="C271" s="481"/>
      <c r="D271" s="482" t="s">
        <v>2892</v>
      </c>
      <c r="E271" s="481"/>
      <c r="F271" s="481"/>
      <c r="G271" s="481" t="s">
        <v>2893</v>
      </c>
    </row>
    <row r="272" spans="2:7" x14ac:dyDescent="0.25">
      <c r="B272" s="482" t="s">
        <v>2903</v>
      </c>
      <c r="C272" s="481"/>
      <c r="D272" s="482" t="s">
        <v>2904</v>
      </c>
      <c r="E272" s="481"/>
      <c r="F272" s="481"/>
      <c r="G272" s="481" t="s">
        <v>2905</v>
      </c>
    </row>
    <row r="273" spans="2:7" x14ac:dyDescent="0.25">
      <c r="B273" s="482" t="s">
        <v>2927</v>
      </c>
      <c r="C273" s="481"/>
      <c r="D273" s="482" t="s">
        <v>2928</v>
      </c>
      <c r="E273" s="481"/>
      <c r="F273" s="481"/>
      <c r="G273" s="481" t="s">
        <v>2929</v>
      </c>
    </row>
    <row r="274" spans="2:7" x14ac:dyDescent="0.25">
      <c r="B274" s="482" t="s">
        <v>2915</v>
      </c>
      <c r="C274" s="481"/>
      <c r="D274" s="482" t="s">
        <v>2916</v>
      </c>
      <c r="E274" s="481"/>
      <c r="F274" s="481"/>
      <c r="G274" s="481" t="s">
        <v>2917</v>
      </c>
    </row>
    <row r="275" spans="2:7" x14ac:dyDescent="0.25">
      <c r="B275" s="482" t="s">
        <v>4119</v>
      </c>
      <c r="C275" s="481"/>
      <c r="D275" s="482" t="s">
        <v>4120</v>
      </c>
      <c r="E275" s="481"/>
      <c r="F275" s="481"/>
      <c r="G275" s="481" t="s">
        <v>4121</v>
      </c>
    </row>
    <row r="276" spans="2:7" x14ac:dyDescent="0.25">
      <c r="B276" s="482" t="s">
        <v>4122</v>
      </c>
      <c r="C276" s="481"/>
      <c r="D276" s="482" t="s">
        <v>4123</v>
      </c>
      <c r="E276" s="481"/>
      <c r="F276" s="481"/>
      <c r="G276" s="481" t="s">
        <v>4124</v>
      </c>
    </row>
    <row r="277" spans="2:7" x14ac:dyDescent="0.25">
      <c r="B277" s="482" t="s">
        <v>2861</v>
      </c>
      <c r="C277" s="481"/>
      <c r="D277" s="482" t="s">
        <v>2862</v>
      </c>
      <c r="E277" s="481"/>
      <c r="F277" s="481"/>
      <c r="G277" s="481" t="s">
        <v>2863</v>
      </c>
    </row>
    <row r="278" spans="2:7" x14ac:dyDescent="0.25">
      <c r="B278" s="482" t="s">
        <v>2858</v>
      </c>
      <c r="C278" s="481"/>
      <c r="D278" s="482" t="s">
        <v>2859</v>
      </c>
      <c r="E278" s="481"/>
      <c r="F278" s="481"/>
      <c r="G278" s="481" t="s">
        <v>2860</v>
      </c>
    </row>
    <row r="279" spans="2:7" x14ac:dyDescent="0.25">
      <c r="B279" s="482" t="s">
        <v>2855</v>
      </c>
      <c r="C279" s="481"/>
      <c r="D279" s="482" t="s">
        <v>2856</v>
      </c>
      <c r="E279" s="481"/>
      <c r="F279" s="481"/>
      <c r="G279" s="481" t="s">
        <v>2857</v>
      </c>
    </row>
    <row r="280" spans="2:7" x14ac:dyDescent="0.25">
      <c r="B280" s="482" t="s">
        <v>2864</v>
      </c>
      <c r="C280" s="481"/>
      <c r="D280" s="482" t="s">
        <v>2865</v>
      </c>
      <c r="E280" s="481"/>
      <c r="F280" s="481"/>
      <c r="G280" s="481" t="s">
        <v>2866</v>
      </c>
    </row>
    <row r="281" spans="2:7" x14ac:dyDescent="0.25">
      <c r="B281" s="482" t="s">
        <v>2906</v>
      </c>
      <c r="C281" s="481"/>
      <c r="D281" s="482" t="s">
        <v>2907</v>
      </c>
      <c r="E281" s="481"/>
      <c r="F281" s="481"/>
      <c r="G281" s="481" t="s">
        <v>2908</v>
      </c>
    </row>
    <row r="282" spans="2:7" x14ac:dyDescent="0.25">
      <c r="B282" s="482" t="s">
        <v>2909</v>
      </c>
      <c r="C282" s="481"/>
      <c r="D282" s="482" t="s">
        <v>2910</v>
      </c>
      <c r="E282" s="481"/>
      <c r="F282" s="481"/>
      <c r="G282" s="481" t="s">
        <v>2911</v>
      </c>
    </row>
    <row r="283" spans="2:7" x14ac:dyDescent="0.25">
      <c r="B283" s="482" t="s">
        <v>2912</v>
      </c>
      <c r="C283" s="481"/>
      <c r="D283" s="482" t="s">
        <v>2913</v>
      </c>
      <c r="E283" s="481"/>
      <c r="F283" s="481"/>
      <c r="G283" s="481" t="s">
        <v>2914</v>
      </c>
    </row>
    <row r="284" spans="2:7" x14ac:dyDescent="0.25">
      <c r="B284" s="482" t="s">
        <v>2900</v>
      </c>
      <c r="C284" s="481"/>
      <c r="D284" s="482" t="s">
        <v>2901</v>
      </c>
      <c r="E284" s="481"/>
      <c r="F284" s="481"/>
      <c r="G284" s="481" t="s">
        <v>2902</v>
      </c>
    </row>
    <row r="285" spans="2:7" x14ac:dyDescent="0.25">
      <c r="B285" s="482" t="s">
        <v>2924</v>
      </c>
      <c r="C285" s="481"/>
      <c r="D285" s="482" t="s">
        <v>2925</v>
      </c>
      <c r="E285" s="481"/>
      <c r="F285" s="481"/>
      <c r="G285" s="481" t="s">
        <v>2926</v>
      </c>
    </row>
    <row r="286" spans="2:7" x14ac:dyDescent="0.25">
      <c r="B286" s="482" t="s">
        <v>581</v>
      </c>
      <c r="C286" s="481"/>
      <c r="D286" s="482" t="s">
        <v>2939</v>
      </c>
      <c r="E286" s="481"/>
      <c r="F286" s="481"/>
      <c r="G286" s="481" t="s">
        <v>582</v>
      </c>
    </row>
    <row r="287" spans="2:7" x14ac:dyDescent="0.25">
      <c r="B287" s="482" t="s">
        <v>584</v>
      </c>
      <c r="C287" s="481"/>
      <c r="D287" s="482" t="s">
        <v>2962</v>
      </c>
      <c r="E287" s="481"/>
      <c r="F287" s="481"/>
      <c r="G287" s="481" t="s">
        <v>585</v>
      </c>
    </row>
    <row r="288" spans="2:7" x14ac:dyDescent="0.25">
      <c r="B288" s="482" t="s">
        <v>2956</v>
      </c>
      <c r="C288" s="481"/>
      <c r="D288" s="482" t="s">
        <v>2957</v>
      </c>
      <c r="E288" s="481"/>
      <c r="F288" s="481"/>
      <c r="G288" s="481" t="s">
        <v>2958</v>
      </c>
    </row>
    <row r="289" spans="2:7" x14ac:dyDescent="0.25">
      <c r="B289" s="482" t="s">
        <v>2944</v>
      </c>
      <c r="C289" s="481"/>
      <c r="D289" s="482" t="s">
        <v>2945</v>
      </c>
      <c r="E289" s="481"/>
      <c r="F289" s="481"/>
      <c r="G289" s="481" t="s">
        <v>2946</v>
      </c>
    </row>
    <row r="290" spans="2:7" x14ac:dyDescent="0.25">
      <c r="B290" s="482" t="s">
        <v>3004</v>
      </c>
      <c r="C290" s="481"/>
      <c r="D290" s="482" t="s">
        <v>3005</v>
      </c>
      <c r="E290" s="481"/>
      <c r="F290" s="481"/>
      <c r="G290" s="481" t="s">
        <v>3006</v>
      </c>
    </row>
    <row r="291" spans="2:7" x14ac:dyDescent="0.25">
      <c r="B291" s="482" t="s">
        <v>2992</v>
      </c>
      <c r="C291" s="481"/>
      <c r="D291" s="482" t="s">
        <v>2993</v>
      </c>
      <c r="E291" s="481"/>
      <c r="F291" s="481"/>
      <c r="G291" s="481" t="s">
        <v>2994</v>
      </c>
    </row>
    <row r="292" spans="2:7" x14ac:dyDescent="0.25">
      <c r="B292" s="482" t="s">
        <v>2921</v>
      </c>
      <c r="C292" s="481"/>
      <c r="D292" s="482" t="s">
        <v>2922</v>
      </c>
      <c r="E292" s="481"/>
      <c r="F292" s="481"/>
      <c r="G292" s="481" t="s">
        <v>2923</v>
      </c>
    </row>
    <row r="293" spans="2:7" x14ac:dyDescent="0.25">
      <c r="B293" s="482" t="s">
        <v>2918</v>
      </c>
      <c r="C293" s="481"/>
      <c r="D293" s="482" t="s">
        <v>2919</v>
      </c>
      <c r="E293" s="481"/>
      <c r="F293" s="481"/>
      <c r="G293" s="481" t="s">
        <v>2920</v>
      </c>
    </row>
    <row r="294" spans="2:7" x14ac:dyDescent="0.25">
      <c r="B294" s="482" t="s">
        <v>2933</v>
      </c>
      <c r="C294" s="481"/>
      <c r="D294" s="482" t="s">
        <v>2934</v>
      </c>
      <c r="E294" s="481"/>
      <c r="F294" s="481"/>
      <c r="G294" s="481" t="s">
        <v>2935</v>
      </c>
    </row>
    <row r="295" spans="2:7" x14ac:dyDescent="0.25">
      <c r="B295" s="482" t="s">
        <v>2930</v>
      </c>
      <c r="C295" s="481"/>
      <c r="D295" s="482" t="s">
        <v>2931</v>
      </c>
      <c r="E295" s="481"/>
      <c r="F295" s="481"/>
      <c r="G295" s="481" t="s">
        <v>2932</v>
      </c>
    </row>
    <row r="296" spans="2:7" x14ac:dyDescent="0.25">
      <c r="B296" s="482" t="s">
        <v>587</v>
      </c>
      <c r="C296" s="481"/>
      <c r="D296" s="482" t="s">
        <v>2943</v>
      </c>
      <c r="E296" s="481"/>
      <c r="F296" s="481"/>
      <c r="G296" s="481" t="s">
        <v>588</v>
      </c>
    </row>
    <row r="297" spans="2:7" x14ac:dyDescent="0.25">
      <c r="B297" s="482" t="s">
        <v>2947</v>
      </c>
      <c r="C297" s="481"/>
      <c r="D297" s="482" t="s">
        <v>2948</v>
      </c>
      <c r="E297" s="481"/>
      <c r="F297" s="481"/>
      <c r="G297" s="481" t="s">
        <v>2949</v>
      </c>
    </row>
    <row r="298" spans="2:7" x14ac:dyDescent="0.25">
      <c r="B298" s="482" t="s">
        <v>2940</v>
      </c>
      <c r="C298" s="481"/>
      <c r="D298" s="482" t="s">
        <v>2941</v>
      </c>
      <c r="E298" s="481"/>
      <c r="F298" s="481"/>
      <c r="G298" s="481" t="s">
        <v>2942</v>
      </c>
    </row>
    <row r="299" spans="2:7" x14ac:dyDescent="0.25">
      <c r="B299" s="482" t="s">
        <v>2953</v>
      </c>
      <c r="C299" s="481"/>
      <c r="D299" s="482" t="s">
        <v>2954</v>
      </c>
      <c r="E299" s="481"/>
      <c r="F299" s="481"/>
      <c r="G299" s="481" t="s">
        <v>2955</v>
      </c>
    </row>
    <row r="300" spans="2:7" x14ac:dyDescent="0.25">
      <c r="B300" s="482" t="s">
        <v>2989</v>
      </c>
      <c r="C300" s="481"/>
      <c r="D300" s="482" t="s">
        <v>2990</v>
      </c>
      <c r="E300" s="481"/>
      <c r="F300" s="481"/>
      <c r="G300" s="481" t="s">
        <v>2991</v>
      </c>
    </row>
    <row r="301" spans="2:7" x14ac:dyDescent="0.25">
      <c r="B301" s="482" t="s">
        <v>2995</v>
      </c>
      <c r="C301" s="481"/>
      <c r="D301" s="482" t="s">
        <v>2996</v>
      </c>
      <c r="E301" s="481"/>
      <c r="F301" s="481"/>
      <c r="G301" s="481" t="s">
        <v>2997</v>
      </c>
    </row>
    <row r="302" spans="2:7" x14ac:dyDescent="0.25">
      <c r="B302" s="482" t="s">
        <v>2986</v>
      </c>
      <c r="C302" s="481"/>
      <c r="D302" s="482" t="s">
        <v>2987</v>
      </c>
      <c r="E302" s="481"/>
      <c r="F302" s="481"/>
      <c r="G302" s="481" t="s">
        <v>2988</v>
      </c>
    </row>
    <row r="303" spans="2:7" x14ac:dyDescent="0.25">
      <c r="B303" s="482" t="s">
        <v>3001</v>
      </c>
      <c r="C303" s="481"/>
      <c r="D303" s="482" t="s">
        <v>3002</v>
      </c>
      <c r="E303" s="481"/>
      <c r="F303" s="481"/>
      <c r="G303" s="481" t="s">
        <v>3003</v>
      </c>
    </row>
    <row r="304" spans="2:7" x14ac:dyDescent="0.25">
      <c r="B304" s="482" t="s">
        <v>596</v>
      </c>
      <c r="C304" s="481"/>
      <c r="D304" s="482" t="s">
        <v>2984</v>
      </c>
      <c r="E304" s="481"/>
      <c r="F304" s="481"/>
      <c r="G304" s="481" t="s">
        <v>597</v>
      </c>
    </row>
    <row r="305" spans="2:7" x14ac:dyDescent="0.25">
      <c r="B305" s="482" t="s">
        <v>2969</v>
      </c>
      <c r="C305" s="481"/>
      <c r="D305" s="482" t="s">
        <v>2970</v>
      </c>
      <c r="E305" s="481"/>
      <c r="F305" s="481"/>
      <c r="G305" s="481" t="s">
        <v>2971</v>
      </c>
    </row>
    <row r="306" spans="2:7" x14ac:dyDescent="0.25">
      <c r="B306" s="482" t="s">
        <v>2966</v>
      </c>
      <c r="C306" s="481"/>
      <c r="D306" s="482" t="s">
        <v>2967</v>
      </c>
      <c r="E306" s="481"/>
      <c r="F306" s="481"/>
      <c r="G306" s="481" t="s">
        <v>2968</v>
      </c>
    </row>
    <row r="307" spans="2:7" x14ac:dyDescent="0.25">
      <c r="B307" s="482" t="s">
        <v>2972</v>
      </c>
      <c r="C307" s="481"/>
      <c r="D307" s="482" t="s">
        <v>2973</v>
      </c>
      <c r="E307" s="481"/>
      <c r="F307" s="481"/>
      <c r="G307" s="481" t="s">
        <v>2974</v>
      </c>
    </row>
    <row r="308" spans="2:7" x14ac:dyDescent="0.25">
      <c r="B308" s="482" t="s">
        <v>4125</v>
      </c>
      <c r="C308" s="481"/>
      <c r="D308" s="482" t="s">
        <v>4126</v>
      </c>
      <c r="E308" s="481"/>
      <c r="F308" s="481"/>
      <c r="G308" s="481" t="s">
        <v>4127</v>
      </c>
    </row>
    <row r="309" spans="2:7" x14ac:dyDescent="0.25">
      <c r="B309" s="482" t="s">
        <v>3032</v>
      </c>
      <c r="C309" s="481"/>
      <c r="D309" s="482" t="s">
        <v>3033</v>
      </c>
      <c r="E309" s="481"/>
      <c r="F309" s="481"/>
      <c r="G309" s="481" t="s">
        <v>3034</v>
      </c>
    </row>
    <row r="310" spans="2:7" x14ac:dyDescent="0.25">
      <c r="B310" s="482" t="s">
        <v>3038</v>
      </c>
      <c r="C310" s="481"/>
      <c r="D310" s="482" t="s">
        <v>3039</v>
      </c>
      <c r="E310" s="481"/>
      <c r="F310" s="481"/>
      <c r="G310" s="481" t="s">
        <v>3040</v>
      </c>
    </row>
    <row r="311" spans="2:7" x14ac:dyDescent="0.25">
      <c r="B311" s="482" t="s">
        <v>3050</v>
      </c>
      <c r="C311" s="481"/>
      <c r="D311" s="482" t="s">
        <v>3051</v>
      </c>
      <c r="E311" s="481"/>
      <c r="F311" s="481"/>
      <c r="G311" s="481" t="s">
        <v>3052</v>
      </c>
    </row>
    <row r="312" spans="2:7" x14ac:dyDescent="0.25">
      <c r="B312" s="482" t="s">
        <v>3044</v>
      </c>
      <c r="C312" s="481"/>
      <c r="D312" s="482" t="s">
        <v>3045</v>
      </c>
      <c r="E312" s="481"/>
      <c r="F312" s="481"/>
      <c r="G312" s="481" t="s">
        <v>3046</v>
      </c>
    </row>
    <row r="313" spans="2:7" x14ac:dyDescent="0.25">
      <c r="B313" s="482" t="s">
        <v>2963</v>
      </c>
      <c r="C313" s="481"/>
      <c r="D313" s="482" t="s">
        <v>2964</v>
      </c>
      <c r="E313" s="481"/>
      <c r="F313" s="481"/>
      <c r="G313" s="481" t="s">
        <v>2965</v>
      </c>
    </row>
    <row r="314" spans="2:7" x14ac:dyDescent="0.25">
      <c r="B314" s="482" t="s">
        <v>2978</v>
      </c>
      <c r="C314" s="481"/>
      <c r="D314" s="482" t="s">
        <v>2979</v>
      </c>
      <c r="E314" s="481"/>
      <c r="F314" s="481"/>
      <c r="G314" s="481" t="s">
        <v>2980</v>
      </c>
    </row>
    <row r="315" spans="2:7" x14ac:dyDescent="0.25">
      <c r="B315" s="482" t="s">
        <v>590</v>
      </c>
      <c r="C315" s="481"/>
      <c r="D315" s="482" t="s">
        <v>2985</v>
      </c>
      <c r="E315" s="481"/>
      <c r="F315" s="481"/>
      <c r="G315" s="481" t="s">
        <v>591</v>
      </c>
    </row>
    <row r="316" spans="2:7" x14ac:dyDescent="0.25">
      <c r="B316" s="482" t="s">
        <v>593</v>
      </c>
      <c r="C316" s="481"/>
      <c r="D316" s="482" t="s">
        <v>3010</v>
      </c>
      <c r="E316" s="481"/>
      <c r="F316" s="481"/>
      <c r="G316" s="481" t="s">
        <v>594</v>
      </c>
    </row>
    <row r="317" spans="2:7" x14ac:dyDescent="0.25">
      <c r="B317" s="482" t="s">
        <v>4128</v>
      </c>
      <c r="C317" s="481"/>
      <c r="D317" s="482" t="s">
        <v>4129</v>
      </c>
      <c r="E317" s="481"/>
      <c r="F317" s="481"/>
      <c r="G317" s="481" t="s">
        <v>4130</v>
      </c>
    </row>
    <row r="318" spans="2:7" x14ac:dyDescent="0.25">
      <c r="B318" s="482" t="s">
        <v>4131</v>
      </c>
      <c r="C318" s="481"/>
      <c r="D318" s="482" t="s">
        <v>4132</v>
      </c>
      <c r="E318" s="481"/>
      <c r="F318" s="481"/>
      <c r="G318" s="481" t="s">
        <v>4133</v>
      </c>
    </row>
    <row r="319" spans="2:7" x14ac:dyDescent="0.25">
      <c r="B319" s="482" t="s">
        <v>4134</v>
      </c>
      <c r="C319" s="481"/>
      <c r="D319" s="482" t="s">
        <v>3234</v>
      </c>
      <c r="E319" s="481"/>
      <c r="F319" s="481"/>
      <c r="G319" s="481" t="s">
        <v>4135</v>
      </c>
    </row>
    <row r="320" spans="2:7" x14ac:dyDescent="0.25">
      <c r="B320" s="482" t="s">
        <v>4136</v>
      </c>
      <c r="C320" s="481"/>
      <c r="D320" s="482" t="s">
        <v>4137</v>
      </c>
      <c r="E320" s="481"/>
      <c r="F320" s="481"/>
      <c r="G320" s="481" t="s">
        <v>4138</v>
      </c>
    </row>
    <row r="321" spans="2:7" x14ac:dyDescent="0.25">
      <c r="B321" s="482" t="s">
        <v>4139</v>
      </c>
      <c r="C321" s="481"/>
      <c r="D321" s="482" t="s">
        <v>4140</v>
      </c>
      <c r="E321" s="481"/>
      <c r="F321" s="481"/>
      <c r="G321" s="481" t="s">
        <v>4141</v>
      </c>
    </row>
    <row r="322" spans="2:7" x14ac:dyDescent="0.25">
      <c r="B322" s="482" t="s">
        <v>3065</v>
      </c>
      <c r="C322" s="481"/>
      <c r="D322" s="482" t="s">
        <v>3066</v>
      </c>
      <c r="E322" s="481"/>
      <c r="F322" s="481"/>
      <c r="G322" s="481" t="s">
        <v>3067</v>
      </c>
    </row>
    <row r="323" spans="2:7" x14ac:dyDescent="0.25">
      <c r="B323" s="482" t="s">
        <v>3062</v>
      </c>
      <c r="C323" s="481"/>
      <c r="D323" s="482" t="s">
        <v>3063</v>
      </c>
      <c r="E323" s="481"/>
      <c r="F323" s="481"/>
      <c r="G323" s="481" t="s">
        <v>3064</v>
      </c>
    </row>
    <row r="324" spans="2:7" x14ac:dyDescent="0.25">
      <c r="B324" s="482" t="s">
        <v>3074</v>
      </c>
      <c r="C324" s="481"/>
      <c r="D324" s="482" t="s">
        <v>3075</v>
      </c>
      <c r="E324" s="481"/>
      <c r="F324" s="481"/>
      <c r="G324" s="481" t="s">
        <v>3076</v>
      </c>
    </row>
    <row r="325" spans="2:7" x14ac:dyDescent="0.25">
      <c r="B325" s="482" t="s">
        <v>3023</v>
      </c>
      <c r="C325" s="481"/>
      <c r="D325" s="482" t="s">
        <v>3024</v>
      </c>
      <c r="E325" s="481"/>
      <c r="F325" s="481"/>
      <c r="G325" s="481" t="s">
        <v>3025</v>
      </c>
    </row>
    <row r="326" spans="2:7" x14ac:dyDescent="0.25">
      <c r="B326" s="482" t="s">
        <v>3014</v>
      </c>
      <c r="C326" s="481"/>
      <c r="D326" s="482" t="s">
        <v>3015</v>
      </c>
      <c r="E326" s="481"/>
      <c r="F326" s="481"/>
      <c r="G326" s="481" t="s">
        <v>3016</v>
      </c>
    </row>
    <row r="327" spans="2:7" x14ac:dyDescent="0.25">
      <c r="B327" s="482" t="s">
        <v>3068</v>
      </c>
      <c r="C327" s="481"/>
      <c r="D327" s="482" t="s">
        <v>3069</v>
      </c>
      <c r="E327" s="481"/>
      <c r="F327" s="481"/>
      <c r="G327" s="481" t="s">
        <v>3070</v>
      </c>
    </row>
    <row r="328" spans="2:7" x14ac:dyDescent="0.25">
      <c r="B328" s="482" t="s">
        <v>3071</v>
      </c>
      <c r="C328" s="481"/>
      <c r="D328" s="482" t="s">
        <v>3072</v>
      </c>
      <c r="E328" s="481"/>
      <c r="F328" s="481"/>
      <c r="G328" s="481" t="s">
        <v>3073</v>
      </c>
    </row>
    <row r="329" spans="2:7" x14ac:dyDescent="0.25">
      <c r="B329" s="482" t="s">
        <v>3087</v>
      </c>
      <c r="C329" s="481"/>
      <c r="D329" s="482" t="s">
        <v>3088</v>
      </c>
      <c r="E329" s="481"/>
      <c r="F329" s="481"/>
      <c r="G329" s="481" t="s">
        <v>3089</v>
      </c>
    </row>
    <row r="330" spans="2:7" x14ac:dyDescent="0.25">
      <c r="B330" s="482" t="s">
        <v>3080</v>
      </c>
      <c r="C330" s="481"/>
      <c r="D330" s="482" t="s">
        <v>3081</v>
      </c>
      <c r="E330" s="481"/>
      <c r="F330" s="481"/>
      <c r="G330" s="481" t="s">
        <v>3082</v>
      </c>
    </row>
    <row r="331" spans="2:7" x14ac:dyDescent="0.25">
      <c r="B331" s="482" t="s">
        <v>3011</v>
      </c>
      <c r="C331" s="481"/>
      <c r="D331" s="482" t="s">
        <v>3012</v>
      </c>
      <c r="E331" s="481"/>
      <c r="F331" s="481"/>
      <c r="G331" s="481" t="s">
        <v>3013</v>
      </c>
    </row>
    <row r="332" spans="2:7" x14ac:dyDescent="0.25">
      <c r="B332" s="482" t="s">
        <v>3017</v>
      </c>
      <c r="C332" s="481"/>
      <c r="D332" s="482" t="s">
        <v>3018</v>
      </c>
      <c r="E332" s="481"/>
      <c r="F332" s="481"/>
      <c r="G332" s="481" t="s">
        <v>3019</v>
      </c>
    </row>
    <row r="333" spans="2:7" x14ac:dyDescent="0.25">
      <c r="B333" s="482" t="s">
        <v>3029</v>
      </c>
      <c r="C333" s="481"/>
      <c r="D333" s="482" t="s">
        <v>3030</v>
      </c>
      <c r="E333" s="481"/>
      <c r="F333" s="481"/>
      <c r="G333" s="481" t="s">
        <v>3031</v>
      </c>
    </row>
    <row r="334" spans="2:7" x14ac:dyDescent="0.25">
      <c r="B334" s="482" t="s">
        <v>3035</v>
      </c>
      <c r="C334" s="481"/>
      <c r="D334" s="482" t="s">
        <v>3036</v>
      </c>
      <c r="E334" s="481"/>
      <c r="F334" s="481"/>
      <c r="G334" s="481" t="s">
        <v>3037</v>
      </c>
    </row>
    <row r="335" spans="2:7" x14ac:dyDescent="0.25">
      <c r="B335" s="482" t="s">
        <v>4142</v>
      </c>
      <c r="C335" s="481"/>
      <c r="D335" s="482" t="s">
        <v>4143</v>
      </c>
      <c r="E335" s="481"/>
      <c r="F335" s="481"/>
      <c r="G335" s="481" t="s">
        <v>4144</v>
      </c>
    </row>
    <row r="336" spans="2:7" x14ac:dyDescent="0.25">
      <c r="B336" s="482" t="s">
        <v>4145</v>
      </c>
      <c r="C336" s="481"/>
      <c r="D336" s="482" t="s">
        <v>4146</v>
      </c>
      <c r="E336" s="481"/>
      <c r="F336" s="481"/>
      <c r="G336" s="481" t="s">
        <v>4147</v>
      </c>
    </row>
    <row r="337" spans="2:7" x14ac:dyDescent="0.25">
      <c r="B337" s="482" t="s">
        <v>3056</v>
      </c>
      <c r="C337" s="481"/>
      <c r="D337" s="482" t="s">
        <v>3057</v>
      </c>
      <c r="E337" s="481"/>
      <c r="F337" s="481"/>
      <c r="G337" s="481" t="s">
        <v>3058</v>
      </c>
    </row>
    <row r="338" spans="2:7" x14ac:dyDescent="0.25">
      <c r="B338" s="482" t="s">
        <v>3053</v>
      </c>
      <c r="C338" s="481"/>
      <c r="D338" s="482" t="s">
        <v>3054</v>
      </c>
      <c r="E338" s="481"/>
      <c r="F338" s="481"/>
      <c r="G338" s="481" t="s">
        <v>3055</v>
      </c>
    </row>
    <row r="339" spans="2:7" x14ac:dyDescent="0.25">
      <c r="B339" s="482" t="s">
        <v>4148</v>
      </c>
      <c r="C339" s="481"/>
      <c r="D339" s="482" t="s">
        <v>4149</v>
      </c>
      <c r="E339" s="481"/>
      <c r="F339" s="481"/>
      <c r="G339" s="481" t="s">
        <v>4150</v>
      </c>
    </row>
    <row r="340" spans="2:7" x14ac:dyDescent="0.25">
      <c r="B340" s="482" t="s">
        <v>3090</v>
      </c>
      <c r="C340" s="481"/>
      <c r="D340" s="482" t="s">
        <v>3091</v>
      </c>
      <c r="E340" s="481"/>
      <c r="F340" s="481"/>
      <c r="G340" s="481" t="s">
        <v>3092</v>
      </c>
    </row>
    <row r="341" spans="2:7" x14ac:dyDescent="0.25">
      <c r="B341" s="482" t="s">
        <v>3077</v>
      </c>
      <c r="C341" s="481"/>
      <c r="D341" s="482" t="s">
        <v>3078</v>
      </c>
      <c r="E341" s="481"/>
      <c r="F341" s="481"/>
      <c r="G341" s="481" t="s">
        <v>3079</v>
      </c>
    </row>
    <row r="342" spans="2:7" x14ac:dyDescent="0.25">
      <c r="B342" s="482" t="s">
        <v>3093</v>
      </c>
      <c r="C342" s="481"/>
      <c r="D342" s="482" t="s">
        <v>3094</v>
      </c>
      <c r="E342" s="481"/>
      <c r="F342" s="481"/>
      <c r="G342" s="481" t="s">
        <v>3095</v>
      </c>
    </row>
    <row r="343" spans="2:7" x14ac:dyDescent="0.25">
      <c r="B343" s="482" t="s">
        <v>4151</v>
      </c>
      <c r="C343" s="481"/>
      <c r="D343" s="482" t="s">
        <v>4152</v>
      </c>
      <c r="E343" s="481"/>
      <c r="F343" s="481"/>
      <c r="G343" s="481" t="s">
        <v>4153</v>
      </c>
    </row>
    <row r="344" spans="2:7" x14ac:dyDescent="0.25">
      <c r="B344" s="482" t="s">
        <v>4154</v>
      </c>
      <c r="C344" s="481"/>
      <c r="D344" s="482" t="s">
        <v>4155</v>
      </c>
      <c r="E344" s="481"/>
      <c r="F344" s="481"/>
      <c r="G344" s="481" t="s">
        <v>4156</v>
      </c>
    </row>
    <row r="345" spans="2:7" x14ac:dyDescent="0.25">
      <c r="B345" s="482" t="s">
        <v>4157</v>
      </c>
      <c r="C345" s="481"/>
      <c r="D345" s="482" t="s">
        <v>4158</v>
      </c>
      <c r="E345" s="481"/>
      <c r="F345" s="481"/>
      <c r="G345" s="481" t="s">
        <v>4159</v>
      </c>
    </row>
    <row r="346" spans="2:7" x14ac:dyDescent="0.25">
      <c r="B346" s="482" t="s">
        <v>4160</v>
      </c>
      <c r="C346" s="481"/>
      <c r="D346" s="482" t="s">
        <v>4161</v>
      </c>
      <c r="E346" s="481"/>
      <c r="F346" s="481"/>
      <c r="G346" s="481" t="s">
        <v>4162</v>
      </c>
    </row>
    <row r="347" spans="2:7" x14ac:dyDescent="0.25">
      <c r="B347" s="482" t="s">
        <v>3083</v>
      </c>
      <c r="C347" s="481"/>
      <c r="D347" s="482" t="s">
        <v>3084</v>
      </c>
      <c r="E347" s="481"/>
      <c r="F347" s="481"/>
      <c r="G347" s="481" t="s">
        <v>3085</v>
      </c>
    </row>
    <row r="348" spans="2:7" x14ac:dyDescent="0.25">
      <c r="B348" s="482" t="s">
        <v>3102</v>
      </c>
      <c r="C348" s="481"/>
      <c r="D348" s="482" t="s">
        <v>3103</v>
      </c>
      <c r="E348" s="481"/>
      <c r="F348" s="481"/>
      <c r="G348" s="481" t="s">
        <v>3104</v>
      </c>
    </row>
    <row r="349" spans="2:7" x14ac:dyDescent="0.25">
      <c r="B349" s="482" t="s">
        <v>3096</v>
      </c>
      <c r="C349" s="481"/>
      <c r="D349" s="482" t="s">
        <v>3097</v>
      </c>
      <c r="E349" s="481"/>
      <c r="F349" s="481"/>
      <c r="G349" s="481" t="s">
        <v>3098</v>
      </c>
    </row>
    <row r="350" spans="2:7" x14ac:dyDescent="0.25">
      <c r="B350" s="482" t="s">
        <v>4163</v>
      </c>
      <c r="C350" s="481"/>
      <c r="D350" s="482" t="s">
        <v>4164</v>
      </c>
      <c r="E350" s="481"/>
      <c r="F350" s="481"/>
      <c r="G350" s="481" t="s">
        <v>4165</v>
      </c>
    </row>
    <row r="351" spans="2:7" x14ac:dyDescent="0.25">
      <c r="B351" s="482" t="s">
        <v>3099</v>
      </c>
      <c r="C351" s="481"/>
      <c r="D351" s="482" t="s">
        <v>3100</v>
      </c>
      <c r="E351" s="481"/>
      <c r="F351" s="481"/>
      <c r="G351" s="481" t="s">
        <v>3101</v>
      </c>
    </row>
    <row r="352" spans="2:7" x14ac:dyDescent="0.25">
      <c r="B352" s="482" t="s">
        <v>3105</v>
      </c>
      <c r="C352" s="481"/>
      <c r="D352" s="482" t="s">
        <v>2541</v>
      </c>
      <c r="E352" s="481"/>
      <c r="F352" s="481"/>
      <c r="G352" s="481" t="s">
        <v>3106</v>
      </c>
    </row>
    <row r="353" spans="2:7" x14ac:dyDescent="0.25">
      <c r="B353" s="482" t="s">
        <v>4166</v>
      </c>
      <c r="C353" s="481"/>
      <c r="D353" s="482" t="s">
        <v>4167</v>
      </c>
      <c r="E353" s="481"/>
      <c r="F353" s="481"/>
      <c r="G353" s="481" t="s">
        <v>4168</v>
      </c>
    </row>
    <row r="354" spans="2:7" x14ac:dyDescent="0.25">
      <c r="B354" s="482" t="s">
        <v>2771</v>
      </c>
      <c r="C354" s="481"/>
      <c r="D354" s="482" t="s">
        <v>2772</v>
      </c>
      <c r="E354" s="481"/>
      <c r="F354" s="481"/>
      <c r="G354" s="481" t="s">
        <v>2773</v>
      </c>
    </row>
    <row r="355" spans="2:7" x14ac:dyDescent="0.25">
      <c r="B355" s="482" t="s">
        <v>3179</v>
      </c>
      <c r="C355" s="481"/>
      <c r="D355" s="482" t="s">
        <v>3180</v>
      </c>
      <c r="E355" s="481"/>
      <c r="F355" s="481"/>
      <c r="G355" s="481" t="s">
        <v>3181</v>
      </c>
    </row>
    <row r="356" spans="2:7" x14ac:dyDescent="0.25">
      <c r="B356" s="482" t="s">
        <v>3173</v>
      </c>
      <c r="C356" s="481"/>
      <c r="D356" s="482" t="s">
        <v>3174</v>
      </c>
      <c r="E356" s="481"/>
      <c r="F356" s="481"/>
      <c r="G356" s="481" t="s">
        <v>3175</v>
      </c>
    </row>
    <row r="357" spans="2:7" x14ac:dyDescent="0.25">
      <c r="B357" s="482" t="s">
        <v>3200</v>
      </c>
      <c r="C357" s="481"/>
      <c r="D357" s="482" t="s">
        <v>3201</v>
      </c>
      <c r="E357" s="481"/>
      <c r="F357" s="481"/>
      <c r="G357" s="481" t="s">
        <v>3202</v>
      </c>
    </row>
    <row r="358" spans="2:7" x14ac:dyDescent="0.25">
      <c r="B358" s="482" t="s">
        <v>3188</v>
      </c>
      <c r="C358" s="481"/>
      <c r="D358" s="482" t="s">
        <v>3189</v>
      </c>
      <c r="E358" s="481"/>
      <c r="F358" s="481"/>
      <c r="G358" s="481" t="s">
        <v>3190</v>
      </c>
    </row>
    <row r="359" spans="2:7" x14ac:dyDescent="0.25">
      <c r="B359" s="482" t="s">
        <v>3194</v>
      </c>
      <c r="C359" s="481"/>
      <c r="D359" s="482" t="s">
        <v>3195</v>
      </c>
      <c r="E359" s="481"/>
      <c r="F359" s="481"/>
      <c r="G359" s="481" t="s">
        <v>3196</v>
      </c>
    </row>
    <row r="360" spans="2:7" x14ac:dyDescent="0.25">
      <c r="B360" s="482" t="s">
        <v>2789</v>
      </c>
      <c r="C360" s="481"/>
      <c r="D360" s="482" t="s">
        <v>2790</v>
      </c>
      <c r="E360" s="481"/>
      <c r="F360" s="481"/>
      <c r="G360" s="481" t="s">
        <v>2791</v>
      </c>
    </row>
    <row r="361" spans="2:7" x14ac:dyDescent="0.25">
      <c r="B361" s="482" t="s">
        <v>3143</v>
      </c>
      <c r="C361" s="481"/>
      <c r="D361" s="482" t="s">
        <v>3144</v>
      </c>
      <c r="E361" s="481"/>
      <c r="F361" s="481"/>
      <c r="G361" s="481" t="s">
        <v>3145</v>
      </c>
    </row>
    <row r="362" spans="2:7" x14ac:dyDescent="0.25">
      <c r="B362" s="482" t="s">
        <v>3149</v>
      </c>
      <c r="C362" s="481"/>
      <c r="D362" s="482" t="s">
        <v>3150</v>
      </c>
      <c r="E362" s="481"/>
      <c r="F362" s="481"/>
      <c r="G362" s="481" t="s">
        <v>3151</v>
      </c>
    </row>
    <row r="363" spans="2:7" x14ac:dyDescent="0.25">
      <c r="B363" s="482" t="s">
        <v>3164</v>
      </c>
      <c r="C363" s="481"/>
      <c r="D363" s="482" t="s">
        <v>3165</v>
      </c>
      <c r="E363" s="481"/>
      <c r="F363" s="481"/>
      <c r="G363" s="481" t="s">
        <v>3166</v>
      </c>
    </row>
    <row r="364" spans="2:7" x14ac:dyDescent="0.25">
      <c r="B364" s="482" t="s">
        <v>3155</v>
      </c>
      <c r="C364" s="481"/>
      <c r="D364" s="482" t="s">
        <v>3156</v>
      </c>
      <c r="E364" s="481"/>
      <c r="F364" s="481"/>
      <c r="G364" s="481" t="s">
        <v>3157</v>
      </c>
    </row>
    <row r="365" spans="2:7" x14ac:dyDescent="0.25">
      <c r="B365" s="482" t="s">
        <v>3158</v>
      </c>
      <c r="C365" s="481"/>
      <c r="D365" s="482" t="s">
        <v>3159</v>
      </c>
      <c r="E365" s="481"/>
      <c r="F365" s="481"/>
      <c r="G365" s="481" t="s">
        <v>3160</v>
      </c>
    </row>
    <row r="366" spans="2:7" x14ac:dyDescent="0.25">
      <c r="B366" s="482" t="s">
        <v>3152</v>
      </c>
      <c r="C366" s="481"/>
      <c r="D366" s="482" t="s">
        <v>3153</v>
      </c>
      <c r="E366" s="481"/>
      <c r="F366" s="481"/>
      <c r="G366" s="481" t="s">
        <v>3154</v>
      </c>
    </row>
    <row r="367" spans="2:7" x14ac:dyDescent="0.25">
      <c r="B367" s="482" t="s">
        <v>3167</v>
      </c>
      <c r="C367" s="481"/>
      <c r="D367" s="482" t="s">
        <v>3168</v>
      </c>
      <c r="E367" s="481"/>
      <c r="F367" s="481"/>
      <c r="G367" s="481" t="s">
        <v>3169</v>
      </c>
    </row>
    <row r="368" spans="2:7" x14ac:dyDescent="0.25">
      <c r="B368" s="482" t="s">
        <v>3161</v>
      </c>
      <c r="C368" s="481"/>
      <c r="D368" s="482" t="s">
        <v>3162</v>
      </c>
      <c r="E368" s="481"/>
      <c r="F368" s="481"/>
      <c r="G368" s="481" t="s">
        <v>3163</v>
      </c>
    </row>
    <row r="369" spans="2:7" x14ac:dyDescent="0.25">
      <c r="B369" s="482" t="s">
        <v>2876</v>
      </c>
      <c r="C369" s="481"/>
      <c r="D369" s="482" t="s">
        <v>2877</v>
      </c>
      <c r="E369" s="481"/>
      <c r="F369" s="481"/>
      <c r="G369" s="481" t="s">
        <v>2878</v>
      </c>
    </row>
    <row r="370" spans="2:7" x14ac:dyDescent="0.25">
      <c r="B370" s="482" t="s">
        <v>2894</v>
      </c>
      <c r="C370" s="481"/>
      <c r="D370" s="482" t="s">
        <v>2895</v>
      </c>
      <c r="E370" s="481"/>
      <c r="F370" s="481"/>
      <c r="G370" s="481" t="s">
        <v>2896</v>
      </c>
    </row>
    <row r="371" spans="2:7" x14ac:dyDescent="0.25">
      <c r="B371" s="482" t="s">
        <v>2783</v>
      </c>
      <c r="C371" s="481"/>
      <c r="D371" s="482" t="s">
        <v>2784</v>
      </c>
      <c r="E371" s="481"/>
      <c r="F371" s="481"/>
      <c r="G371" s="481" t="s">
        <v>2785</v>
      </c>
    </row>
    <row r="372" spans="2:7" x14ac:dyDescent="0.25">
      <c r="B372" s="482" t="s">
        <v>2810</v>
      </c>
      <c r="C372" s="481"/>
      <c r="D372" s="482" t="s">
        <v>2811</v>
      </c>
      <c r="E372" s="481"/>
      <c r="F372" s="481"/>
      <c r="G372" s="481" t="s">
        <v>2812</v>
      </c>
    </row>
    <row r="373" spans="2:7" x14ac:dyDescent="0.25">
      <c r="B373" s="482" t="s">
        <v>2813</v>
      </c>
      <c r="C373" s="481"/>
      <c r="D373" s="482" t="s">
        <v>2814</v>
      </c>
      <c r="E373" s="481"/>
      <c r="F373" s="481"/>
      <c r="G373" s="481" t="s">
        <v>2815</v>
      </c>
    </row>
    <row r="374" spans="2:7" x14ac:dyDescent="0.25">
      <c r="B374" s="482" t="s">
        <v>2804</v>
      </c>
      <c r="C374" s="481"/>
      <c r="D374" s="482" t="s">
        <v>2805</v>
      </c>
      <c r="E374" s="481"/>
      <c r="F374" s="481"/>
      <c r="G374" s="481" t="s">
        <v>2806</v>
      </c>
    </row>
    <row r="375" spans="2:7" x14ac:dyDescent="0.25">
      <c r="B375" s="482" t="s">
        <v>2822</v>
      </c>
      <c r="C375" s="481"/>
      <c r="D375" s="482" t="s">
        <v>2823</v>
      </c>
      <c r="E375" s="481"/>
      <c r="F375" s="481"/>
      <c r="G375" s="481" t="s">
        <v>2824</v>
      </c>
    </row>
    <row r="376" spans="2:7" x14ac:dyDescent="0.25">
      <c r="B376" s="482" t="s">
        <v>2816</v>
      </c>
      <c r="C376" s="481"/>
      <c r="D376" s="482" t="s">
        <v>2817</v>
      </c>
      <c r="E376" s="481"/>
      <c r="F376" s="481"/>
      <c r="G376" s="481" t="s">
        <v>2818</v>
      </c>
    </row>
    <row r="377" spans="2:7" x14ac:dyDescent="0.25">
      <c r="B377" s="482" t="s">
        <v>2846</v>
      </c>
      <c r="C377" s="481"/>
      <c r="D377" s="482" t="s">
        <v>2847</v>
      </c>
      <c r="E377" s="481"/>
      <c r="F377" s="481"/>
      <c r="G377" s="481" t="s">
        <v>2848</v>
      </c>
    </row>
    <row r="378" spans="2:7" x14ac:dyDescent="0.25">
      <c r="B378" s="482" t="s">
        <v>2834</v>
      </c>
      <c r="C378" s="481"/>
      <c r="D378" s="482" t="s">
        <v>2835</v>
      </c>
      <c r="E378" s="481"/>
      <c r="F378" s="481"/>
      <c r="G378" s="481" t="s">
        <v>2836</v>
      </c>
    </row>
    <row r="379" spans="2:7" x14ac:dyDescent="0.25">
      <c r="B379" s="482" t="s">
        <v>3113</v>
      </c>
      <c r="C379" s="481"/>
      <c r="D379" s="482" t="s">
        <v>3114</v>
      </c>
      <c r="E379" s="481"/>
      <c r="F379" s="481"/>
      <c r="G379" s="481" t="s">
        <v>3115</v>
      </c>
    </row>
    <row r="380" spans="2:7" x14ac:dyDescent="0.25">
      <c r="B380" s="482" t="s">
        <v>3107</v>
      </c>
      <c r="C380" s="481"/>
      <c r="D380" s="482" t="s">
        <v>3108</v>
      </c>
      <c r="E380" s="481"/>
      <c r="F380" s="481"/>
      <c r="G380" s="481" t="s">
        <v>3109</v>
      </c>
    </row>
    <row r="381" spans="2:7" x14ac:dyDescent="0.25">
      <c r="B381" s="482" t="s">
        <v>3110</v>
      </c>
      <c r="C381" s="481"/>
      <c r="D381" s="482" t="s">
        <v>3111</v>
      </c>
      <c r="E381" s="481"/>
      <c r="F381" s="481"/>
      <c r="G381" s="481" t="s">
        <v>3112</v>
      </c>
    </row>
    <row r="382" spans="2:7" x14ac:dyDescent="0.25">
      <c r="B382" s="482" t="s">
        <v>3116</v>
      </c>
      <c r="C382" s="481"/>
      <c r="D382" s="482" t="s">
        <v>3117</v>
      </c>
      <c r="E382" s="481"/>
      <c r="F382" s="481"/>
      <c r="G382" s="481" t="s">
        <v>3118</v>
      </c>
    </row>
    <row r="383" spans="2:7" x14ac:dyDescent="0.25">
      <c r="B383" s="482" t="s">
        <v>3134</v>
      </c>
      <c r="C383" s="481"/>
      <c r="D383" s="482" t="s">
        <v>3135</v>
      </c>
      <c r="E383" s="481"/>
      <c r="F383" s="481"/>
      <c r="G383" s="481" t="s">
        <v>3136</v>
      </c>
    </row>
    <row r="384" spans="2:7" x14ac:dyDescent="0.25">
      <c r="B384" s="482" t="s">
        <v>3122</v>
      </c>
      <c r="C384" s="481"/>
      <c r="D384" s="482" t="s">
        <v>3123</v>
      </c>
      <c r="E384" s="481"/>
      <c r="F384" s="481"/>
      <c r="G384" s="481" t="s">
        <v>3124</v>
      </c>
    </row>
    <row r="385" spans="2:7" x14ac:dyDescent="0.25">
      <c r="B385" s="482" t="s">
        <v>2873</v>
      </c>
      <c r="C385" s="481"/>
      <c r="D385" s="482" t="s">
        <v>2874</v>
      </c>
      <c r="E385" s="481"/>
      <c r="F385" s="481"/>
      <c r="G385" s="481" t="s">
        <v>2875</v>
      </c>
    </row>
    <row r="386" spans="2:7" x14ac:dyDescent="0.25">
      <c r="B386" s="482" t="s">
        <v>2867</v>
      </c>
      <c r="C386" s="481"/>
      <c r="D386" s="482" t="s">
        <v>2868</v>
      </c>
      <c r="E386" s="481"/>
      <c r="F386" s="481"/>
      <c r="G386" s="481" t="s">
        <v>2869</v>
      </c>
    </row>
    <row r="387" spans="2:7" x14ac:dyDescent="0.25">
      <c r="B387" s="482" t="s">
        <v>2897</v>
      </c>
      <c r="C387" s="481"/>
      <c r="D387" s="482" t="s">
        <v>2898</v>
      </c>
      <c r="E387" s="481"/>
      <c r="F387" s="481"/>
      <c r="G387" s="481" t="s">
        <v>2899</v>
      </c>
    </row>
    <row r="388" spans="2:7" x14ac:dyDescent="0.25">
      <c r="B388" s="482" t="s">
        <v>2882</v>
      </c>
      <c r="C388" s="481"/>
      <c r="D388" s="482" t="s">
        <v>2883</v>
      </c>
      <c r="E388" s="481"/>
      <c r="F388" s="481"/>
      <c r="G388" s="481" t="s">
        <v>2884</v>
      </c>
    </row>
    <row r="389" spans="2:7" x14ac:dyDescent="0.25">
      <c r="B389" s="482" t="s">
        <v>3170</v>
      </c>
      <c r="C389" s="481"/>
      <c r="D389" s="482" t="s">
        <v>3171</v>
      </c>
      <c r="E389" s="481"/>
      <c r="F389" s="481"/>
      <c r="G389" s="481" t="s">
        <v>3172</v>
      </c>
    </row>
    <row r="390" spans="2:7" x14ac:dyDescent="0.25">
      <c r="B390" s="482" t="s">
        <v>2936</v>
      </c>
      <c r="C390" s="481"/>
      <c r="D390" s="482" t="s">
        <v>2937</v>
      </c>
      <c r="E390" s="481"/>
      <c r="F390" s="481"/>
      <c r="G390" s="481" t="s">
        <v>2938</v>
      </c>
    </row>
    <row r="391" spans="2:7" x14ac:dyDescent="0.25">
      <c r="B391" s="482" t="s">
        <v>2975</v>
      </c>
      <c r="C391" s="481"/>
      <c r="D391" s="482" t="s">
        <v>2976</v>
      </c>
      <c r="E391" s="481"/>
      <c r="F391" s="481"/>
      <c r="G391" s="481" t="s">
        <v>2977</v>
      </c>
    </row>
    <row r="392" spans="2:7" x14ac:dyDescent="0.25">
      <c r="B392" s="482" t="s">
        <v>2981</v>
      </c>
      <c r="C392" s="481"/>
      <c r="D392" s="482" t="s">
        <v>2982</v>
      </c>
      <c r="E392" s="481"/>
      <c r="F392" s="481"/>
      <c r="G392" s="481" t="s">
        <v>2983</v>
      </c>
    </row>
    <row r="393" spans="2:7" x14ac:dyDescent="0.25">
      <c r="B393" s="482" t="s">
        <v>3224</v>
      </c>
      <c r="C393" s="481"/>
      <c r="D393" s="482" t="s">
        <v>3225</v>
      </c>
      <c r="E393" s="481"/>
      <c r="F393" s="481"/>
      <c r="G393" s="481" t="s">
        <v>3226</v>
      </c>
    </row>
    <row r="394" spans="2:7" x14ac:dyDescent="0.25">
      <c r="B394" s="482" t="s">
        <v>3212</v>
      </c>
      <c r="C394" s="481"/>
      <c r="D394" s="482" t="s">
        <v>3213</v>
      </c>
      <c r="E394" s="481"/>
      <c r="F394" s="481"/>
      <c r="G394" s="481" t="s">
        <v>3214</v>
      </c>
    </row>
    <row r="395" spans="2:7" x14ac:dyDescent="0.25">
      <c r="B395" s="482" t="s">
        <v>3227</v>
      </c>
      <c r="C395" s="481"/>
      <c r="D395" s="482" t="s">
        <v>3228</v>
      </c>
      <c r="E395" s="481"/>
      <c r="F395" s="481"/>
      <c r="G395" s="481" t="s">
        <v>3229</v>
      </c>
    </row>
    <row r="396" spans="2:7" x14ac:dyDescent="0.25">
      <c r="B396" s="482" t="s">
        <v>3206</v>
      </c>
      <c r="C396" s="481"/>
      <c r="D396" s="482" t="s">
        <v>3207</v>
      </c>
      <c r="E396" s="481"/>
      <c r="F396" s="481"/>
      <c r="G396" s="481" t="s">
        <v>3208</v>
      </c>
    </row>
    <row r="397" spans="2:7" x14ac:dyDescent="0.25">
      <c r="B397" s="482" t="s">
        <v>3221</v>
      </c>
      <c r="C397" s="481"/>
      <c r="D397" s="482" t="s">
        <v>3222</v>
      </c>
      <c r="E397" s="481"/>
      <c r="F397" s="481"/>
      <c r="G397" s="481" t="s">
        <v>3223</v>
      </c>
    </row>
    <row r="398" spans="2:7" x14ac:dyDescent="0.25">
      <c r="B398" s="482" t="s">
        <v>3125</v>
      </c>
      <c r="C398" s="481"/>
      <c r="D398" s="482" t="s">
        <v>3126</v>
      </c>
      <c r="E398" s="481"/>
      <c r="F398" s="481"/>
      <c r="G398" s="481" t="s">
        <v>3127</v>
      </c>
    </row>
    <row r="399" spans="2:7" x14ac:dyDescent="0.25">
      <c r="B399" s="482" t="s">
        <v>3119</v>
      </c>
      <c r="C399" s="481"/>
      <c r="D399" s="482" t="s">
        <v>3120</v>
      </c>
      <c r="E399" s="481"/>
      <c r="F399" s="481"/>
      <c r="G399" s="481" t="s">
        <v>3121</v>
      </c>
    </row>
    <row r="400" spans="2:7" x14ac:dyDescent="0.25">
      <c r="B400" s="482" t="s">
        <v>3137</v>
      </c>
      <c r="C400" s="481"/>
      <c r="D400" s="482" t="s">
        <v>3138</v>
      </c>
      <c r="E400" s="481"/>
      <c r="F400" s="481"/>
      <c r="G400" s="481" t="s">
        <v>3139</v>
      </c>
    </row>
    <row r="401" spans="2:7" x14ac:dyDescent="0.25">
      <c r="B401" s="482" t="s">
        <v>3128</v>
      </c>
      <c r="C401" s="481"/>
      <c r="D401" s="482" t="s">
        <v>3129</v>
      </c>
      <c r="E401" s="481"/>
      <c r="F401" s="481"/>
      <c r="G401" s="481" t="s">
        <v>3130</v>
      </c>
    </row>
    <row r="402" spans="2:7" x14ac:dyDescent="0.25">
      <c r="B402" s="482" t="s">
        <v>3131</v>
      </c>
      <c r="C402" s="481"/>
      <c r="D402" s="482" t="s">
        <v>3132</v>
      </c>
      <c r="E402" s="481"/>
      <c r="F402" s="481"/>
      <c r="G402" s="481" t="s">
        <v>3133</v>
      </c>
    </row>
    <row r="403" spans="2:7" x14ac:dyDescent="0.25">
      <c r="B403" s="482" t="s">
        <v>3146</v>
      </c>
      <c r="C403" s="481"/>
      <c r="D403" s="482" t="s">
        <v>3147</v>
      </c>
      <c r="E403" s="481"/>
      <c r="F403" s="481"/>
      <c r="G403" s="481" t="s">
        <v>3148</v>
      </c>
    </row>
    <row r="404" spans="2:7" x14ac:dyDescent="0.25">
      <c r="B404" s="482" t="s">
        <v>3140</v>
      </c>
      <c r="C404" s="481"/>
      <c r="D404" s="482" t="s">
        <v>3141</v>
      </c>
      <c r="E404" s="481"/>
      <c r="F404" s="481"/>
      <c r="G404" s="481" t="s">
        <v>3142</v>
      </c>
    </row>
    <row r="405" spans="2:7" x14ac:dyDescent="0.25">
      <c r="B405" s="482" t="s">
        <v>3209</v>
      </c>
      <c r="C405" s="481"/>
      <c r="D405" s="482" t="s">
        <v>3210</v>
      </c>
      <c r="E405" s="481"/>
      <c r="F405" s="481"/>
      <c r="G405" s="481" t="s">
        <v>3211</v>
      </c>
    </row>
    <row r="406" spans="2:7" x14ac:dyDescent="0.25">
      <c r="B406" s="482" t="s">
        <v>3218</v>
      </c>
      <c r="C406" s="481"/>
      <c r="D406" s="482" t="s">
        <v>3219</v>
      </c>
      <c r="E406" s="481"/>
      <c r="F406" s="481"/>
      <c r="G406" s="481" t="s">
        <v>3220</v>
      </c>
    </row>
    <row r="407" spans="2:7" x14ac:dyDescent="0.25">
      <c r="B407" s="482" t="s">
        <v>2950</v>
      </c>
      <c r="C407" s="481"/>
      <c r="D407" s="482" t="s">
        <v>2951</v>
      </c>
      <c r="E407" s="481"/>
      <c r="F407" s="481"/>
      <c r="G407" s="481" t="s">
        <v>2952</v>
      </c>
    </row>
    <row r="408" spans="2:7" x14ac:dyDescent="0.25">
      <c r="B408" s="482" t="s">
        <v>2959</v>
      </c>
      <c r="C408" s="481"/>
      <c r="D408" s="482" t="s">
        <v>2960</v>
      </c>
      <c r="E408" s="481"/>
      <c r="F408" s="481"/>
      <c r="G408" s="481" t="s">
        <v>2961</v>
      </c>
    </row>
    <row r="409" spans="2:7" x14ac:dyDescent="0.25">
      <c r="B409" s="482" t="s">
        <v>2998</v>
      </c>
      <c r="C409" s="481"/>
      <c r="D409" s="482" t="s">
        <v>2999</v>
      </c>
      <c r="E409" s="481"/>
      <c r="F409" s="481"/>
      <c r="G409" s="481" t="s">
        <v>3000</v>
      </c>
    </row>
    <row r="410" spans="2:7" x14ac:dyDescent="0.25">
      <c r="B410" s="482" t="s">
        <v>3007</v>
      </c>
      <c r="C410" s="481"/>
      <c r="D410" s="482" t="s">
        <v>3008</v>
      </c>
      <c r="E410" s="481"/>
      <c r="F410" s="481"/>
      <c r="G410" s="481" t="s">
        <v>3009</v>
      </c>
    </row>
    <row r="411" spans="2:7" x14ac:dyDescent="0.25">
      <c r="B411" s="482" t="s">
        <v>3047</v>
      </c>
      <c r="C411" s="481"/>
      <c r="D411" s="482" t="s">
        <v>3048</v>
      </c>
      <c r="E411" s="481"/>
      <c r="F411" s="481"/>
      <c r="G411" s="481" t="s">
        <v>3049</v>
      </c>
    </row>
    <row r="412" spans="2:7" x14ac:dyDescent="0.25">
      <c r="B412" s="482" t="s">
        <v>3041</v>
      </c>
      <c r="C412" s="481"/>
      <c r="D412" s="482" t="s">
        <v>3042</v>
      </c>
      <c r="E412" s="481"/>
      <c r="F412" s="481"/>
      <c r="G412" s="481" t="s">
        <v>3043</v>
      </c>
    </row>
    <row r="413" spans="2:7" x14ac:dyDescent="0.25">
      <c r="B413" s="482" t="s">
        <v>599</v>
      </c>
      <c r="C413" s="481"/>
      <c r="D413" s="482" t="s">
        <v>3086</v>
      </c>
      <c r="E413" s="481"/>
      <c r="F413" s="481"/>
      <c r="G413" s="481" t="s">
        <v>600</v>
      </c>
    </row>
    <row r="414" spans="2:7" x14ac:dyDescent="0.25">
      <c r="B414" s="482" t="s">
        <v>3026</v>
      </c>
      <c r="C414" s="481"/>
      <c r="D414" s="482" t="s">
        <v>3027</v>
      </c>
      <c r="E414" s="481"/>
      <c r="F414" s="481"/>
      <c r="G414" s="481" t="s">
        <v>3028</v>
      </c>
    </row>
    <row r="415" spans="2:7" x14ac:dyDescent="0.25">
      <c r="B415" s="482" t="s">
        <v>3020</v>
      </c>
      <c r="C415" s="481"/>
      <c r="D415" s="482" t="s">
        <v>3021</v>
      </c>
      <c r="E415" s="481"/>
      <c r="F415" s="481"/>
      <c r="G415" s="481" t="s">
        <v>3022</v>
      </c>
    </row>
    <row r="416" spans="2:7" x14ac:dyDescent="0.25">
      <c r="B416" s="482" t="s">
        <v>3059</v>
      </c>
      <c r="C416" s="481"/>
      <c r="D416" s="482" t="s">
        <v>3060</v>
      </c>
      <c r="E416" s="481"/>
      <c r="F416" s="481"/>
      <c r="G416" s="481" t="s">
        <v>3061</v>
      </c>
    </row>
    <row r="417" spans="2:7" x14ac:dyDescent="0.25">
      <c r="B417" s="482" t="s">
        <v>3215</v>
      </c>
      <c r="C417" s="481"/>
      <c r="D417" s="482" t="s">
        <v>3216</v>
      </c>
      <c r="E417" s="481"/>
      <c r="F417" s="481"/>
      <c r="G417" s="481" t="s">
        <v>3217</v>
      </c>
    </row>
    <row r="418" spans="2:7" x14ac:dyDescent="0.25">
      <c r="B418" s="482" t="s">
        <v>3176</v>
      </c>
      <c r="C418" s="481"/>
      <c r="D418" s="482" t="s">
        <v>3177</v>
      </c>
      <c r="E418" s="481"/>
      <c r="F418" s="481"/>
      <c r="G418" s="481" t="s">
        <v>3178</v>
      </c>
    </row>
    <row r="419" spans="2:7" x14ac:dyDescent="0.25">
      <c r="B419" s="482" t="s">
        <v>3182</v>
      </c>
      <c r="C419" s="481"/>
      <c r="D419" s="482" t="s">
        <v>3183</v>
      </c>
      <c r="E419" s="481"/>
      <c r="F419" s="481"/>
      <c r="G419" s="481" t="s">
        <v>3184</v>
      </c>
    </row>
    <row r="420" spans="2:7" x14ac:dyDescent="0.25">
      <c r="B420" s="482" t="s">
        <v>3191</v>
      </c>
      <c r="C420" s="481"/>
      <c r="D420" s="482" t="s">
        <v>3192</v>
      </c>
      <c r="E420" s="481"/>
      <c r="F420" s="481"/>
      <c r="G420" s="481" t="s">
        <v>3193</v>
      </c>
    </row>
    <row r="421" spans="2:7" x14ac:dyDescent="0.25">
      <c r="B421" s="482" t="s">
        <v>3185</v>
      </c>
      <c r="C421" s="481"/>
      <c r="D421" s="482" t="s">
        <v>3186</v>
      </c>
      <c r="E421" s="481"/>
      <c r="F421" s="481"/>
      <c r="G421" s="481" t="s">
        <v>3187</v>
      </c>
    </row>
    <row r="422" spans="2:7" x14ac:dyDescent="0.25">
      <c r="B422" s="482" t="s">
        <v>3203</v>
      </c>
      <c r="C422" s="481"/>
      <c r="D422" s="482" t="s">
        <v>3204</v>
      </c>
      <c r="E422" s="481"/>
      <c r="F422" s="481"/>
      <c r="G422" s="481" t="s">
        <v>3205</v>
      </c>
    </row>
    <row r="423" spans="2:7" x14ac:dyDescent="0.25">
      <c r="B423" s="482" t="s">
        <v>3197</v>
      </c>
      <c r="C423" s="481"/>
      <c r="D423" s="482" t="s">
        <v>3198</v>
      </c>
      <c r="E423" s="481"/>
      <c r="F423" s="481"/>
      <c r="G423" s="481" t="s">
        <v>3199</v>
      </c>
    </row>
    <row r="424" spans="2:7" x14ac:dyDescent="0.25">
      <c r="B424" s="482" t="s">
        <v>3230</v>
      </c>
      <c r="C424" s="481"/>
      <c r="D424" s="482" t="s">
        <v>3231</v>
      </c>
      <c r="E424" s="481"/>
      <c r="F424" s="481"/>
      <c r="G424" s="481" t="s">
        <v>3232</v>
      </c>
    </row>
    <row r="425" spans="2:7" x14ac:dyDescent="0.25">
      <c r="B425" s="482" t="s">
        <v>3233</v>
      </c>
      <c r="C425" s="481"/>
      <c r="D425" s="482" t="s">
        <v>3234</v>
      </c>
      <c r="E425" s="481"/>
      <c r="F425" s="481"/>
      <c r="G425" s="481" t="s">
        <v>3235</v>
      </c>
    </row>
  </sheetData>
  <dataValidations count="1">
    <dataValidation type="custom" allowBlank="1" showInputMessage="1" showErrorMessage="1" errorTitle="X-Author for Excel" error="Id and Lookup fields are not editable." promptTitle="X-Author for Excel" sqref="G6:G38 G44:G79 G84:G126 G132:G228 G235:G425" xr:uid="{00000000-0002-0000-0800-000000000000}">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403</vt:i4>
      </vt:variant>
    </vt:vector>
  </HeadingPairs>
  <TitlesOfParts>
    <vt:vector size="410"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_51b611bd_a560_42d0_9976_577e62d2b71d</vt:lpstr>
      <vt:lpstr>_52d6fc62_59f3_4757_a084_a8aeafb48d9b</vt:lpstr>
      <vt:lpstr>_53066892_24de_428a_ae98_ea86638a4c62</vt:lpstr>
      <vt:lpstr>_53737226_720f_44cb_8b6f_c2a7829a2378</vt:lpstr>
      <vt:lpstr>_5486feae_3dbd_4704_9f21_63bc76d59ea7</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_addeac08_f709_4395_a8e4_139319dab4bc</vt:lpstr>
      <vt:lpstr>_aef23396_73a2_4449_b64b_574e315ee717</vt:lpstr>
      <vt:lpstr>_af4893e4_fb2a_43c4_a459_75a79635184d</vt:lpstr>
      <vt:lpstr>_b01f6605_c50f_49e5_8841_306b902e21b5</vt:lpstr>
      <vt:lpstr>_b11cf680_a844_40de_8411_c7f96b2201c9</vt:lpstr>
      <vt:lpstr>_b184a48f_c367_42e0_abea_de10491cdb89</vt:lpstr>
      <vt:lpstr>_b25b57c0_b3c6_4bd0_84af_ecd0c047480e</vt:lpstr>
      <vt:lpstr>_b29140ce_2067_4616_98b2_f6e9312dff45</vt:lpstr>
      <vt:lpstr>_b2dcf42e_b53d_4d97_b0ac_dd70231fb7f7</vt:lpstr>
      <vt:lpstr>_b3690b63_c962_4f4f_8079_62ad9538cdac</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_c09ae89d_1f51_4131_96da_81f77c2a8612</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USER NAME</cp:lastModifiedBy>
  <cp:lastPrinted>2016-12-18T21:01:10Z</cp:lastPrinted>
  <dcterms:created xsi:type="dcterms:W3CDTF">2016-09-24T07:20:04Z</dcterms:created>
  <dcterms:modified xsi:type="dcterms:W3CDTF">2018-05-22T17:12:23Z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