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435" tabRatio="688" firstSheet="2" activeTab="2"/>
  </bookViews>
  <sheets>
    <sheet name="Menu" sheetId="1" r:id="rId1"/>
    <sheet name="List of Indicators" sheetId="2" r:id="rId2"/>
    <sheet name="Data Entry" sheetId="3" r:id="rId3"/>
    <sheet name="Grant Detail" sheetId="4" r:id="rId4"/>
    <sheet name="Finance" sheetId="5" r:id="rId5"/>
    <sheet name="Management" sheetId="6" r:id="rId6"/>
    <sheet name="Programmatic" sheetId="7" r:id="rId7"/>
    <sheet name="Recommendations" sheetId="8" r:id="rId8"/>
    <sheet name="Actions" sheetId="9" r:id="rId9"/>
    <sheet name="Notes" sheetId="10" r:id="rId10"/>
    <sheet name="Setup" sheetId="11" state="hidden" r:id="rId11"/>
  </sheets>
  <definedNames>
    <definedName name="Component">'Setup'!$B$9:$B$14</definedName>
    <definedName name="Countries">'Setup'!$J$9:$J$143</definedName>
    <definedName name="Currency">'Setup'!$C$9:$C$11</definedName>
    <definedName name="LFA">'Setup'!$H$9:$H$22</definedName>
    <definedName name="Medicaments">'Setup'!$I$9:$I$30</definedName>
    <definedName name="PERIOD">'Setup'!$F$9:$F$21</definedName>
    <definedName name="Phase">'Setup'!$E$9:$E$13</definedName>
    <definedName name="_xlnm.Print_Area" localSheetId="8">'Actions'!$A$1:$L$43</definedName>
    <definedName name="_xlnm.Print_Area" localSheetId="4">'Finance'!$A$2:$K$31</definedName>
    <definedName name="_xlnm.Print_Area" localSheetId="5">'Management'!$A$1:$L$34</definedName>
    <definedName name="_xlnm.Print_Area" localSheetId="6">'Programmatic'!$A$1:$Q$25</definedName>
    <definedName name="PrintA">'Actions'!$A$2:$L$34</definedName>
    <definedName name="PrintDataF">'Data Entry'!$B$25:$J$65</definedName>
    <definedName name="PrintDataM">'Data Entry'!$B$67:$H$111</definedName>
    <definedName name="PrintF">'Finance'!$A$2:$K$31</definedName>
    <definedName name="PrintGD">'Grant Detail'!$A$2:$J$13</definedName>
    <definedName name="PrintM" localSheetId="8">'Actions'!$A$2:$L$6</definedName>
    <definedName name="PrintM">'Management'!$A$2:$L$36</definedName>
    <definedName name="PrintP">'Programmatic'!$A$2:$P$26</definedName>
    <definedName name="PrintR">'Recommendations'!$A$2:$N$41</definedName>
    <definedName name="Rating">'Setup'!$G$9:$G$14</definedName>
    <definedName name="Round">'Setup'!$D$9:$D$21</definedName>
  </definedNames>
  <calcPr fullCalcOnLoad="1"/>
</workbook>
</file>

<file path=xl/comments3.xml><?xml version="1.0" encoding="utf-8"?>
<comments xmlns="http://schemas.openxmlformats.org/spreadsheetml/2006/main">
  <authors>
    <author>molszak</author>
    <author>mgleixner</author>
  </authors>
  <commentList>
    <comment ref="B72" authorId="0">
      <text>
        <r>
          <rPr>
            <b/>
            <sz val="8"/>
            <rFont val="Tahoma"/>
            <family val="2"/>
          </rPr>
          <t xml:space="preserve">If data are not available, do not enter zeros; rather, leave the cells in the table blank. </t>
        </r>
      </text>
    </comment>
    <comment ref="B73" authorId="0">
      <text>
        <r>
          <rPr>
            <b/>
            <sz val="8"/>
            <rFont val="Tahoma"/>
            <family val="2"/>
          </rPr>
          <t>If data are not available, do not enter zeros; rather, leave the cells in this table blank.</t>
        </r>
      </text>
    </comment>
    <comment ref="B30" authorId="1">
      <text>
        <r>
          <rPr>
            <sz val="8"/>
            <rFont val="Tahoma"/>
            <family val="2"/>
          </rPr>
          <t>To define your periods (eg. P1, P2, P3 etc or P9, P10, P11 etc) you need to unprotect the cells.</t>
        </r>
      </text>
    </comment>
    <comment ref="B79" authorId="1">
      <text>
        <r>
          <rPr>
            <sz val="8"/>
            <rFont val="Tahoma"/>
            <family val="2"/>
          </rPr>
          <t xml:space="preserve">If data are not available, do not enter zeros; rather, leave the cells in this table blank. </t>
        </r>
      </text>
    </comment>
    <comment ref="B94" authorId="1">
      <text>
        <r>
          <rPr>
            <sz val="8"/>
            <rFont val="Tahoma"/>
            <family val="2"/>
          </rPr>
          <t>To define your periods (eg. P1, P2, P3 etc or P9, P10, P11 etc) you need to unprotect the cells.</t>
        </r>
      </text>
    </comment>
  </commentList>
</comments>
</file>

<file path=xl/sharedStrings.xml><?xml version="1.0" encoding="utf-8"?>
<sst xmlns="http://schemas.openxmlformats.org/spreadsheetml/2006/main" count="622" uniqueCount="496">
  <si>
    <r>
      <t>Days taken for disbursement to reach SRs</t>
    </r>
    <r>
      <rPr>
        <sz val="10"/>
        <color indexed="8"/>
        <rFont val="Arial"/>
        <family val="2"/>
      </rPr>
      <t xml:space="preserve"> – This indicator measures the average number of days for disbursements to be made to all the SRs. 
The expected value for this indicator will be set locally by the PR and SRs, preferably in the Grant Operations Manual. 
The actual value is the average of the number of days from the receipt of the funds from the GF by the PR to the date the funds are received by each SR. Different SRs coudl receive funds on different dates and this indicator is the average across all SRs for the latest disbursement.</t>
    </r>
  </si>
  <si>
    <r>
      <t xml:space="preserve">SR expenditures: Prior to this Reporting period: </t>
    </r>
    <r>
      <rPr>
        <sz val="10"/>
        <color indexed="8"/>
        <rFont val="Arial"/>
        <family val="2"/>
      </rPr>
      <t>The sum of all expenditures reported by the SRs, up to but not including dashboard reporting period.   SR expenditures: Reporting period: The sum of all expenditures reported by the SRs, during dashboard reporting period.</t>
    </r>
  </si>
  <si>
    <r>
      <t>Disbursement by GF: Prior to this Reporting period:</t>
    </r>
    <r>
      <rPr>
        <sz val="10"/>
        <color indexed="8"/>
        <rFont val="Arial"/>
        <family val="2"/>
      </rPr>
      <t xml:space="preserve"> Sum of amounts transferred by the GF to either the PR or paid directly to suppliers (e.g. drugs, equipment, bed nets), up to </t>
    </r>
    <r>
      <rPr>
        <b/>
        <i/>
        <sz val="10"/>
        <color indexed="8"/>
        <rFont val="Arial"/>
        <family val="2"/>
      </rPr>
      <t>but not including</t>
    </r>
    <r>
      <rPr>
        <sz val="10"/>
        <color indexed="8"/>
        <rFont val="Arial"/>
        <family val="2"/>
      </rPr>
      <t xml:space="preserve"> dashboard reporting period. </t>
    </r>
    <r>
      <rPr>
        <b/>
        <sz val="10"/>
        <color indexed="8"/>
        <rFont val="Arial"/>
        <family val="2"/>
      </rPr>
      <t>Disbursement by GF: Reporting period:</t>
    </r>
    <r>
      <rPr>
        <sz val="10"/>
        <color indexed="8"/>
        <rFont val="Arial"/>
        <family val="2"/>
      </rPr>
      <t xml:space="preserve"> Sum of amounts transferred by the GF to either the PR or paid directly to suppliers (e.g. drugs, equipment, bed nets), during dashboard reporting period. 
</t>
    </r>
    <r>
      <rPr>
        <b/>
        <sz val="10"/>
        <color indexed="8"/>
        <rFont val="Arial"/>
        <family val="2"/>
      </rPr>
      <t>PR disbursements and expenditure:</t>
    </r>
    <r>
      <rPr>
        <sz val="10"/>
        <color indexed="8"/>
        <rFont val="Arial"/>
        <family val="2"/>
      </rPr>
      <t xml:space="preserve">  </t>
    </r>
    <r>
      <rPr>
        <b/>
        <sz val="10"/>
        <color indexed="8"/>
        <rFont val="Arial"/>
        <family val="2"/>
      </rPr>
      <t>Prior to this Reporting period:</t>
    </r>
    <r>
      <rPr>
        <sz val="10"/>
        <color indexed="8"/>
        <rFont val="Arial"/>
        <family val="2"/>
      </rPr>
      <t xml:space="preserve"> Total funds reported as being spent by the PR and/or disbursed to the Sub Recipients (SRs) up to </t>
    </r>
    <r>
      <rPr>
        <b/>
        <i/>
        <sz val="10"/>
        <color indexed="8"/>
        <rFont val="Arial"/>
        <family val="2"/>
      </rPr>
      <t xml:space="preserve">but not including </t>
    </r>
    <r>
      <rPr>
        <sz val="10"/>
        <color indexed="8"/>
        <rFont val="Arial"/>
        <family val="2"/>
      </rPr>
      <t>dashboard reporting period.</t>
    </r>
    <r>
      <rPr>
        <b/>
        <sz val="10"/>
        <color indexed="8"/>
        <rFont val="Arial"/>
        <family val="2"/>
      </rPr>
      <t xml:space="preserve"> PR disbursements and expenditure:  Reporting period:</t>
    </r>
    <r>
      <rPr>
        <sz val="10"/>
        <color indexed="8"/>
        <rFont val="Arial"/>
        <family val="2"/>
      </rPr>
      <t xml:space="preserve"> Total funds reported as being spent by the PR and/or disbursed to the Sub Recipients (SRs) during dashboard reporting period.</t>
    </r>
    <r>
      <rPr>
        <b/>
        <sz val="10"/>
        <color indexed="8"/>
        <rFont val="Arial"/>
        <family val="2"/>
      </rPr>
      <t xml:space="preserve">
Disbursements to SRs: Prior to this Reporting period: </t>
    </r>
    <r>
      <rPr>
        <sz val="10"/>
        <color indexed="8"/>
        <rFont val="Arial"/>
        <family val="2"/>
      </rPr>
      <t xml:space="preserve">The total amount transferred by the PR to Sub Recipients (SRs), up to </t>
    </r>
    <r>
      <rPr>
        <b/>
        <i/>
        <sz val="10"/>
        <color indexed="8"/>
        <rFont val="Arial"/>
        <family val="2"/>
      </rPr>
      <t>but not including</t>
    </r>
    <r>
      <rPr>
        <sz val="10"/>
        <color indexed="8"/>
        <rFont val="Arial"/>
        <family val="2"/>
      </rPr>
      <t xml:space="preserve"> dashboard reporting period. </t>
    </r>
    <r>
      <rPr>
        <b/>
        <sz val="10"/>
        <color indexed="8"/>
        <rFont val="Arial"/>
        <family val="2"/>
      </rPr>
      <t xml:space="preserve">Disbursements to SRs:Reporting period: </t>
    </r>
    <r>
      <rPr>
        <sz val="10"/>
        <color indexed="8"/>
        <rFont val="Arial"/>
        <family val="2"/>
      </rPr>
      <t>The total amount transferred by the PR to Sub Recipients (SRs), in dashboard reporting period.</t>
    </r>
  </si>
  <si>
    <r>
      <t xml:space="preserve">Cumulative Budget per Objective:  </t>
    </r>
    <r>
      <rPr>
        <sz val="10"/>
        <color indexed="8"/>
        <rFont val="Arial"/>
        <family val="2"/>
      </rPr>
      <t xml:space="preserve">Sum of the grant budget </t>
    </r>
    <r>
      <rPr>
        <b/>
        <i/>
        <sz val="10"/>
        <color indexed="8"/>
        <rFont val="Arial"/>
        <family val="2"/>
      </rPr>
      <t>by Objective</t>
    </r>
    <r>
      <rPr>
        <sz val="10"/>
        <color indexed="8"/>
        <rFont val="Arial"/>
        <family val="2"/>
      </rPr>
      <t xml:space="preserve">, from period one of the current phase </t>
    </r>
    <r>
      <rPr>
        <b/>
        <i/>
        <sz val="10"/>
        <color indexed="8"/>
        <rFont val="Arial"/>
        <family val="2"/>
      </rPr>
      <t>up to and including</t>
    </r>
    <r>
      <rPr>
        <sz val="10"/>
        <color indexed="8"/>
        <rFont val="Arial"/>
        <family val="2"/>
      </rPr>
      <t xml:space="preserve"> the dashboard reporting period. </t>
    </r>
    <r>
      <rPr>
        <b/>
        <sz val="10"/>
        <color indexed="8"/>
        <rFont val="Arial"/>
        <family val="2"/>
      </rPr>
      <t xml:space="preserve">
Cumulative Expenditure per Objective:</t>
    </r>
    <r>
      <rPr>
        <sz val="10"/>
        <color indexed="8"/>
        <rFont val="Arial"/>
        <family val="2"/>
      </rPr>
      <t xml:space="preserve"> Sum of</t>
    </r>
    <r>
      <rPr>
        <b/>
        <sz val="10"/>
        <color indexed="8"/>
        <rFont val="Arial"/>
        <family val="2"/>
      </rPr>
      <t xml:space="preserve"> </t>
    </r>
    <r>
      <rPr>
        <sz val="10"/>
        <color indexed="8"/>
        <rFont val="Arial"/>
        <family val="2"/>
      </rPr>
      <t xml:space="preserve">amounts spent </t>
    </r>
    <r>
      <rPr>
        <b/>
        <i/>
        <sz val="10"/>
        <color indexed="8"/>
        <rFont val="Arial"/>
        <family val="2"/>
      </rPr>
      <t>by Objective</t>
    </r>
    <r>
      <rPr>
        <sz val="10"/>
        <color indexed="8"/>
        <rFont val="Arial"/>
        <family val="2"/>
      </rPr>
      <t xml:space="preserve"> directly by the PR plus the amounts transferred by the PR to all SRs from the beginning of the phase </t>
    </r>
    <r>
      <rPr>
        <b/>
        <i/>
        <sz val="10"/>
        <color indexed="8"/>
        <rFont val="Arial"/>
        <family val="2"/>
      </rPr>
      <t>up to and including</t>
    </r>
    <r>
      <rPr>
        <sz val="10"/>
        <color indexed="8"/>
        <rFont val="Arial"/>
        <family val="2"/>
      </rPr>
      <t xml:space="preserve"> dashboard reporting period, by Objective.</t>
    </r>
  </si>
  <si>
    <r>
      <t xml:space="preserve">Days taken to submit final PU/DR to LFA – </t>
    </r>
    <r>
      <rPr>
        <sz val="10"/>
        <color indexed="8"/>
        <rFont val="Arial"/>
        <family val="2"/>
      </rPr>
      <t xml:space="preserve">This indicator measures </t>
    </r>
    <r>
      <rPr>
        <b/>
        <sz val="10"/>
        <color indexed="8"/>
        <rFont val="Arial"/>
        <family val="2"/>
      </rPr>
      <t>t</t>
    </r>
    <r>
      <rPr>
        <sz val="10"/>
        <color indexed="8"/>
        <rFont val="Arial"/>
        <family val="2"/>
      </rPr>
      <t xml:space="preserve">he number of calendar days it took the PR to send a final Performance Update and Disbursement Request (PU/DR) to the LFA after the end of the period. A 'final' PU/DR would be one for which the LFA did not require any further clarifications from the PR.
The expected value is 45 days from the end of the period, as defined in the Grant Agreement.  
The actual value is the number of calendar days from the end date of the period to the date on which the PR sent to the LFA the final PU/DR.  </t>
    </r>
    <r>
      <rPr>
        <b/>
        <sz val="10"/>
        <color indexed="8"/>
        <rFont val="Arial"/>
        <family val="2"/>
      </rPr>
      <t xml:space="preserve">
Days taken for disbursement to reach PR – </t>
    </r>
    <r>
      <rPr>
        <sz val="10"/>
        <color indexed="8"/>
        <rFont val="Arial"/>
        <family val="2"/>
      </rPr>
      <t xml:space="preserve">This indicator measures the number of calendar days it took the Global Fund to send the latest disbursement to the PR's account after receipt of the acceptable PU/DR by the LFA. 
The expected number is 45 days. 
The actual number is the number of days from the date of transmission by the PR to the LFA of the acceptable PU/DR to the date the disbursement is received by the PR at its bank.  </t>
    </r>
  </si>
  <si>
    <t>Name</t>
  </si>
  <si>
    <t>Days taken to submit final PU/DR to LFA</t>
  </si>
  <si>
    <t>Information reporting period</t>
  </si>
  <si>
    <t>Enter the data based on the colour-coded cells</t>
  </si>
  <si>
    <t>% Cumulative</t>
  </si>
  <si>
    <t>Obligations cumulative</t>
  </si>
  <si>
    <t>Expenditures cumulative</t>
  </si>
  <si>
    <t xml:space="preserve">Comment: </t>
  </si>
  <si>
    <t>Comment:</t>
  </si>
  <si>
    <t>Programmatic</t>
  </si>
  <si>
    <t>To:</t>
  </si>
  <si>
    <t>Comments:</t>
  </si>
  <si>
    <t xml:space="preserve">Comments: </t>
  </si>
  <si>
    <t>Time Bound Actions (TBAs)</t>
  </si>
  <si>
    <t>Title of the Grant:</t>
  </si>
  <si>
    <t>Start Date:</t>
  </si>
  <si>
    <t>€</t>
  </si>
  <si>
    <t>Round 9</t>
  </si>
  <si>
    <t>Phase 2</t>
  </si>
  <si>
    <t>Round 1</t>
  </si>
  <si>
    <t>Phase 1</t>
  </si>
  <si>
    <t>$</t>
  </si>
  <si>
    <t>Round 2</t>
  </si>
  <si>
    <t>Report Period:</t>
  </si>
  <si>
    <t>to:</t>
  </si>
  <si>
    <t>Round 3</t>
  </si>
  <si>
    <t>RCC</t>
  </si>
  <si>
    <t>Round 4</t>
  </si>
  <si>
    <t>Country:</t>
  </si>
  <si>
    <t>Component:</t>
  </si>
  <si>
    <t>HIV / AIDS</t>
  </si>
  <si>
    <t>Latest Rating:</t>
  </si>
  <si>
    <t>Report preparation date:</t>
  </si>
  <si>
    <t>Local Fund Agent:</t>
  </si>
  <si>
    <t>Prepared by:</t>
  </si>
  <si>
    <t>Component</t>
  </si>
  <si>
    <t>MALARIA</t>
  </si>
  <si>
    <t>TB</t>
  </si>
  <si>
    <t>Currency</t>
  </si>
  <si>
    <t>Round</t>
  </si>
  <si>
    <t>Round 5</t>
  </si>
  <si>
    <t>Round 6</t>
  </si>
  <si>
    <t>Round 7</t>
  </si>
  <si>
    <t>Round 8</t>
  </si>
  <si>
    <t>Phase</t>
  </si>
  <si>
    <t>Raiting</t>
  </si>
  <si>
    <t>A1</t>
  </si>
  <si>
    <t>A2</t>
  </si>
  <si>
    <t>B1</t>
  </si>
  <si>
    <t>B2</t>
  </si>
  <si>
    <t>C</t>
  </si>
  <si>
    <t>CA (Crown Agents)</t>
  </si>
  <si>
    <t>DEL (Deloitte)</t>
  </si>
  <si>
    <t>DTT (DTT Emerging Markets)</t>
  </si>
  <si>
    <t>FIN (Finconsult)</t>
  </si>
  <si>
    <t>GT (Grant Thornton)</t>
  </si>
  <si>
    <t>H-C (Hodar-Conseil)</t>
  </si>
  <si>
    <t>KPMG (KPMG)</t>
  </si>
  <si>
    <t>MSCI (MSCI)</t>
  </si>
  <si>
    <t>PwC (PricewaterhouseCoopers)</t>
  </si>
  <si>
    <t xml:space="preserve">STI (Swiss Tropical Institute), </t>
  </si>
  <si>
    <t>Total</t>
  </si>
  <si>
    <t>Expected (days)</t>
  </si>
  <si>
    <t>Actual (days)</t>
  </si>
  <si>
    <t>Financial Indicators</t>
  </si>
  <si>
    <t>Planned</t>
  </si>
  <si>
    <t>Vacant</t>
  </si>
  <si>
    <t>#  Expected</t>
  </si>
  <si>
    <t># Received</t>
  </si>
  <si>
    <t>Assessed</t>
  </si>
  <si>
    <t>Signed</t>
  </si>
  <si>
    <t>Management Indicators</t>
  </si>
  <si>
    <t>NVP</t>
  </si>
  <si>
    <t>3TC</t>
  </si>
  <si>
    <t>D4T</t>
  </si>
  <si>
    <t>AZT</t>
  </si>
  <si>
    <t>DDI</t>
  </si>
  <si>
    <t>EFV</t>
  </si>
  <si>
    <t>AS/MQ</t>
  </si>
  <si>
    <t>AS/LF</t>
  </si>
  <si>
    <t>AS/AQ</t>
  </si>
  <si>
    <t>Products</t>
  </si>
  <si>
    <t>Peru</t>
  </si>
  <si>
    <t>Filled</t>
  </si>
  <si>
    <t>Approved</t>
  </si>
  <si>
    <t>HIVAIDS / TB</t>
  </si>
  <si>
    <t>HSS</t>
  </si>
  <si>
    <t>Target</t>
  </si>
  <si>
    <t xml:space="preserve">Achieved </t>
  </si>
  <si>
    <t>Medicaments</t>
  </si>
  <si>
    <t>Indicators</t>
  </si>
  <si>
    <t>Achieved</t>
  </si>
  <si>
    <t>min</t>
  </si>
  <si>
    <t>max</t>
  </si>
  <si>
    <t>Comments</t>
  </si>
  <si>
    <t xml:space="preserve">Financial </t>
  </si>
  <si>
    <t>Management</t>
  </si>
  <si>
    <t>What is the overall status of this grant implementation?</t>
  </si>
  <si>
    <t>Due Date</t>
  </si>
  <si>
    <t>Summary Comments</t>
  </si>
  <si>
    <t>Are all funds reaching implementation levels and being spent according to budget?</t>
  </si>
  <si>
    <t>Are technical targets being achieved?</t>
  </si>
  <si>
    <t>Are procurement and hiring on schedule?</t>
  </si>
  <si>
    <t>F1</t>
  </si>
  <si>
    <t>F2</t>
  </si>
  <si>
    <t>F3</t>
  </si>
  <si>
    <t>F4</t>
  </si>
  <si>
    <t>P1</t>
  </si>
  <si>
    <t>P2</t>
  </si>
  <si>
    <t>P3</t>
  </si>
  <si>
    <t>P4</t>
  </si>
  <si>
    <t>M1</t>
  </si>
  <si>
    <t>M2</t>
  </si>
  <si>
    <t>M3</t>
  </si>
  <si>
    <t>M4</t>
  </si>
  <si>
    <t>M5</t>
  </si>
  <si>
    <t>Yes</t>
  </si>
  <si>
    <t>M6</t>
  </si>
  <si>
    <t>Grant No.:</t>
  </si>
  <si>
    <t>Fulfilled</t>
  </si>
  <si>
    <t>Not fulfilled, and past the deadline</t>
  </si>
  <si>
    <t>Receiving Funding</t>
  </si>
  <si>
    <t>P5</t>
  </si>
  <si>
    <t>P6</t>
  </si>
  <si>
    <t>P7</t>
  </si>
  <si>
    <t>P8</t>
  </si>
  <si>
    <t>P9</t>
  </si>
  <si>
    <t>P10</t>
  </si>
  <si>
    <t>P11</t>
  </si>
  <si>
    <t>SRs</t>
  </si>
  <si>
    <t>CCM Decision</t>
  </si>
  <si>
    <t>Countries</t>
  </si>
  <si>
    <t>Afghanistan</t>
  </si>
  <si>
    <t>Albania</t>
  </si>
  <si>
    <t>Algeria</t>
  </si>
  <si>
    <t>Angola</t>
  </si>
  <si>
    <t>Argentina</t>
  </si>
  <si>
    <t>Armenia</t>
  </si>
  <si>
    <t>Azerbaijan</t>
  </si>
  <si>
    <t>Bangladesh</t>
  </si>
  <si>
    <t>Belarus</t>
  </si>
  <si>
    <t>Belize</t>
  </si>
  <si>
    <t>Benin</t>
  </si>
  <si>
    <t>Bhutan</t>
  </si>
  <si>
    <t>Bolivia</t>
  </si>
  <si>
    <t>Bosnia and Herzegovina</t>
  </si>
  <si>
    <t>Botswana</t>
  </si>
  <si>
    <t>Brazil</t>
  </si>
  <si>
    <t>Bulgaria</t>
  </si>
  <si>
    <t>Burkina Faso</t>
  </si>
  <si>
    <t>Burundi</t>
  </si>
  <si>
    <t>Cambodia</t>
  </si>
  <si>
    <t>Cameroon</t>
  </si>
  <si>
    <t>Cape Verde</t>
  </si>
  <si>
    <t>Central African Republic</t>
  </si>
  <si>
    <t>Chad</t>
  </si>
  <si>
    <t>Chile</t>
  </si>
  <si>
    <t>China</t>
  </si>
  <si>
    <t>Colombia</t>
  </si>
  <si>
    <t>Comoros</t>
  </si>
  <si>
    <t>Congo (Democratic Republic of the)</t>
  </si>
  <si>
    <t>Congo (Republic of the)</t>
  </si>
  <si>
    <t>Costa Rica</t>
  </si>
  <si>
    <t>Cote d'Ivoire</t>
  </si>
  <si>
    <t>Croatia</t>
  </si>
  <si>
    <t>Cuba</t>
  </si>
  <si>
    <t>Djibouti</t>
  </si>
  <si>
    <t>Dominican Republic</t>
  </si>
  <si>
    <t>Ecuador</t>
  </si>
  <si>
    <t>Egypt</t>
  </si>
  <si>
    <t>El Salvador</t>
  </si>
  <si>
    <t>Equatorial Guinea</t>
  </si>
  <si>
    <t>Eritrea</t>
  </si>
  <si>
    <t>Estonia</t>
  </si>
  <si>
    <t>Ethiopia</t>
  </si>
  <si>
    <t>Fiji</t>
  </si>
  <si>
    <t>Gabon</t>
  </si>
  <si>
    <t>Gambia</t>
  </si>
  <si>
    <t>Georgia</t>
  </si>
  <si>
    <t>Ghana</t>
  </si>
  <si>
    <t>Global(LWF)</t>
  </si>
  <si>
    <t>Guatemala</t>
  </si>
  <si>
    <t>Guinea</t>
  </si>
  <si>
    <t>Guinea-Bissau</t>
  </si>
  <si>
    <t>Guyana</t>
  </si>
  <si>
    <t>Haiti</t>
  </si>
  <si>
    <t>Honduras</t>
  </si>
  <si>
    <t>India</t>
  </si>
  <si>
    <t>Indonesia</t>
  </si>
  <si>
    <t>Iran (Islamic Republic of)</t>
  </si>
  <si>
    <t>Iraq</t>
  </si>
  <si>
    <t>Jamaica</t>
  </si>
  <si>
    <t>Jordan</t>
  </si>
  <si>
    <t>Kazakhstan</t>
  </si>
  <si>
    <t>Kenya</t>
  </si>
  <si>
    <t>Korea, Democratic Peoples Republic of</t>
  </si>
  <si>
    <t>Kosovo (Serbia)</t>
  </si>
  <si>
    <t>Kyrgyzstan</t>
  </si>
  <si>
    <t>Lao PDR</t>
  </si>
  <si>
    <t>Lesotho</t>
  </si>
  <si>
    <t>Liberia</t>
  </si>
  <si>
    <t>Macedonia, FYR</t>
  </si>
  <si>
    <t>Madagascar</t>
  </si>
  <si>
    <t>Malawi</t>
  </si>
  <si>
    <t>Maldives</t>
  </si>
  <si>
    <t>Mali</t>
  </si>
  <si>
    <t>Mauritania</t>
  </si>
  <si>
    <t>Mauritius</t>
  </si>
  <si>
    <t>Moldova</t>
  </si>
  <si>
    <t>Mongolia</t>
  </si>
  <si>
    <t>Montenegro</t>
  </si>
  <si>
    <t>Morocco</t>
  </si>
  <si>
    <t>Mozambique</t>
  </si>
  <si>
    <t>Multi-country Africa (West Africa Corridor Program)</t>
  </si>
  <si>
    <t>Multi-country Africa(RMCC)</t>
  </si>
  <si>
    <t>Multi-country Americas (Andean)</t>
  </si>
  <si>
    <t>Multi-country Americas (CARICOM)</t>
  </si>
  <si>
    <t>Multi-country Americas (CRN+)</t>
  </si>
  <si>
    <t>Multi-country Americas (Meso)</t>
  </si>
  <si>
    <t>Multi-country Americas (OECS)</t>
  </si>
  <si>
    <t>Multi-country Americas (REDCA+)</t>
  </si>
  <si>
    <t>Multi-country Western Pacific</t>
  </si>
  <si>
    <t>Myanmar</t>
  </si>
  <si>
    <t>Namibia</t>
  </si>
  <si>
    <t>Nepal</t>
  </si>
  <si>
    <t>Nicaragua</t>
  </si>
  <si>
    <t>Niger</t>
  </si>
  <si>
    <t>Nigeria</t>
  </si>
  <si>
    <t>Pakistan</t>
  </si>
  <si>
    <t>Panama</t>
  </si>
  <si>
    <t>Papua New Guinea</t>
  </si>
  <si>
    <t>Paraguay</t>
  </si>
  <si>
    <t>Philippines</t>
  </si>
  <si>
    <t>Romania</t>
  </si>
  <si>
    <t>Russian Federation</t>
  </si>
  <si>
    <t>Rwanda</t>
  </si>
  <si>
    <t>Sao Tome and Principe</t>
  </si>
  <si>
    <t>Senegal</t>
  </si>
  <si>
    <t>Serbia</t>
  </si>
  <si>
    <t>Sierra Leone</t>
  </si>
  <si>
    <t>Solomon Islands</t>
  </si>
  <si>
    <t>Somalia</t>
  </si>
  <si>
    <t>South Africa</t>
  </si>
  <si>
    <t>Sri Lanka</t>
  </si>
  <si>
    <t>Sudan</t>
  </si>
  <si>
    <t>Suriname</t>
  </si>
  <si>
    <t>Swaziland</t>
  </si>
  <si>
    <t>Syrian Arab Republic</t>
  </si>
  <si>
    <t>Tajikistan</t>
  </si>
  <si>
    <t>Tanzania</t>
  </si>
  <si>
    <t>Thailand</t>
  </si>
  <si>
    <t>Timor-Leste</t>
  </si>
  <si>
    <t>Togo</t>
  </si>
  <si>
    <t>Tunisia</t>
  </si>
  <si>
    <t>Turkey</t>
  </si>
  <si>
    <t>Uganda</t>
  </si>
  <si>
    <t>Ukraine</t>
  </si>
  <si>
    <t>UN Theme Group on HIV/AIDS (West Bank and Gaza)</t>
  </si>
  <si>
    <t>Uzbekistan</t>
  </si>
  <si>
    <t>Viet Nam</t>
  </si>
  <si>
    <t>Yemen</t>
  </si>
  <si>
    <t>Zambia</t>
  </si>
  <si>
    <t>Zanzibar (Tanzania)</t>
  </si>
  <si>
    <t>Zimbabwe</t>
  </si>
  <si>
    <t>UNOPS</t>
  </si>
  <si>
    <t>Management Information:</t>
  </si>
  <si>
    <t>Valor</t>
  </si>
  <si>
    <t>Rating</t>
  </si>
  <si>
    <t>from:</t>
  </si>
  <si>
    <t>Reporting period</t>
  </si>
  <si>
    <t>Principal Recipient:</t>
  </si>
  <si>
    <t>Disbursed to SRs</t>
  </si>
  <si>
    <t>SR expenditures</t>
  </si>
  <si>
    <t>RDT</t>
  </si>
  <si>
    <t>Name:</t>
  </si>
  <si>
    <t>Definition</t>
  </si>
  <si>
    <t>Measurement</t>
  </si>
  <si>
    <t>Data Source</t>
  </si>
  <si>
    <t>Currency of the grant ($ or Euro)</t>
  </si>
  <si>
    <t>PR, LFA, GF emails and records;  bank notification document or the notice of receipt by the PR to GF; SR reports to PR based on bank records</t>
  </si>
  <si>
    <t>PR records</t>
  </si>
  <si>
    <t>Number, in current reporting period</t>
  </si>
  <si>
    <t>PR and SR records</t>
  </si>
  <si>
    <t>Grant agreement approved budget (for categories 4 and 5 of Enhanced Finance Reporting in current phase); and PR financial data (for expenditures), and/or PSM unit (for orders placed and funding committed or obligated).</t>
  </si>
  <si>
    <t>Financial information</t>
  </si>
  <si>
    <t>Management Information</t>
  </si>
  <si>
    <t>Performance Framework</t>
  </si>
  <si>
    <t>Period</t>
  </si>
  <si>
    <t>P12</t>
  </si>
  <si>
    <t>Pending</t>
  </si>
  <si>
    <t>Fund Portfolio Manager:</t>
  </si>
  <si>
    <t>PR expenditure and disbursement</t>
  </si>
  <si>
    <t>Identified</t>
  </si>
  <si>
    <t>Person Responsible</t>
  </si>
  <si>
    <t>LFA</t>
  </si>
  <si>
    <t xml:space="preserve">Date </t>
  </si>
  <si>
    <t>Not fulfilled, but within deadline</t>
  </si>
  <si>
    <t>Programmatic Indicators (from Performance Framework)</t>
  </si>
  <si>
    <t>Indicator Number: Name (Perf Framework No.)</t>
  </si>
  <si>
    <t>Isoniazid</t>
  </si>
  <si>
    <t>Ethambutol</t>
  </si>
  <si>
    <t>Rifampicin</t>
  </si>
  <si>
    <t>Pyrazimamide</t>
  </si>
  <si>
    <t xml:space="preserve">     Enter management data in every blue cell.</t>
  </si>
  <si>
    <t>Key Recommendations from Oversight Group(s)</t>
  </si>
  <si>
    <t>Current  Reporting  Period</t>
  </si>
  <si>
    <t>Previous  Reporting  Period</t>
  </si>
  <si>
    <t xml:space="preserve">Last fund disbursement: Calendar days </t>
  </si>
  <si>
    <t>E-PAP</t>
  </si>
  <si>
    <t>Al/Lum</t>
  </si>
  <si>
    <t>Disbursed by Global Fund</t>
  </si>
  <si>
    <t>Expenditures</t>
  </si>
  <si>
    <t>TB nutri'l supplements</t>
  </si>
  <si>
    <t>Recommendations</t>
  </si>
  <si>
    <t>P1 - trend</t>
  </si>
  <si>
    <t>P2 - trend</t>
  </si>
  <si>
    <t>P3 - trend</t>
  </si>
  <si>
    <t>Set-up = List of validation for Grant Detail page</t>
  </si>
  <si>
    <t>Action Taken</t>
  </si>
  <si>
    <t>Phase:</t>
  </si>
  <si>
    <t>Round:</t>
  </si>
  <si>
    <t>From:</t>
  </si>
  <si>
    <t>Date of entry  of information:</t>
  </si>
  <si>
    <t xml:space="preserve">     Enter finance data in every orange cell like this.</t>
  </si>
  <si>
    <t>Code</t>
  </si>
  <si>
    <t>Grant No.</t>
  </si>
  <si>
    <t>Difference between current stock and safety stock</t>
  </si>
  <si>
    <t>Months of safety stock</t>
  </si>
  <si>
    <t>0% - 59%</t>
  </si>
  <si>
    <t>60% - 89%</t>
  </si>
  <si>
    <t>Actions to Implement / Previous Period</t>
  </si>
  <si>
    <t xml:space="preserve">(7)
Level of safety stock
(expressed in months and defined by country) </t>
  </si>
  <si>
    <t>Stock level expressed in months of treatment for all current patients</t>
  </si>
  <si>
    <t>Directly Tied?</t>
  </si>
  <si>
    <t>Indicator</t>
  </si>
  <si>
    <t xml:space="preserve">Last fund disbursement: Number of calendar days </t>
  </si>
  <si>
    <t>Data Sources</t>
  </si>
  <si>
    <t>Currency of the grant ($ or Euro) Cumulative  – Figures refer to budget and disbursements for all the periods of the phase up to and including the dashboard reporting period</t>
  </si>
  <si>
    <t>PU/DR; PR data: SR reports to PR</t>
  </si>
  <si>
    <t>• Cumulative  – Figures refer to budget, disbursements or expenditure for all the periods of the phase up to and including the dashboard reporting period.</t>
  </si>
  <si>
    <t>Number, cumulative to the dashboard reporting period. Number of fulfilled CPs and/or TBAs plus unfulfilled CPs and/or TBAs should equal the total number set by the Global Fund on the grant</t>
  </si>
  <si>
    <t>PR records; Grant Performance Reports;</t>
  </si>
  <si>
    <t>Number, cumulative to the reporting period. A SR is an institution or program with its own workplan, budget and performance targets.</t>
  </si>
  <si>
    <t>PR records; Sub-agreements/MOUs; CCM records</t>
  </si>
  <si>
    <t>Number of months</t>
  </si>
  <si>
    <t>Information on indicators</t>
  </si>
  <si>
    <t>Days taken for disbursement to reach PR</t>
  </si>
  <si>
    <t xml:space="preserve">Days taken for disbursement to reach SRs </t>
  </si>
  <si>
    <t>Obligations</t>
  </si>
  <si>
    <t>PR records: Warehouse data.</t>
  </si>
  <si>
    <t>Budget Approved*</t>
  </si>
  <si>
    <t>Round 10</t>
  </si>
  <si>
    <t>Currency of the grant</t>
  </si>
  <si>
    <t xml:space="preserve">     Enter performance data in every yellow cell.</t>
  </si>
  <si>
    <t>Decisions and Actions</t>
  </si>
  <si>
    <t>Please Select</t>
  </si>
  <si>
    <t>Grant information</t>
  </si>
  <si>
    <t>TOP 3</t>
  </si>
  <si>
    <t>Prior to reporting period</t>
  </si>
  <si>
    <t>Current reporting period</t>
  </si>
  <si>
    <t>F3: Disbursements and expenditures</t>
  </si>
  <si>
    <t>F2: Budget and actual expenditures by Grant Objective</t>
  </si>
  <si>
    <t>F1: Budget and disbursements by Global Fund</t>
  </si>
  <si>
    <t>F4: Latest PR reporting and disbursement cycle</t>
  </si>
  <si>
    <t>M1: Status of Conditions Precedent (CPs) and Time Bound Actions (TBAs)</t>
  </si>
  <si>
    <t>M2: Status of key PR management positions</t>
  </si>
  <si>
    <t>M6: Difference between current and safety stock</t>
  </si>
  <si>
    <t>Cumulative budget</t>
  </si>
  <si>
    <t>Cumulative disbursements</t>
  </si>
  <si>
    <t xml:space="preserve">M3: Contractual arrangements (SRs) </t>
  </si>
  <si>
    <t>SSR to SR</t>
  </si>
  <si>
    <t>SRs to PR</t>
  </si>
  <si>
    <t>M5: Budget and Procurement of health products, health equipment, medicines and pharmaceuticals</t>
  </si>
  <si>
    <t>Programmatic Information:</t>
  </si>
  <si>
    <t>Programmatic Indicators</t>
  </si>
  <si>
    <t>PR banking or accounting information; TGF disbursment notification; PU/DR; GF website</t>
  </si>
  <si>
    <t>Programmatic indicators  (Performance Framework )</t>
  </si>
  <si>
    <t xml:space="preserve">Financial Information: </t>
  </si>
  <si>
    <t xml:space="preserve">Management Information: </t>
  </si>
  <si>
    <t xml:space="preserve">Programmatic Information: </t>
  </si>
  <si>
    <t>Grant Objective</t>
  </si>
  <si>
    <t>Start Date (dd/Mmm/yy):</t>
  </si>
  <si>
    <t>* Includes only EFR category 4 and 5  (Health products and health equipment &amp; Medicines and Pharmaceuticals)</t>
  </si>
  <si>
    <t>Table is automatically updated. No data or information is to be entered here.</t>
  </si>
  <si>
    <t>V1.0</t>
  </si>
  <si>
    <t xml:space="preserve">The total number of periodic reports with up-to-date financial, management and performance (programmatic) data received by the PR from SRs and by SRs from the SubSRs (SSRs) by the expected date. A 'complete' report is one that contains all the data that the PR requires for the PU/DR.
The expected date would be set by the PR in the sub-agreements. </t>
  </si>
  <si>
    <t>What is the status of actions on previous decisions?</t>
  </si>
  <si>
    <r>
      <t xml:space="preserve">Cumulative budget: </t>
    </r>
    <r>
      <rPr>
        <sz val="10"/>
        <color indexed="8"/>
        <rFont val="Arial"/>
        <family val="2"/>
      </rPr>
      <t xml:space="preserve">Sum of the grant budget from period one (quarter, trimester, or semester) of the current phase, </t>
    </r>
    <r>
      <rPr>
        <b/>
        <i/>
        <sz val="10"/>
        <color indexed="8"/>
        <rFont val="Arial"/>
        <family val="2"/>
      </rPr>
      <t>up to and including</t>
    </r>
    <r>
      <rPr>
        <sz val="10"/>
        <color indexed="8"/>
        <rFont val="Arial"/>
        <family val="2"/>
      </rPr>
      <t xml:space="preserve"> the dashboard reporting period.</t>
    </r>
    <r>
      <rPr>
        <b/>
        <sz val="10"/>
        <color indexed="8"/>
        <rFont val="Arial"/>
        <family val="2"/>
      </rPr>
      <t xml:space="preserve">
Cumulative Disbursments by GF:</t>
    </r>
    <r>
      <rPr>
        <sz val="10"/>
        <color indexed="8"/>
        <rFont val="Arial"/>
        <family val="2"/>
      </rPr>
      <t xml:space="preserve"> Sum of all the funds transferred by the GF to either the PR or paid directly to suppliers (e.g. drugs, equipment, bed nets), </t>
    </r>
    <r>
      <rPr>
        <b/>
        <i/>
        <sz val="10"/>
        <color indexed="8"/>
        <rFont val="Arial"/>
        <family val="2"/>
      </rPr>
      <t>up to and including</t>
    </r>
    <r>
      <rPr>
        <b/>
        <sz val="10"/>
        <color indexed="8"/>
        <rFont val="Arial"/>
        <family val="2"/>
      </rPr>
      <t xml:space="preserve"> </t>
    </r>
    <r>
      <rPr>
        <sz val="10"/>
        <color indexed="8"/>
        <rFont val="Arial"/>
        <family val="2"/>
      </rPr>
      <t>the dasboard reporting period.</t>
    </r>
  </si>
  <si>
    <r>
      <t xml:space="preserve">Currency of the grant ($ or Euro)
• Reporting period – Figures refer to budget, disbursements or expenditure for the reporting period to which the dashboard refers.
• Prior to reporting period - Figures refer to the total budget, disbursements or expenditure for all the periods before </t>
    </r>
    <r>
      <rPr>
        <b/>
        <i/>
        <sz val="10"/>
        <color indexed="8"/>
        <rFont val="Arial"/>
        <family val="2"/>
      </rPr>
      <t>but not including</t>
    </r>
    <r>
      <rPr>
        <sz val="10"/>
        <color indexed="8"/>
        <rFont val="Arial"/>
        <family val="2"/>
      </rPr>
      <t xml:space="preserve"> the current period.</t>
    </r>
  </si>
  <si>
    <r>
      <t xml:space="preserve">Number of calendar days; it refers only to reporting period for which the latest disbursement was received and is </t>
    </r>
    <r>
      <rPr>
        <b/>
        <sz val="10"/>
        <color indexed="8"/>
        <rFont val="Arial"/>
        <family val="2"/>
      </rPr>
      <t>not cumulative</t>
    </r>
  </si>
  <si>
    <r>
      <t xml:space="preserve">Number of Conditions Precedent (CPs) and Time Bound Actions (TBAs ) fulfilled, or unfulfilled. 
</t>
    </r>
    <r>
      <rPr>
        <sz val="10"/>
        <color indexed="8"/>
        <rFont val="Arial"/>
        <family val="2"/>
      </rPr>
      <t>Within the Unfulfilled category, we distinguish between those CPs and TBAs whose deadline has not passed and those for which the deadline has passed.</t>
    </r>
  </si>
  <si>
    <r>
      <t>Number of PR grant management positions planned currently filled or vacant.</t>
    </r>
    <r>
      <rPr>
        <sz val="10"/>
        <color indexed="8"/>
        <rFont val="Arial"/>
        <family val="2"/>
      </rPr>
      <t xml:space="preserve"> Full time equivalents of the </t>
    </r>
    <r>
      <rPr>
        <b/>
        <sz val="10"/>
        <color indexed="8"/>
        <rFont val="Arial"/>
        <family val="2"/>
      </rPr>
      <t xml:space="preserve">managerial </t>
    </r>
    <r>
      <rPr>
        <sz val="10"/>
        <color indexed="8"/>
        <rFont val="Arial"/>
        <family val="2"/>
      </rPr>
      <t>positions that are on the organizational chart (or otherwise planned) and directly responsible for ensuring grant implementation at the PR, and lead SRs (if necessary). This will include new hires, current staff who are assigned to work on the grant’s management, as well as any staff seconded from other divisions or partner organizations.</t>
    </r>
  </si>
  <si>
    <r>
      <t xml:space="preserve">
</t>
    </r>
    <r>
      <rPr>
        <b/>
        <sz val="10"/>
        <color indexed="8"/>
        <rFont val="Arial"/>
        <family val="2"/>
      </rPr>
      <t xml:space="preserve">Identified: </t>
    </r>
    <r>
      <rPr>
        <sz val="10"/>
        <color indexed="8"/>
        <rFont val="Arial"/>
        <family val="2"/>
      </rPr>
      <t xml:space="preserve">Total number of potential SRs identified by the PR for the phase. </t>
    </r>
    <r>
      <rPr>
        <b/>
        <sz val="10"/>
        <color indexed="8"/>
        <rFont val="Arial"/>
        <family val="2"/>
      </rPr>
      <t xml:space="preserve">Assessed: </t>
    </r>
    <r>
      <rPr>
        <sz val="10"/>
        <color indexed="8"/>
        <rFont val="Arial"/>
        <family val="2"/>
      </rPr>
      <t xml:space="preserve">Total number of potential SRs assessed by the PR to determine whether they qualify to function as SRs for the grant. </t>
    </r>
    <r>
      <rPr>
        <b/>
        <sz val="10"/>
        <color indexed="8"/>
        <rFont val="Arial"/>
        <family val="2"/>
      </rPr>
      <t>Approved:</t>
    </r>
    <r>
      <rPr>
        <sz val="10"/>
        <color indexed="8"/>
        <rFont val="Arial"/>
        <family val="2"/>
      </rPr>
      <t xml:space="preserve"> Total number of SRs that have been approved</t>
    </r>
    <r>
      <rPr>
        <b/>
        <sz val="10"/>
        <color indexed="8"/>
        <rFont val="Arial"/>
        <family val="2"/>
      </rPr>
      <t xml:space="preserve">. Signed: </t>
    </r>
    <r>
      <rPr>
        <sz val="10"/>
        <color indexed="8"/>
        <rFont val="Arial"/>
        <family val="2"/>
      </rPr>
      <t xml:space="preserve">Total number of SRs that have signed agreements/contracts with the PR under the grant. </t>
    </r>
    <r>
      <rPr>
        <b/>
        <sz val="10"/>
        <color indexed="8"/>
        <rFont val="Arial"/>
        <family val="2"/>
      </rPr>
      <t xml:space="preserve">Receiving funding: </t>
    </r>
    <r>
      <rPr>
        <sz val="10"/>
        <color indexed="8"/>
        <rFont val="Arial"/>
        <family val="2"/>
      </rPr>
      <t xml:space="preserve">Total number of SRs that are getting funds and/or supplies from the PR.
Numbers of SRs Identified, Assessed, Approved, Signed and Receiving funds are cumulative for the phase, with the following exceptions:  
If an SR does not need new approval in Phase II, then approval in Phase I is counted. 
If an SR was signed in a previous Phase but is </t>
    </r>
    <r>
      <rPr>
        <b/>
        <sz val="10"/>
        <color indexed="8"/>
        <rFont val="Arial"/>
        <family val="2"/>
      </rPr>
      <t>not</t>
    </r>
    <r>
      <rPr>
        <sz val="10"/>
        <color indexed="8"/>
        <rFont val="Arial"/>
        <family val="2"/>
      </rPr>
      <t xml:space="preserve"> working in the current Phase, that SR is no longer counted in Identified, Assessed, Approved.</t>
    </r>
  </si>
  <si>
    <r>
      <t xml:space="preserve">Number of reports received. The figure reflects only the period of reporting; it is </t>
    </r>
    <r>
      <rPr>
        <b/>
        <i/>
        <sz val="10"/>
        <color indexed="8"/>
        <rFont val="Arial"/>
        <family val="2"/>
      </rPr>
      <t>not cumulative.</t>
    </r>
  </si>
  <si>
    <r>
      <t xml:space="preserve">This indicator measures the budget approved for the current phase of the grant for purchase of health products and equipment and pharmaceuticals and medicines (categories 4 and 5 in the new Enhanced Financial Report), and the cumulative amounts of financial obligations and expenditures up to the dashboard reporting period. 
Budget </t>
    </r>
    <r>
      <rPr>
        <b/>
        <sz val="10"/>
        <color indexed="8"/>
        <rFont val="Arial"/>
        <family val="2"/>
      </rPr>
      <t xml:space="preserve">approved: </t>
    </r>
    <r>
      <rPr>
        <sz val="10"/>
        <color indexed="8"/>
        <rFont val="Arial"/>
        <family val="2"/>
      </rPr>
      <t xml:space="preserve">Total approved budget for purchases (categories 4 and 5) </t>
    </r>
    <r>
      <rPr>
        <b/>
        <i/>
        <sz val="10"/>
        <color indexed="8"/>
        <rFont val="Arial"/>
        <family val="2"/>
      </rPr>
      <t>for the entire phase</t>
    </r>
    <r>
      <rPr>
        <i/>
        <sz val="10"/>
        <color indexed="8"/>
        <rFont val="Arial"/>
        <family val="2"/>
      </rPr>
      <t xml:space="preserve"> </t>
    </r>
    <r>
      <rPr>
        <sz val="10"/>
        <color indexed="8"/>
        <rFont val="Arial"/>
        <family val="2"/>
      </rPr>
      <t xml:space="preserve">of the grant. It does not include the amounts for fees, management, operational costs, etc.
</t>
    </r>
    <r>
      <rPr>
        <b/>
        <sz val="10"/>
        <color indexed="8"/>
        <rFont val="Arial"/>
        <family val="2"/>
      </rPr>
      <t>Cumulative Obligations:</t>
    </r>
    <r>
      <rPr>
        <sz val="10"/>
        <color indexed="8"/>
        <rFont val="Arial"/>
        <family val="2"/>
      </rPr>
      <t xml:space="preserve"> Total of all order(s) placed and monies committed for these purchases by the PR </t>
    </r>
    <r>
      <rPr>
        <b/>
        <i/>
        <sz val="10"/>
        <color indexed="8"/>
        <rFont val="Arial"/>
        <family val="2"/>
      </rPr>
      <t xml:space="preserve">up to and including </t>
    </r>
    <r>
      <rPr>
        <sz val="10"/>
        <color indexed="8"/>
        <rFont val="Arial"/>
        <family val="2"/>
      </rPr>
      <t xml:space="preserve">the dashboard reporting period. Ideally, by the end of the Phase, budget should equal obligations.
</t>
    </r>
    <r>
      <rPr>
        <b/>
        <sz val="10"/>
        <color indexed="8"/>
        <rFont val="Arial"/>
        <family val="2"/>
      </rPr>
      <t>Cumulative expenditure:</t>
    </r>
    <r>
      <rPr>
        <sz val="10"/>
        <color indexed="8"/>
        <rFont val="Arial"/>
        <family val="2"/>
      </rPr>
      <t xml:space="preserve"> Total of actual Expenditures on category 4 and 5 </t>
    </r>
    <r>
      <rPr>
        <b/>
        <i/>
        <sz val="10"/>
        <color indexed="8"/>
        <rFont val="Arial"/>
        <family val="2"/>
      </rPr>
      <t>up to and including</t>
    </r>
    <r>
      <rPr>
        <sz val="10"/>
        <color indexed="8"/>
        <rFont val="Arial"/>
        <family val="2"/>
      </rPr>
      <t xml:space="preserve"> the dashboard reporting period (whether paid by PR or authorized to be paid by another entity like GF or other).</t>
    </r>
  </si>
  <si>
    <r>
      <t xml:space="preserve">Note: </t>
    </r>
    <r>
      <rPr>
        <sz val="10"/>
        <color indexed="8"/>
        <rFont val="Arial"/>
        <family val="2"/>
      </rPr>
      <t xml:space="preserve">Category 6 of the EFR will not be considered as part of the budget for pharmaceuticals. Category 6 has several expenditures that are difficult to disaggregate or quantify, such as warehousing costs, distribution costs (particularly when distibution is done by MOHs), and others that are related to operational costs of the PSM component. </t>
    </r>
  </si>
  <si>
    <t xml:space="preserve">This indicator is a snapshot of the difference between the current (or last month) stock level of a specific product (medicine in single, fixed-dose combination, bednets, diagnostic kits, etc.) of a particular dose, expressed in monthly needs (number of months of treatment available) for all patients in the program, and the safety or buffer stock (also expressed in months) as established by the disease program, warehouse system or essential drugs program, for the particular product and dosage.  
The table will show the difference in months in colors:
• RED: when the difference is negative or 0, showing that months of existing stock are lower than or equal to what has been established as months of safety stock
• YELLOW: when we have more than the level of safety stock (&gt;0) but less than 3 months (+3).
• GREEN: when the difference is between 3 and 18 months.
• VIOLET: When the difference shows that the level above the safety stock is greater than or equal to 18 months indicating a potential overstock) problem.
For a full description of how this indicator is calculated, please see the 
User’s Manual.
</t>
  </si>
  <si>
    <t>Data Entry</t>
  </si>
  <si>
    <t>Days from receipt of accepted PU/DR by LFA</t>
  </si>
  <si>
    <r>
      <t>Average</t>
    </r>
    <r>
      <rPr>
        <sz val="11"/>
        <color theme="1"/>
        <rFont val="Calibri"/>
        <family val="2"/>
      </rPr>
      <t xml:space="preserve"> days from receipt by PR to receipt by SRs </t>
    </r>
  </si>
  <si>
    <t>(5) 
Current stock in central warehouse (that does not expire within the next 3 months)</t>
  </si>
  <si>
    <t>(8)  =  (6) - (7)
Difference between current stock and safety stock</t>
  </si>
  <si>
    <t>M4: Number of complete reports received on time, this reporting period</t>
  </si>
  <si>
    <t>ADRA</t>
  </si>
  <si>
    <t>ADRA doesn't procure health products, equip't, medicines, pharmaceuticals.</t>
  </si>
  <si>
    <t>Note: ADRA distributes but does not purchase these items.</t>
  </si>
  <si>
    <t>Notes</t>
  </si>
  <si>
    <t>Comment Date</t>
  </si>
  <si>
    <t>Rptg Period</t>
  </si>
  <si>
    <t>Author</t>
  </si>
  <si>
    <t>PR or CCM</t>
  </si>
  <si>
    <t>Indic #</t>
  </si>
  <si>
    <t>Comment</t>
  </si>
  <si>
    <t>This dashboard was customised from GF's January 2010 generic file,</t>
  </si>
  <si>
    <t>&lt;CCM Generic Dashboard_EN_fixed.xls&gt;   [received 26jan'10]</t>
  </si>
  <si>
    <t>Conditions Precedent (CPs)</t>
  </si>
  <si>
    <t>Condoms</t>
  </si>
  <si>
    <t>Pr6. No. of youths reached with SRH, life skills, HIV&amp;AIDS programs</t>
  </si>
  <si>
    <r>
      <t>≥</t>
    </r>
    <r>
      <rPr>
        <b/>
        <sz val="9"/>
        <rFont val="Calibri"/>
        <family val="2"/>
      </rPr>
      <t xml:space="preserve"> 90%</t>
    </r>
  </si>
  <si>
    <t>(1)
No. of condoms per PE per day
 OR 
No. of kits per client per day</t>
  </si>
  <si>
    <t>(2)  =  (1) x 30
Monthly need 
Items per day x 30 days)</t>
  </si>
  <si>
    <t>(3) 
Total no. of PEs 
OR
Total no. of clients tested</t>
  </si>
  <si>
    <t>(4)  =  (2) x (3)
Total # items required for all PEs/clients per month</t>
  </si>
  <si>
    <t>(6)  =  (5) / (4)
Stock level expressed in months of use for all current PEs or clients</t>
  </si>
  <si>
    <t>HIV test kits</t>
  </si>
  <si>
    <t>HIV confirmation kits</t>
  </si>
  <si>
    <t>notes</t>
  </si>
  <si>
    <t xml:space="preserve">as of </t>
  </si>
  <si>
    <t>Notes / Calc</t>
  </si>
  <si>
    <t>The indicators should be selected from the Performance Framework 
by the PRs and members of the CCM or the CCM Technical Committee,</t>
  </si>
  <si>
    <t>Pr1.  Number of people reached with stigma reduction activities</t>
  </si>
  <si>
    <t>Pr2.   Number of male &amp; female condoms distributed to general population</t>
  </si>
  <si>
    <t>Pr3.  Number of people who received testing and counseling for HIV and received their test results</t>
  </si>
  <si>
    <t>Pr4.  Number of male &amp; female condoms distributed to MARPs and vulnerable groups</t>
  </si>
  <si>
    <t>Pr5.  Number of MARPs and vulnerable groups reached with HIV prevention programmes</t>
  </si>
  <si>
    <t>Pr7.  Number of people trained to undertake stigma reduction activities</t>
  </si>
  <si>
    <t>Pr8.  Number of peer educators trained to provide HIV/AIDS prevention package to MARPs &amp; vulnerable groups</t>
  </si>
  <si>
    <r>
      <t xml:space="preserve">Days from end of </t>
    </r>
    <r>
      <rPr>
        <u val="single"/>
        <sz val="11"/>
        <color indexed="8"/>
        <rFont val="Calibri"/>
        <family val="2"/>
      </rPr>
      <t>previous</t>
    </r>
    <r>
      <rPr>
        <sz val="11"/>
        <color theme="1"/>
        <rFont val="Calibri"/>
        <family val="2"/>
      </rPr>
      <t xml:space="preserve"> reporting period until </t>
    </r>
    <r>
      <rPr>
        <b/>
        <u val="single"/>
        <sz val="11"/>
        <color indexed="12"/>
        <rFont val="Calibri"/>
        <family val="2"/>
      </rPr>
      <t>accepted</t>
    </r>
    <r>
      <rPr>
        <sz val="11"/>
        <color theme="1"/>
        <rFont val="Calibri"/>
        <family val="2"/>
      </rPr>
      <t xml:space="preserve"> PU/DR was sent to LFA</t>
    </r>
  </si>
  <si>
    <t>which ends</t>
  </si>
  <si>
    <t>Check for any changes in SR status</t>
  </si>
  <si>
    <t>Notes that don't fit into dashboard cells.  This list can be updated or added to each period.</t>
  </si>
  <si>
    <t>Definition  (from M&amp;E Plan, please put date)</t>
  </si>
  <si>
    <t>People  tested for HIV and received results within the last 12months</t>
  </si>
  <si>
    <t xml:space="preserve">Condoms distributed specifically/ directly to MARPs i.e FSW,MSM, NPP, 
Vulnerable groups are the youth between 15-24 years, truck pushers, common porters, master craftsmen, long distant truck drivers
</t>
  </si>
  <si>
    <t xml:space="preserve"> Representatives of CSOs/CBOs/FBOs/NGOs trained in CCE methodology to provide anti-stigma messages</t>
  </si>
  <si>
    <t>Distribution measured at consumer level. i.e. condoms distributed/ sold by SRs Staff and trained community volunteers including PEs to consumers</t>
  </si>
  <si>
    <t>CCE Reports</t>
  </si>
  <si>
    <r>
      <t xml:space="preserve">People provided with HIV anti-stigma messages-the ‘reached’ here means when people are </t>
    </r>
    <r>
      <rPr>
        <i/>
        <sz val="10"/>
        <color indexed="8"/>
        <rFont val="Arial"/>
        <family val="2"/>
      </rPr>
      <t>met once</t>
    </r>
    <r>
      <rPr>
        <sz val="10"/>
        <color indexed="8"/>
        <rFont val="Arial"/>
        <family val="2"/>
      </rPr>
      <t xml:space="preserve"> and the messages are given to them.</t>
    </r>
  </si>
  <si>
    <r>
      <t xml:space="preserve">People who attend  at least </t>
    </r>
    <r>
      <rPr>
        <b/>
        <sz val="10"/>
        <color indexed="8"/>
        <rFont val="Arial"/>
        <family val="2"/>
      </rPr>
      <t>one</t>
    </r>
    <r>
      <rPr>
        <sz val="10"/>
        <color indexed="8"/>
        <rFont val="Arial"/>
        <family val="2"/>
      </rPr>
      <t xml:space="preserve"> CCE</t>
    </r>
    <r>
      <rPr>
        <b/>
        <sz val="10"/>
        <color indexed="8"/>
        <rFont val="Arial"/>
        <family val="2"/>
      </rPr>
      <t xml:space="preserve"> </t>
    </r>
    <r>
      <rPr>
        <sz val="10"/>
        <color indexed="8"/>
        <rFont val="Arial"/>
        <family val="2"/>
      </rPr>
      <t xml:space="preserve">session </t>
    </r>
  </si>
  <si>
    <t>Quantity of condoms (singles) distributed to clients by PEs &amp; Staff</t>
  </si>
  <si>
    <t>Quantity of condoms (singles) distributed to MARPs by PEs &amp; Staff</t>
  </si>
  <si>
    <t>People within  MARPs and Vulnerable groups who received HIV information and CT for the first time from PEs</t>
  </si>
  <si>
    <t xml:space="preserve"> New MARPs and Vulnerable person(s) reached by PEs</t>
  </si>
  <si>
    <t>BCC data Sheets</t>
  </si>
  <si>
    <t>New out-of-school young people (s) reached by PEs</t>
  </si>
  <si>
    <t xml:space="preserve"> Representives of CSOs/CBOs/FBOs/NGOs participate fully in the 3-day CCE training workshop and provide HIV anti stigma messages in their communities</t>
  </si>
  <si>
    <t>Attendance Sheets and monthly reports</t>
  </si>
  <si>
    <t xml:space="preserve"> Representives of MARPs and Vulnerable groups who participate fully in HIV prevention training workshop and provide HIV prevention education and services including condom distribution/sale and referrals for CT</t>
  </si>
  <si>
    <t>Representatives of MARPs and Vulnerable groups who received training in HIV prevention package</t>
  </si>
  <si>
    <t xml:space="preserve">Youth refers to girls and boys  between the ages of 10-24
Reached with information by one-on-one, small groups(1-5 people) or large groups(above 5 people)
</t>
  </si>
  <si>
    <t>Delay in disbursement from TGF to PR</t>
  </si>
  <si>
    <t>Delay in disbursement from TGF to PR affected implementation in the second semester.</t>
  </si>
  <si>
    <t>M6 is not applicable to HIV Test kits distributed via outreach sessions and needs to be re-enginered</t>
  </si>
  <si>
    <t>Condom distribution Registers</t>
  </si>
  <si>
    <t>Clients who were tested and received their test results during outreach TC sessions</t>
  </si>
  <si>
    <t>TC Summary Sheets</t>
  </si>
  <si>
    <t>Adventist Development and Relief Agency, Ghana</t>
  </si>
  <si>
    <t>Pr1.Number of male and female condoms distributed to FSW</t>
  </si>
  <si>
    <t>Pr2. Number of FSWs who received testing and counseling for HIV and received their test results</t>
  </si>
  <si>
    <t>Pr5. Number of FSWs reached with HIV Stigma Reduction Activities</t>
  </si>
  <si>
    <t>Pr6. Number of Health Care Providers Reached with HIV Stigma Reduction Activities</t>
  </si>
  <si>
    <t>2.1</t>
  </si>
  <si>
    <t>Mark Saalfeld</t>
  </si>
  <si>
    <t>NFM Funding:</t>
  </si>
  <si>
    <t>July-Sep 2015</t>
  </si>
  <si>
    <t>There were  two (2) SRs under Phase 2; but for the NFM, 1 additional  SR has been added.</t>
  </si>
  <si>
    <t xml:space="preserve">Pr4. </t>
  </si>
  <si>
    <t xml:space="preserve">Condoms were not available for distribution during the period </t>
  </si>
  <si>
    <t>Delay in disbursement of funds affected early start of community activities. Test-kits were not readily available</t>
  </si>
  <si>
    <t>Delay in disbursement of funds affected community engagement; FSWs were reached after PEs trainings which ended in early September 2015. This limited the outreach sessions for PEs in reaching out to FSWs. The backlog is expected to be covered in this quarter.</t>
  </si>
  <si>
    <t>Delay in disbursement of funds affected early community engagement. CCE facilitators training for Stigma reduction activities ended in September. This limited the outreach session for HIV stigma reduction in FSW communities. HIV stigma reduction activities has been intensified in the ensuing quarter.</t>
  </si>
  <si>
    <t>Delay in disbursement of funds affected community engagement; There were a lot of trainings during the period. These limited the outreach session for HIV stigma reduction at the Health facilities. HIV stigma reduction activities has been intensified in the ensuing quarter.</t>
  </si>
  <si>
    <t>Prevention programs for sex workers and their clients</t>
  </si>
  <si>
    <t>Program management</t>
  </si>
  <si>
    <t>Other</t>
  </si>
  <si>
    <t>Oct-Dec 2015</t>
  </si>
  <si>
    <t xml:space="preserve">Reinforcing the Scaling Up of HIV Services: Strengthening HIV Prevention and Effective Targeting </t>
  </si>
  <si>
    <t>Pr3. Number of FSWs reached with HIV and AIDS prevention programs -with defined service package</t>
  </si>
  <si>
    <t>US$3,300,664</t>
  </si>
  <si>
    <t xml:space="preserve">% expenditures of budget </t>
  </si>
  <si>
    <t>Budget % of total budget</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</si>
</sst>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quot;#,##0_);[Red]\(&quot;Q&quot;#,##0\)"/>
    <numFmt numFmtId="165" formatCode="_(* #,##0_);_(* \(#,##0\);_(* &quot;-&quot;??_);_(@_)"/>
    <numFmt numFmtId="166" formatCode=";;;"/>
    <numFmt numFmtId="167" formatCode="0.0"/>
    <numFmt numFmtId="168" formatCode=";;;&quot;Financial Variance in %&quot;"/>
    <numFmt numFmtId="169" formatCode="_([$€]* #,##0.00_);_([$€]* \(#,##0.00\);_([$€]* &quot;-&quot;??_);_(@_)"/>
    <numFmt numFmtId="170" formatCode="[$$-409]#,##0"/>
    <numFmt numFmtId="171" formatCode="[$-409]d/mmm/yyyy;@"/>
    <numFmt numFmtId="172" formatCode="[$$-409]#,##0_);\([$$-409]#,##0\)"/>
    <numFmt numFmtId="173" formatCode="[$-409]d/mmm/yy;@"/>
    <numFmt numFmtId="174" formatCode="_ * #,##0_ ;_ * \-#,##0_ ;_ * &quot;-&quot;_ ;_ @_ "/>
  </numFmts>
  <fonts count="136">
    <font>
      <sz val="11"/>
      <color theme="1"/>
      <name val="Calibri"/>
      <family val="2"/>
    </font>
    <font>
      <sz val="11"/>
      <color indexed="8"/>
      <name val="Calibri"/>
      <family val="2"/>
    </font>
    <font>
      <sz val="10"/>
      <name val="Arial"/>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8"/>
      <color indexed="9"/>
      <name val="Calibri"/>
      <family val="2"/>
    </font>
    <font>
      <sz val="22"/>
      <color indexed="9"/>
      <name val="Calibri"/>
      <family val="2"/>
    </font>
    <font>
      <sz val="10"/>
      <color indexed="9"/>
      <name val="Arial"/>
      <family val="2"/>
    </font>
    <font>
      <sz val="14"/>
      <color indexed="8"/>
      <name val="Calibri"/>
      <family val="2"/>
    </font>
    <font>
      <sz val="12"/>
      <color indexed="8"/>
      <name val="Calibri"/>
      <family val="2"/>
    </font>
    <font>
      <sz val="11"/>
      <name val="Calibri"/>
      <family val="2"/>
    </font>
    <font>
      <sz val="28"/>
      <name val="Calibri"/>
      <family val="2"/>
    </font>
    <font>
      <sz val="11"/>
      <color indexed="9"/>
      <name val="Arial"/>
      <family val="2"/>
    </font>
    <font>
      <b/>
      <sz val="12"/>
      <color indexed="8"/>
      <name val="Calibri"/>
      <family val="2"/>
    </font>
    <font>
      <b/>
      <sz val="11"/>
      <color indexed="16"/>
      <name val="Calibri"/>
      <family val="2"/>
    </font>
    <font>
      <sz val="11"/>
      <color indexed="16"/>
      <name val="Calibri"/>
      <family val="2"/>
    </font>
    <font>
      <b/>
      <sz val="10"/>
      <color indexed="16"/>
      <name val="Calibri"/>
      <family val="2"/>
    </font>
    <font>
      <sz val="10"/>
      <color indexed="8"/>
      <name val="Calibri"/>
      <family val="2"/>
    </font>
    <font>
      <b/>
      <sz val="10"/>
      <color indexed="60"/>
      <name val="Calibri"/>
      <family val="2"/>
    </font>
    <font>
      <sz val="8"/>
      <name val="Calibri"/>
      <family val="2"/>
    </font>
    <font>
      <b/>
      <sz val="14"/>
      <color indexed="60"/>
      <name val="Calibri"/>
      <family val="2"/>
    </font>
    <font>
      <b/>
      <sz val="10"/>
      <color indexed="8"/>
      <name val="Calibri"/>
      <family val="2"/>
    </font>
    <font>
      <b/>
      <sz val="14"/>
      <color indexed="8"/>
      <name val="Calibri"/>
      <family val="2"/>
    </font>
    <font>
      <sz val="8"/>
      <color indexed="8"/>
      <name val="Calibri"/>
      <family val="2"/>
    </font>
    <font>
      <b/>
      <sz val="8"/>
      <color indexed="8"/>
      <name val="Calibri"/>
      <family val="2"/>
    </font>
    <font>
      <b/>
      <sz val="9"/>
      <color indexed="8"/>
      <name val="Calibri"/>
      <family val="2"/>
    </font>
    <font>
      <b/>
      <sz val="14"/>
      <color indexed="40"/>
      <name val="Calibri"/>
      <family val="2"/>
    </font>
    <font>
      <sz val="11"/>
      <color indexed="12"/>
      <name val="Calibri"/>
      <family val="2"/>
    </font>
    <font>
      <sz val="11"/>
      <color indexed="40"/>
      <name val="Calibri"/>
      <family val="2"/>
    </font>
    <font>
      <b/>
      <sz val="11"/>
      <color indexed="62"/>
      <name val="Calibri"/>
      <family val="2"/>
    </font>
    <font>
      <b/>
      <sz val="18"/>
      <color indexed="62"/>
      <name val="Cambria"/>
      <family val="2"/>
    </font>
    <font>
      <sz val="9"/>
      <color indexed="8"/>
      <name val="Verdana"/>
      <family val="2"/>
    </font>
    <font>
      <sz val="11"/>
      <color indexed="8"/>
      <name val="Verdana"/>
      <family val="2"/>
    </font>
    <font>
      <b/>
      <sz val="10"/>
      <color indexed="63"/>
      <name val="Verdana"/>
      <family val="2"/>
    </font>
    <font>
      <sz val="8"/>
      <color indexed="8"/>
      <name val="Verdana"/>
      <family val="2"/>
    </font>
    <font>
      <b/>
      <sz val="8"/>
      <color indexed="56"/>
      <name val="Tahoma"/>
      <family val="2"/>
    </font>
    <font>
      <b/>
      <sz val="8"/>
      <color indexed="9"/>
      <name val="Calibri"/>
      <family val="2"/>
    </font>
    <font>
      <sz val="8"/>
      <color indexed="9"/>
      <name val="Tahoma"/>
      <family val="2"/>
    </font>
    <font>
      <b/>
      <sz val="8"/>
      <color indexed="9"/>
      <name val="Tahoma"/>
      <family val="2"/>
    </font>
    <font>
      <b/>
      <sz val="8"/>
      <color indexed="9"/>
      <name val="Verdana"/>
      <family val="2"/>
    </font>
    <font>
      <sz val="9"/>
      <color indexed="8"/>
      <name val="Tahoma"/>
      <family val="2"/>
    </font>
    <font>
      <sz val="8"/>
      <name val="Webdings"/>
      <family val="1"/>
    </font>
    <font>
      <sz val="11"/>
      <color indexed="8"/>
      <name val="Micro Line Charts 1.1"/>
      <family val="2"/>
    </font>
    <font>
      <sz val="7"/>
      <color indexed="23"/>
      <name val="Verdana"/>
      <family val="2"/>
    </font>
    <font>
      <sz val="10"/>
      <name val="Micro Bar Charts 1.1"/>
      <family val="0"/>
    </font>
    <font>
      <sz val="9"/>
      <name val="Tahoma"/>
      <family val="2"/>
    </font>
    <font>
      <sz val="8"/>
      <color indexed="63"/>
      <name val="Micro Bar Charts 1.1"/>
      <family val="0"/>
    </font>
    <font>
      <sz val="9"/>
      <color indexed="8"/>
      <name val="Micro Bar Charts"/>
      <family val="0"/>
    </font>
    <font>
      <b/>
      <sz val="8"/>
      <name val="Tahoma"/>
      <family val="2"/>
    </font>
    <font>
      <sz val="14"/>
      <color indexed="9"/>
      <name val="Calibri"/>
      <family val="2"/>
    </font>
    <font>
      <sz val="14"/>
      <name val="Calibri"/>
      <family val="2"/>
    </font>
    <font>
      <sz val="11"/>
      <color indexed="8"/>
      <name val="Arial"/>
      <family val="2"/>
    </font>
    <font>
      <sz val="8"/>
      <color indexed="9"/>
      <name val="Arial"/>
      <family val="2"/>
    </font>
    <font>
      <sz val="9"/>
      <color indexed="8"/>
      <name val="Arial"/>
      <family val="2"/>
    </font>
    <font>
      <sz val="7"/>
      <color indexed="43"/>
      <name val="Verdana"/>
      <family val="2"/>
    </font>
    <font>
      <b/>
      <sz val="14"/>
      <color indexed="51"/>
      <name val="Calibri"/>
      <family val="2"/>
    </font>
    <font>
      <sz val="11"/>
      <color indexed="59"/>
      <name val="Calibri"/>
      <family val="2"/>
    </font>
    <font>
      <sz val="10"/>
      <color indexed="59"/>
      <name val="Calibri"/>
      <family val="2"/>
    </font>
    <font>
      <b/>
      <sz val="14"/>
      <color indexed="9"/>
      <name val="Calibri"/>
      <family val="2"/>
    </font>
    <font>
      <b/>
      <sz val="8"/>
      <color indexed="8"/>
      <name val="Verdana"/>
      <family val="2"/>
    </font>
    <font>
      <b/>
      <sz val="15"/>
      <color indexed="62"/>
      <name val="Calibri"/>
      <family val="2"/>
    </font>
    <font>
      <b/>
      <sz val="13"/>
      <color indexed="62"/>
      <name val="Calibri"/>
      <family val="2"/>
    </font>
    <font>
      <sz val="11"/>
      <color indexed="53"/>
      <name val="Calibri"/>
      <family val="2"/>
    </font>
    <font>
      <b/>
      <sz val="10"/>
      <name val="Arial"/>
      <family val="2"/>
    </font>
    <font>
      <b/>
      <sz val="12"/>
      <color indexed="56"/>
      <name val="Tahoma"/>
      <family val="2"/>
    </font>
    <font>
      <b/>
      <sz val="10"/>
      <name val="Verdana"/>
      <family val="2"/>
    </font>
    <font>
      <sz val="10"/>
      <color indexed="8"/>
      <name val="Arial"/>
      <family val="2"/>
    </font>
    <font>
      <b/>
      <sz val="10"/>
      <color indexed="8"/>
      <name val="Arial"/>
      <family val="2"/>
    </font>
    <font>
      <b/>
      <sz val="11"/>
      <name val="Calibri"/>
      <family val="2"/>
    </font>
    <font>
      <b/>
      <sz val="11"/>
      <color indexed="14"/>
      <name val="Calibri"/>
      <family val="2"/>
    </font>
    <font>
      <b/>
      <i/>
      <sz val="11"/>
      <color indexed="8"/>
      <name val="Calibri"/>
      <family val="2"/>
    </font>
    <font>
      <i/>
      <sz val="8"/>
      <color indexed="8"/>
      <name val="Calibri"/>
      <family val="2"/>
    </font>
    <font>
      <b/>
      <sz val="11"/>
      <color indexed="8"/>
      <name val="Arial"/>
      <family val="2"/>
    </font>
    <font>
      <b/>
      <sz val="16"/>
      <color indexed="8"/>
      <name val="Calibri"/>
      <family val="2"/>
    </font>
    <font>
      <b/>
      <sz val="14"/>
      <color indexed="52"/>
      <name val="Calibri"/>
      <family val="2"/>
    </font>
    <font>
      <b/>
      <sz val="10"/>
      <color indexed="53"/>
      <name val="Calibri"/>
      <family val="2"/>
    </font>
    <font>
      <sz val="11"/>
      <color indexed="8"/>
      <name val="Arial Black"/>
      <family val="2"/>
    </font>
    <font>
      <i/>
      <sz val="11"/>
      <color indexed="8"/>
      <name val="Calibri"/>
      <family val="2"/>
    </font>
    <font>
      <b/>
      <sz val="11"/>
      <color indexed="60"/>
      <name val="Calibri"/>
      <family val="2"/>
    </font>
    <font>
      <sz val="10"/>
      <color indexed="60"/>
      <name val="Calibri"/>
      <family val="2"/>
    </font>
    <font>
      <i/>
      <sz val="11"/>
      <name val="Calibri"/>
      <family val="2"/>
    </font>
    <font>
      <sz val="8"/>
      <name val="Tahoma"/>
      <family val="2"/>
    </font>
    <font>
      <sz val="10"/>
      <name val="Calibri"/>
      <family val="2"/>
    </font>
    <font>
      <sz val="9"/>
      <color indexed="16"/>
      <name val="Calibri"/>
      <family val="2"/>
    </font>
    <font>
      <b/>
      <i/>
      <sz val="14"/>
      <color indexed="12"/>
      <name val="Calibri"/>
      <family val="2"/>
    </font>
    <font>
      <b/>
      <sz val="9"/>
      <name val="Calibri"/>
      <family val="2"/>
    </font>
    <font>
      <sz val="16"/>
      <color indexed="9"/>
      <name val="Calibri"/>
      <family val="2"/>
    </font>
    <font>
      <b/>
      <sz val="14"/>
      <color indexed="44"/>
      <name val="Calibri"/>
      <family val="2"/>
    </font>
    <font>
      <sz val="12"/>
      <color indexed="9"/>
      <name val="Calibri"/>
      <family val="2"/>
    </font>
    <font>
      <sz val="8"/>
      <color indexed="16"/>
      <name val="Calibri"/>
      <family val="2"/>
    </font>
    <font>
      <b/>
      <sz val="8"/>
      <name val="Arial"/>
      <family val="2"/>
    </font>
    <font>
      <b/>
      <sz val="20"/>
      <color indexed="8"/>
      <name val="Calibri"/>
      <family val="2"/>
    </font>
    <font>
      <sz val="20"/>
      <color indexed="8"/>
      <name val="Calibri"/>
      <family val="2"/>
    </font>
    <font>
      <b/>
      <i/>
      <sz val="10"/>
      <color indexed="8"/>
      <name val="Arial"/>
      <family val="2"/>
    </font>
    <font>
      <i/>
      <sz val="10"/>
      <color indexed="8"/>
      <name val="Arial"/>
      <family val="2"/>
    </font>
    <font>
      <sz val="10"/>
      <color indexed="10"/>
      <name val="Arial"/>
      <family val="2"/>
    </font>
    <font>
      <b/>
      <sz val="10"/>
      <color indexed="14"/>
      <name val="Calibri"/>
      <family val="2"/>
    </font>
    <font>
      <b/>
      <i/>
      <sz val="16"/>
      <color indexed="12"/>
      <name val="Calibri"/>
      <family val="2"/>
    </font>
    <font>
      <u val="single"/>
      <sz val="11"/>
      <color indexed="8"/>
      <name val="Calibri"/>
      <family val="2"/>
    </font>
    <font>
      <b/>
      <i/>
      <sz val="11"/>
      <color indexed="48"/>
      <name val="Arial"/>
      <family val="2"/>
    </font>
    <font>
      <b/>
      <sz val="9"/>
      <name val="Arial"/>
      <family val="2"/>
    </font>
    <font>
      <i/>
      <sz val="11"/>
      <color indexed="48"/>
      <name val="Calibri"/>
      <family val="2"/>
    </font>
    <font>
      <b/>
      <u val="single"/>
      <sz val="11"/>
      <color indexed="12"/>
      <name val="Calibri"/>
      <family val="2"/>
    </font>
    <font>
      <sz val="5.75"/>
      <color indexed="8"/>
      <name val="Arial"/>
      <family val="2"/>
    </font>
    <font>
      <sz val="6"/>
      <color indexed="8"/>
      <name val="Arial"/>
      <family val="2"/>
    </font>
    <font>
      <sz val="4.75"/>
      <color indexed="8"/>
      <name val="Arial"/>
      <family val="2"/>
    </font>
    <font>
      <sz val="9.5"/>
      <color indexed="8"/>
      <name val="Arial"/>
      <family val="2"/>
    </font>
    <font>
      <sz val="8"/>
      <color indexed="8"/>
      <name val="Arial"/>
      <family val="2"/>
    </font>
    <font>
      <sz val="5"/>
      <color indexed="8"/>
      <name val="Calibri"/>
      <family val="2"/>
    </font>
    <font>
      <sz val="5.5"/>
      <color indexed="8"/>
      <name val="Arial"/>
      <family val="2"/>
    </font>
    <font>
      <b/>
      <sz val="8"/>
      <color indexed="8"/>
      <name val="Arial"/>
      <family val="2"/>
    </font>
    <font>
      <sz val="6.75"/>
      <color indexed="8"/>
      <name val="Arial"/>
      <family val="2"/>
    </font>
    <font>
      <sz val="4.25"/>
      <color indexed="8"/>
      <name val="Arial"/>
      <family val="2"/>
    </font>
    <font>
      <sz val="4.35"/>
      <color indexed="8"/>
      <name val="Arial"/>
      <family val="2"/>
    </font>
    <font>
      <b/>
      <sz val="5.5"/>
      <color indexed="8"/>
      <name val="Arial"/>
      <family val="2"/>
    </font>
    <font>
      <sz val="1"/>
      <color indexed="8"/>
      <name val="Arial"/>
      <family val="2"/>
    </font>
    <font>
      <b/>
      <sz val="1"/>
      <color indexed="8"/>
      <name val="Arial"/>
      <family val="2"/>
    </font>
    <font>
      <sz val="12"/>
      <color indexed="8"/>
      <name val="Arial"/>
      <family val="2"/>
    </font>
    <font>
      <sz val="18"/>
      <color indexed="8"/>
      <name val="Arial"/>
      <family val="2"/>
    </font>
    <font>
      <sz val="9"/>
      <color indexed="8"/>
      <name val="Calibri"/>
      <family val="2"/>
    </font>
    <font>
      <sz val="4.8"/>
      <color indexed="8"/>
      <name val="Calibri"/>
      <family val="2"/>
    </font>
    <font>
      <sz val="4"/>
      <color indexed="8"/>
      <name val="Arial"/>
      <family val="2"/>
    </font>
    <font>
      <b/>
      <sz val="1.25"/>
      <color indexed="8"/>
      <name val="Arial"/>
      <family val="2"/>
    </font>
    <font>
      <sz val="11"/>
      <color rgb="FF9C6500"/>
      <name val="Calibri"/>
      <family val="2"/>
    </font>
    <font>
      <b/>
      <sz val="11"/>
      <color theme="1"/>
      <name val="Calibri"/>
      <family val="2"/>
    </font>
    <font>
      <b/>
      <sz val="8"/>
      <name val="Calibri"/>
      <family val="2"/>
    </font>
  </fonts>
  <fills count="3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3"/>
        <bgColor indexed="64"/>
      </patternFill>
    </fill>
    <fill>
      <patternFill patternType="solid">
        <fgColor indexed="57"/>
        <bgColor indexed="64"/>
      </patternFill>
    </fill>
    <fill>
      <patternFill patternType="solid">
        <fgColor indexed="54"/>
        <bgColor indexed="64"/>
      </patternFill>
    </fill>
    <fill>
      <patternFill patternType="solid">
        <fgColor indexed="14"/>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EB9C"/>
        <bgColor indexed="64"/>
      </patternFill>
    </fill>
    <fill>
      <patternFill patternType="gray0625">
        <fgColor indexed="52"/>
        <bgColor indexed="43"/>
      </patternFill>
    </fill>
    <fill>
      <patternFill patternType="gray0625">
        <fgColor indexed="51"/>
      </patternFill>
    </fill>
    <fill>
      <patternFill patternType="solid">
        <fgColor indexed="61"/>
        <bgColor indexed="64"/>
      </patternFill>
    </fill>
    <fill>
      <patternFill patternType="solid">
        <fgColor indexed="11"/>
        <bgColor indexed="64"/>
      </patternFill>
    </fill>
    <fill>
      <patternFill patternType="lightTrellis">
        <fgColor indexed="9"/>
        <bgColor indexed="43"/>
      </patternFill>
    </fill>
    <fill>
      <patternFill patternType="solid">
        <fgColor theme="9" tint="0.39998000860214233"/>
        <bgColor indexed="64"/>
      </patternFill>
    </fill>
    <fill>
      <patternFill patternType="solid">
        <fgColor indexed="18"/>
        <bgColor indexed="64"/>
      </patternFill>
    </fill>
    <fill>
      <patternFill patternType="solid">
        <fgColor indexed="62"/>
        <bgColor indexed="64"/>
      </patternFill>
    </fill>
    <fill>
      <patternFill patternType="gray0625">
        <fgColor indexed="51"/>
        <bgColor indexed="43"/>
      </patternFill>
    </fill>
    <fill>
      <patternFill patternType="solid">
        <fgColor rgb="FF00B050"/>
        <bgColor indexed="64"/>
      </patternFill>
    </fill>
    <fill>
      <patternFill patternType="solid">
        <fgColor indexed="13"/>
        <bgColor indexed="64"/>
      </patternFill>
    </fill>
    <fill>
      <patternFill patternType="mediumGray">
        <fgColor indexed="9"/>
        <bgColor indexed="43"/>
      </patternFill>
    </fill>
    <fill>
      <patternFill patternType="mediumGray">
        <fgColor indexed="9"/>
        <bgColor indexed="44"/>
      </patternFill>
    </fill>
    <fill>
      <patternFill patternType="mediumGray">
        <fgColor indexed="9"/>
        <bgColor indexed="47"/>
      </patternFill>
    </fill>
  </fills>
  <borders count="2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49"/>
      </bottom>
    </border>
    <border>
      <left/>
      <right/>
      <top/>
      <bottom style="thick">
        <color indexed="22"/>
      </bottom>
    </border>
    <border>
      <left/>
      <right/>
      <top/>
      <bottom style="medium">
        <color indexed="49"/>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medium">
        <color indexed="30"/>
      </bottom>
    </border>
    <border>
      <left>
        <color indexed="63"/>
      </left>
      <right>
        <color indexed="63"/>
      </right>
      <top style="thin">
        <color theme="4"/>
      </top>
      <bottom style="double">
        <color theme="4"/>
      </bottom>
    </border>
    <border>
      <left style="thin"/>
      <right style="thin"/>
      <top style="thin"/>
      <bottom style="thin"/>
    </border>
    <border>
      <left style="thin">
        <color indexed="9"/>
      </left>
      <right style="thin">
        <color indexed="9"/>
      </right>
      <top style="thin">
        <color indexed="9"/>
      </top>
      <bottom style="thin">
        <color indexed="9"/>
      </bottom>
    </border>
    <border>
      <left/>
      <right/>
      <top/>
      <bottom style="medium">
        <color indexed="18"/>
      </bottom>
    </border>
    <border>
      <left style="hair">
        <color indexed="57"/>
      </left>
      <right style="hair">
        <color indexed="57"/>
      </right>
      <top style="medium">
        <color indexed="57"/>
      </top>
      <bottom style="medium">
        <color indexed="57"/>
      </bottom>
    </border>
    <border>
      <left/>
      <right/>
      <top/>
      <bottom style="medium">
        <color indexed="60"/>
      </bottom>
    </border>
    <border>
      <left style="medium">
        <color indexed="16"/>
      </left>
      <right style="thin">
        <color indexed="16"/>
      </right>
      <top style="thin">
        <color indexed="16"/>
      </top>
      <bottom style="thin">
        <color indexed="16"/>
      </bottom>
    </border>
    <border>
      <left style="medium">
        <color indexed="16"/>
      </left>
      <right/>
      <top style="thin">
        <color indexed="16"/>
      </top>
      <bottom style="thin">
        <color indexed="16"/>
      </bottom>
    </border>
    <border>
      <left style="medium">
        <color indexed="16"/>
      </left>
      <right/>
      <top style="thin">
        <color indexed="16"/>
      </top>
      <bottom style="medium">
        <color indexed="16"/>
      </bottom>
    </border>
    <border>
      <left style="medium">
        <color indexed="16"/>
      </left>
      <right style="thin"/>
      <top style="thin"/>
      <bottom style="thin"/>
    </border>
    <border>
      <left style="medium">
        <color indexed="16"/>
      </left>
      <right style="thin"/>
      <top style="thin"/>
      <bottom style="medium">
        <color indexed="16"/>
      </bottom>
    </border>
    <border>
      <left/>
      <right/>
      <top/>
      <bottom style="medium">
        <color indexed="12"/>
      </bottom>
    </border>
    <border>
      <left style="thin"/>
      <right style="thin"/>
      <top style="medium">
        <color indexed="48"/>
      </top>
      <bottom style="thin"/>
    </border>
    <border>
      <left style="thin"/>
      <right style="medium">
        <color indexed="48"/>
      </right>
      <top style="medium">
        <color indexed="48"/>
      </top>
      <bottom style="thin"/>
    </border>
    <border>
      <left style="medium">
        <color indexed="48"/>
      </left>
      <right style="thin"/>
      <top style="thin"/>
      <bottom style="thin"/>
    </border>
    <border>
      <left style="thin"/>
      <right style="medium">
        <color indexed="48"/>
      </right>
      <top style="thin"/>
      <bottom style="thin"/>
    </border>
    <border>
      <left style="medium">
        <color indexed="48"/>
      </left>
      <right style="thin"/>
      <top style="thin"/>
      <bottom style="medium">
        <color indexed="48"/>
      </bottom>
    </border>
    <border>
      <left style="thin"/>
      <right style="medium">
        <color indexed="48"/>
      </right>
      <top style="thin"/>
      <bottom style="medium">
        <color indexed="48"/>
      </bottom>
    </border>
    <border>
      <left style="medium">
        <color indexed="48"/>
      </left>
      <right/>
      <top style="medium">
        <color indexed="48"/>
      </top>
      <bottom/>
    </border>
    <border>
      <left/>
      <right/>
      <top/>
      <bottom style="medium">
        <color indexed="51"/>
      </bottom>
    </border>
    <border>
      <left style="thin"/>
      <right/>
      <top style="thin"/>
      <bottom style="thin"/>
    </border>
    <border>
      <left style="thin"/>
      <right/>
      <top style="thin"/>
      <bottom style="medium">
        <color indexed="51"/>
      </bottom>
    </border>
    <border>
      <left style="dotted"/>
      <right style="dotted"/>
      <top style="medium">
        <color indexed="52"/>
      </top>
      <bottom style="hair"/>
    </border>
    <border>
      <left style="dotted"/>
      <right style="dotted"/>
      <top style="hair"/>
      <bottom style="hair"/>
    </border>
    <border>
      <left style="dotted"/>
      <right style="dotted"/>
      <top style="hair"/>
      <bottom style="medium">
        <color indexed="52"/>
      </bottom>
    </border>
    <border>
      <left style="dotted">
        <color indexed="62"/>
      </left>
      <right style="dotted"/>
      <top style="medium">
        <color indexed="62"/>
      </top>
      <bottom style="hair"/>
    </border>
    <border>
      <left style="dotted">
        <color indexed="62"/>
      </left>
      <right style="dotted"/>
      <top style="hair"/>
      <bottom style="hair"/>
    </border>
    <border>
      <left style="dotted">
        <color indexed="62"/>
      </left>
      <right style="dotted"/>
      <top style="hair"/>
      <bottom style="medium">
        <color indexed="62"/>
      </bottom>
    </border>
    <border>
      <left style="hair"/>
      <right style="hair"/>
      <top style="medium">
        <color indexed="51"/>
      </top>
      <bottom style="hair"/>
    </border>
    <border>
      <left style="hair"/>
      <right style="hair"/>
      <top/>
      <bottom style="hair"/>
    </border>
    <border>
      <left style="hair"/>
      <right style="hair"/>
      <top style="hair"/>
      <bottom style="medium">
        <color indexed="51"/>
      </bottom>
    </border>
    <border>
      <left style="thin"/>
      <right style="thin"/>
      <top style="medium"/>
      <bottom style="thin"/>
    </border>
    <border>
      <left style="medium"/>
      <right style="thin"/>
      <top style="medium"/>
      <bottom style="thin"/>
    </border>
    <border>
      <left/>
      <right style="thick">
        <color indexed="9"/>
      </right>
      <top/>
      <bottom/>
    </border>
    <border>
      <left style="hair"/>
      <right style="hair"/>
      <top/>
      <bottom/>
    </border>
    <border>
      <left style="thin"/>
      <right style="thin"/>
      <top style="medium">
        <color indexed="51"/>
      </top>
      <bottom style="thin"/>
    </border>
    <border>
      <left style="thin"/>
      <right style="thin"/>
      <top style="thin"/>
      <bottom style="medium">
        <color indexed="48"/>
      </bottom>
    </border>
    <border>
      <left style="medium">
        <color indexed="16"/>
      </left>
      <right style="thin">
        <color indexed="16"/>
      </right>
      <top/>
      <bottom style="thin">
        <color indexed="16"/>
      </bottom>
    </border>
    <border>
      <left/>
      <right style="thin"/>
      <top style="medium">
        <color indexed="51"/>
      </top>
      <bottom style="thin"/>
    </border>
    <border>
      <left style="thin"/>
      <right/>
      <top/>
      <bottom/>
    </border>
    <border>
      <left style="medium">
        <color indexed="60"/>
      </left>
      <right style="thin"/>
      <top style="thin"/>
      <bottom style="thin"/>
    </border>
    <border>
      <left style="medium">
        <color indexed="60"/>
      </left>
      <right style="thin"/>
      <top style="thin"/>
      <bottom style="medium">
        <color indexed="60"/>
      </bottom>
    </border>
    <border>
      <left style="medium">
        <color indexed="60"/>
      </left>
      <right/>
      <top style="medium">
        <color indexed="60"/>
      </top>
      <bottom style="thin"/>
    </border>
    <border>
      <left style="thin">
        <color indexed="60"/>
      </left>
      <right style="thin">
        <color indexed="60"/>
      </right>
      <top style="medium">
        <color indexed="60"/>
      </top>
      <bottom style="thin"/>
    </border>
    <border>
      <left style="medium"/>
      <right style="thin"/>
      <top style="thin"/>
      <bottom style="thin"/>
    </border>
    <border>
      <left style="thin"/>
      <right style="medium">
        <color indexed="16"/>
      </right>
      <top style="thin"/>
      <bottom style="thin"/>
    </border>
    <border>
      <left style="thin"/>
      <right style="medium"/>
      <top style="thin"/>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bottom style="thin"/>
    </border>
    <border>
      <left style="thin"/>
      <right style="medium">
        <color indexed="51"/>
      </right>
      <top style="thin"/>
      <bottom style="thin"/>
    </border>
    <border>
      <left style="thin"/>
      <right style="thin"/>
      <top style="thin"/>
      <bottom style="medium">
        <color indexed="51"/>
      </bottom>
    </border>
    <border>
      <left style="medium">
        <color indexed="51"/>
      </left>
      <right style="medium">
        <color indexed="51"/>
      </right>
      <top style="medium">
        <color indexed="51"/>
      </top>
      <bottom style="thin"/>
    </border>
    <border>
      <left style="thin"/>
      <right/>
      <top style="medium"/>
      <bottom style="thin"/>
    </border>
    <border>
      <left/>
      <right style="medium"/>
      <top style="medium"/>
      <bottom style="thin"/>
    </border>
    <border>
      <left style="thin"/>
      <right/>
      <top style="thin"/>
      <bottom style="medium"/>
    </border>
    <border>
      <left style="thin"/>
      <right style="thin"/>
      <top style="thin"/>
      <bottom style="medium"/>
    </border>
    <border>
      <left/>
      <right/>
      <top style="thin">
        <color indexed="30"/>
      </top>
      <bottom style="thin">
        <color indexed="30"/>
      </bottom>
    </border>
    <border>
      <left style="thin"/>
      <right/>
      <top/>
      <bottom style="thin"/>
    </border>
    <border>
      <left style="thin"/>
      <right style="thin"/>
      <top style="thin"/>
      <bottom style="medium">
        <color indexed="16"/>
      </bottom>
    </border>
    <border>
      <left style="thin"/>
      <right style="medium">
        <color indexed="16"/>
      </right>
      <top style="thin"/>
      <bottom style="medium">
        <color indexed="16"/>
      </bottom>
    </border>
    <border>
      <left style="thin">
        <color indexed="16"/>
      </left>
      <right style="thin">
        <color indexed="16"/>
      </right>
      <top/>
      <bottom style="thin">
        <color indexed="16"/>
      </bottom>
    </border>
    <border>
      <left style="thin">
        <color indexed="16"/>
      </left>
      <right style="thin">
        <color indexed="16"/>
      </right>
      <top style="thin">
        <color indexed="16"/>
      </top>
      <bottom style="thin">
        <color indexed="16"/>
      </bottom>
    </border>
    <border>
      <left style="thin">
        <color indexed="16"/>
      </left>
      <right style="medium">
        <color indexed="16"/>
      </right>
      <top style="medium">
        <color indexed="16"/>
      </top>
      <bottom style="thin">
        <color indexed="16"/>
      </bottom>
    </border>
    <border>
      <left style="medium"/>
      <right/>
      <top/>
      <bottom style="thin"/>
    </border>
    <border>
      <left style="thin">
        <color indexed="16"/>
      </left>
      <right style="thin">
        <color indexed="16"/>
      </right>
      <top style="thin">
        <color indexed="16"/>
      </top>
      <bottom/>
    </border>
    <border>
      <left style="thin"/>
      <right style="thin"/>
      <top style="thin"/>
      <bottom style="medium">
        <color indexed="60"/>
      </bottom>
    </border>
    <border>
      <left style="thin">
        <color indexed="16"/>
      </left>
      <right style="thin">
        <color indexed="16"/>
      </right>
      <top style="medium">
        <color indexed="51"/>
      </top>
      <bottom style="thin"/>
    </border>
    <border>
      <left style="thin">
        <color indexed="60"/>
      </left>
      <right style="thin">
        <color indexed="60"/>
      </right>
      <top style="thin">
        <color indexed="60"/>
      </top>
      <bottom style="thin">
        <color indexed="60"/>
      </bottom>
    </border>
    <border>
      <left style="medium">
        <color indexed="60"/>
      </left>
      <right style="thin">
        <color indexed="60"/>
      </right>
      <top style="medium">
        <color indexed="60"/>
      </top>
      <bottom style="thin">
        <color indexed="60"/>
      </bottom>
    </border>
    <border>
      <left style="thin">
        <color indexed="60"/>
      </left>
      <right style="thin">
        <color indexed="60"/>
      </right>
      <top style="medium">
        <color indexed="60"/>
      </top>
      <bottom style="thin">
        <color indexed="60"/>
      </bottom>
    </border>
    <border>
      <left style="thin">
        <color indexed="60"/>
      </left>
      <right style="medium">
        <color indexed="60"/>
      </right>
      <top style="medium">
        <color indexed="60"/>
      </top>
      <bottom style="thin">
        <color indexed="60"/>
      </bottom>
    </border>
    <border>
      <left style="medium">
        <color indexed="60"/>
      </left>
      <right style="thin">
        <color indexed="60"/>
      </right>
      <top style="thin">
        <color indexed="60"/>
      </top>
      <bottom style="thin">
        <color indexed="60"/>
      </bottom>
    </border>
    <border>
      <left style="thin">
        <color indexed="60"/>
      </left>
      <right style="medium">
        <color indexed="60"/>
      </right>
      <top style="thin">
        <color indexed="60"/>
      </top>
      <bottom style="thin">
        <color indexed="60"/>
      </bottom>
    </border>
    <border>
      <left style="medium">
        <color indexed="60"/>
      </left>
      <right style="thin">
        <color indexed="60"/>
      </right>
      <top style="thin">
        <color indexed="60"/>
      </top>
      <bottom style="medium">
        <color indexed="60"/>
      </bottom>
    </border>
    <border>
      <left style="thin">
        <color indexed="60"/>
      </left>
      <right style="thin">
        <color indexed="60"/>
      </right>
      <top style="thin">
        <color indexed="60"/>
      </top>
      <bottom style="medium">
        <color indexed="60"/>
      </bottom>
    </border>
    <border>
      <left style="medium">
        <color indexed="60"/>
      </left>
      <right style="medium">
        <color indexed="60"/>
      </right>
      <top style="medium">
        <color indexed="60"/>
      </top>
      <bottom style="medium">
        <color indexed="60"/>
      </bottom>
    </border>
    <border>
      <left style="medium">
        <color indexed="51"/>
      </left>
      <right style="medium">
        <color indexed="51"/>
      </right>
      <top style="medium">
        <color indexed="51"/>
      </top>
      <bottom style="medium">
        <color indexed="51"/>
      </bottom>
    </border>
    <border>
      <left style="medium">
        <color indexed="12"/>
      </left>
      <right/>
      <top style="medium">
        <color indexed="12"/>
      </top>
      <bottom style="medium">
        <color indexed="12"/>
      </bottom>
    </border>
    <border>
      <left style="medium">
        <color indexed="12"/>
      </left>
      <right/>
      <top/>
      <bottom/>
    </border>
    <border>
      <left style="thin"/>
      <right style="thin"/>
      <top/>
      <bottom/>
    </border>
    <border>
      <left/>
      <right style="medium">
        <color indexed="60"/>
      </right>
      <top style="medium">
        <color indexed="60"/>
      </top>
      <bottom/>
    </border>
    <border>
      <left/>
      <right style="medium"/>
      <top style="thin"/>
      <bottom style="thin"/>
    </border>
    <border>
      <left style="medium">
        <color indexed="60"/>
      </left>
      <right style="dotted"/>
      <top style="medium">
        <color indexed="60"/>
      </top>
      <bottom style="hair"/>
    </border>
    <border>
      <left style="medium">
        <color indexed="60"/>
      </left>
      <right style="dotted"/>
      <top style="hair"/>
      <bottom style="hair"/>
    </border>
    <border>
      <left style="medium">
        <color indexed="60"/>
      </left>
      <right style="dotted"/>
      <top style="hair"/>
      <bottom style="medium">
        <color indexed="60"/>
      </bottom>
    </border>
    <border>
      <left style="medium">
        <color indexed="62"/>
      </left>
      <right/>
      <top style="medium">
        <color indexed="62"/>
      </top>
      <bottom style="hair"/>
    </border>
    <border>
      <left style="medium">
        <color indexed="62"/>
      </left>
      <right/>
      <top style="hair"/>
      <bottom style="hair"/>
    </border>
    <border>
      <left style="medium">
        <color indexed="62"/>
      </left>
      <right/>
      <top style="hair"/>
      <bottom style="medium">
        <color indexed="62"/>
      </bottom>
    </border>
    <border>
      <left style="medium">
        <color indexed="51"/>
      </left>
      <right style="hair"/>
      <top style="medium">
        <color indexed="51"/>
      </top>
      <bottom style="hair"/>
    </border>
    <border>
      <left style="medium">
        <color indexed="51"/>
      </left>
      <right style="hair"/>
      <top style="hair"/>
      <bottom style="hair"/>
    </border>
    <border>
      <left style="medium">
        <color indexed="51"/>
      </left>
      <right/>
      <top/>
      <bottom style="hair"/>
    </border>
    <border>
      <left style="medium">
        <color indexed="51"/>
      </left>
      <right/>
      <top/>
      <bottom style="thin"/>
    </border>
    <border>
      <left/>
      <right/>
      <top/>
      <bottom style="thin"/>
    </border>
    <border>
      <left style="medium">
        <color indexed="51"/>
      </left>
      <right style="medium">
        <color indexed="51"/>
      </right>
      <top/>
      <bottom style="thin"/>
    </border>
    <border>
      <left/>
      <right style="thin"/>
      <top/>
      <bottom style="thin"/>
    </border>
    <border>
      <left style="thin"/>
      <right style="thin"/>
      <top/>
      <bottom style="thin"/>
    </border>
    <border>
      <left/>
      <right style="medium">
        <color indexed="51"/>
      </right>
      <top/>
      <bottom style="thin"/>
    </border>
    <border>
      <left/>
      <right/>
      <top style="thin"/>
      <bottom style="thin"/>
    </border>
    <border>
      <left/>
      <right style="thin"/>
      <top style="thin"/>
      <bottom style="thin"/>
    </border>
    <border>
      <left style="thin">
        <color indexed="16"/>
      </left>
      <right style="thin">
        <color indexed="16"/>
      </right>
      <top style="medium"/>
      <bottom style="thin"/>
    </border>
    <border>
      <left style="thin"/>
      <right style="thin"/>
      <top style="thin"/>
      <bottom/>
    </border>
    <border>
      <left style="thin"/>
      <right/>
      <top style="thin"/>
      <bottom style="medium">
        <color indexed="60"/>
      </bottom>
    </border>
    <border>
      <left style="thin"/>
      <right style="medium">
        <color indexed="51"/>
      </right>
      <top style="thin"/>
      <bottom style="medium">
        <color indexed="51"/>
      </bottom>
    </border>
    <border>
      <left style="thin"/>
      <right/>
      <top style="thin"/>
      <bottom/>
    </border>
    <border>
      <left/>
      <right/>
      <top style="thin"/>
      <bottom/>
    </border>
    <border>
      <left/>
      <right style="thin"/>
      <top style="thin"/>
      <bottom/>
    </border>
    <border>
      <left/>
      <right style="thin"/>
      <top/>
      <bottom/>
    </border>
    <border>
      <left/>
      <right style="medium">
        <color indexed="51"/>
      </right>
      <top/>
      <bottom/>
    </border>
    <border>
      <left style="medium">
        <color indexed="16"/>
      </left>
      <right/>
      <top style="medium">
        <color indexed="16"/>
      </top>
      <bottom style="thin">
        <color indexed="16"/>
      </bottom>
    </border>
    <border>
      <left/>
      <right/>
      <top style="medium">
        <color indexed="16"/>
      </top>
      <bottom style="thin">
        <color indexed="16"/>
      </bottom>
    </border>
    <border>
      <left/>
      <right style="medium">
        <color indexed="16"/>
      </right>
      <top style="medium">
        <color indexed="16"/>
      </top>
      <bottom/>
    </border>
    <border>
      <left style="medium">
        <color indexed="51"/>
      </left>
      <right style="thin"/>
      <top style="thin"/>
      <bottom style="thin"/>
    </border>
    <border>
      <left style="medium">
        <color indexed="16"/>
      </left>
      <right/>
      <top style="medium">
        <color indexed="16"/>
      </top>
      <bottom style="thin"/>
    </border>
    <border>
      <left/>
      <right/>
      <top style="medium">
        <color indexed="16"/>
      </top>
      <bottom style="thin"/>
    </border>
    <border>
      <left/>
      <right style="medium">
        <color indexed="16"/>
      </right>
      <top style="medium">
        <color indexed="16"/>
      </top>
      <bottom style="thin"/>
    </border>
    <border>
      <left style="medium">
        <color indexed="51"/>
      </left>
      <right style="thin"/>
      <top style="thin"/>
      <bottom/>
    </border>
    <border>
      <left style="medium">
        <color indexed="51"/>
      </left>
      <right style="thin"/>
      <top/>
      <bottom style="thin"/>
    </border>
    <border>
      <left style="medium">
        <color indexed="51"/>
      </left>
      <right/>
      <top style="thin"/>
      <bottom/>
    </border>
    <border>
      <left/>
      <right style="medium">
        <color indexed="51"/>
      </right>
      <top style="thin"/>
      <bottom/>
    </border>
    <border>
      <left style="medium">
        <color indexed="51"/>
      </left>
      <right/>
      <top/>
      <bottom style="medium">
        <color indexed="51"/>
      </bottom>
    </border>
    <border>
      <left/>
      <right style="medium">
        <color indexed="51"/>
      </right>
      <top/>
      <bottom style="medium">
        <color indexed="51"/>
      </bottom>
    </border>
    <border>
      <left style="medium">
        <color indexed="48"/>
      </left>
      <right style="thin"/>
      <top style="medium">
        <color indexed="48"/>
      </top>
      <bottom style="thin"/>
    </border>
    <border>
      <left style="medium">
        <color indexed="51"/>
      </left>
      <right/>
      <top style="thin"/>
      <bottom style="thin"/>
    </border>
    <border>
      <left/>
      <right style="medium">
        <color indexed="51"/>
      </right>
      <top style="thin"/>
      <bottom style="thin"/>
    </border>
    <border>
      <left style="medium">
        <color indexed="51"/>
      </left>
      <right/>
      <top style="thin"/>
      <bottom style="medium">
        <color indexed="51"/>
      </bottom>
    </border>
    <border>
      <left/>
      <right/>
      <top style="thin"/>
      <bottom style="medium">
        <color indexed="51"/>
      </bottom>
    </border>
    <border>
      <left/>
      <right style="medium">
        <color indexed="51"/>
      </right>
      <top style="thin"/>
      <bottom style="medium">
        <color indexed="51"/>
      </bottom>
    </border>
    <border>
      <left style="medium">
        <color indexed="51"/>
      </left>
      <right style="medium">
        <color indexed="51"/>
      </right>
      <top style="thin"/>
      <bottom style="thin"/>
    </border>
    <border>
      <left style="medium">
        <color indexed="51"/>
      </left>
      <right style="medium">
        <color indexed="39"/>
      </right>
      <top style="thin"/>
      <bottom style="thin"/>
    </border>
    <border>
      <left/>
      <right/>
      <top style="medium">
        <color indexed="60"/>
      </top>
      <bottom/>
    </border>
    <border>
      <left style="medium">
        <color indexed="51"/>
      </left>
      <right/>
      <top style="medium">
        <color indexed="51"/>
      </top>
      <bottom style="thin"/>
    </border>
    <border>
      <left/>
      <right/>
      <top style="medium">
        <color indexed="51"/>
      </top>
      <bottom style="thin"/>
    </border>
    <border>
      <left/>
      <right style="medium">
        <color indexed="51"/>
      </right>
      <top style="medium">
        <color indexed="51"/>
      </top>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medium"/>
    </border>
    <border>
      <left style="medium">
        <color indexed="16"/>
      </left>
      <right style="medium">
        <color indexed="16"/>
      </right>
      <top style="thin">
        <color indexed="16"/>
      </top>
      <bottom/>
    </border>
    <border>
      <left style="medium">
        <color indexed="16"/>
      </left>
      <right style="medium">
        <color indexed="16"/>
      </right>
      <top/>
      <bottom/>
    </border>
    <border>
      <left style="medium">
        <color indexed="16"/>
      </left>
      <right style="medium">
        <color indexed="16"/>
      </right>
      <top/>
      <bottom style="medium">
        <color indexed="16"/>
      </bottom>
    </border>
    <border>
      <left style="medium"/>
      <right/>
      <top style="medium"/>
      <bottom style="thin"/>
    </border>
    <border>
      <left style="medium"/>
      <right/>
      <top style="thin"/>
      <bottom style="thin"/>
    </border>
    <border>
      <left style="medium"/>
      <right/>
      <top style="thin"/>
      <bottom style="medium"/>
    </border>
    <border>
      <left/>
      <right style="medium"/>
      <top style="thin"/>
      <bottom style="medium"/>
    </border>
    <border>
      <left style="thick">
        <color indexed="9"/>
      </left>
      <right/>
      <top/>
      <bottom/>
    </border>
    <border>
      <left style="hair"/>
      <right/>
      <top style="hair"/>
      <bottom style="hair"/>
    </border>
    <border>
      <left/>
      <right/>
      <top style="hair"/>
      <bottom style="hair"/>
    </border>
    <border>
      <left/>
      <right style="medium">
        <color indexed="51"/>
      </right>
      <top style="hair"/>
      <bottom style="hair"/>
    </border>
    <border>
      <left style="medium">
        <color indexed="51"/>
      </left>
      <right/>
      <top style="medium">
        <color indexed="51"/>
      </top>
      <bottom style="medium">
        <color indexed="51"/>
      </bottom>
    </border>
    <border>
      <left/>
      <right/>
      <top style="medium">
        <color indexed="51"/>
      </top>
      <bottom style="medium">
        <color indexed="51"/>
      </bottom>
    </border>
    <border>
      <left/>
      <right style="medium">
        <color indexed="51"/>
      </right>
      <top style="medium">
        <color indexed="51"/>
      </top>
      <bottom style="medium">
        <color indexed="51"/>
      </bottom>
    </border>
    <border>
      <left style="hair"/>
      <right/>
      <top style="medium">
        <color indexed="51"/>
      </top>
      <bottom style="hair"/>
    </border>
    <border>
      <left/>
      <right/>
      <top style="medium">
        <color indexed="51"/>
      </top>
      <bottom style="hair"/>
    </border>
    <border>
      <left/>
      <right style="medium">
        <color indexed="51"/>
      </right>
      <top style="medium">
        <color indexed="51"/>
      </top>
      <bottom style="hair"/>
    </border>
    <border>
      <left style="medium">
        <color indexed="51"/>
      </left>
      <right/>
      <top style="hair">
        <color indexed="51"/>
      </top>
      <bottom style="hair">
        <color indexed="51"/>
      </bottom>
    </border>
    <border>
      <left/>
      <right/>
      <top style="hair">
        <color indexed="51"/>
      </top>
      <bottom style="hair">
        <color indexed="51"/>
      </bottom>
    </border>
    <border>
      <left/>
      <right style="medium">
        <color indexed="51"/>
      </right>
      <top style="hair">
        <color indexed="51"/>
      </top>
      <bottom style="hair">
        <color indexed="51"/>
      </bottom>
    </border>
    <border>
      <left style="medium">
        <color indexed="51"/>
      </left>
      <right/>
      <top style="medium">
        <color indexed="51"/>
      </top>
      <bottom style="hair">
        <color indexed="51"/>
      </bottom>
    </border>
    <border>
      <left/>
      <right/>
      <top style="medium">
        <color indexed="51"/>
      </top>
      <bottom style="hair">
        <color indexed="51"/>
      </bottom>
    </border>
    <border>
      <left/>
      <right style="medium">
        <color indexed="51"/>
      </right>
      <top style="medium">
        <color indexed="51"/>
      </top>
      <bottom style="hair">
        <color indexed="51"/>
      </bottom>
    </border>
    <border>
      <left/>
      <right style="medium">
        <color indexed="52"/>
      </right>
      <top/>
      <bottom style="medium">
        <color indexed="52"/>
      </bottom>
    </border>
    <border>
      <left/>
      <right/>
      <top style="hair">
        <color indexed="23"/>
      </top>
      <bottom style="hair">
        <color indexed="23"/>
      </bottom>
    </border>
    <border>
      <left/>
      <right style="medium">
        <color indexed="62"/>
      </right>
      <top style="hair">
        <color indexed="23"/>
      </top>
      <bottom style="hair">
        <color indexed="23"/>
      </bottom>
    </border>
    <border>
      <left style="medium">
        <color indexed="18"/>
      </left>
      <right/>
      <top style="hair">
        <color indexed="18"/>
      </top>
      <bottom style="hair">
        <color indexed="18"/>
      </bottom>
    </border>
    <border>
      <left/>
      <right/>
      <top style="hair">
        <color indexed="18"/>
      </top>
      <bottom style="hair">
        <color indexed="18"/>
      </bottom>
    </border>
    <border>
      <left/>
      <right style="medium">
        <color indexed="18"/>
      </right>
      <top style="hair">
        <color indexed="18"/>
      </top>
      <bottom style="hair">
        <color indexed="18"/>
      </bottom>
    </border>
    <border>
      <left/>
      <right/>
      <top style="hair">
        <color indexed="23"/>
      </top>
      <bottom style="medium">
        <color indexed="62"/>
      </bottom>
    </border>
    <border>
      <left/>
      <right style="medium">
        <color indexed="62"/>
      </right>
      <top style="hair">
        <color indexed="23"/>
      </top>
      <bottom style="medium">
        <color indexed="62"/>
      </bottom>
    </border>
    <border>
      <left style="medium">
        <color indexed="18"/>
      </left>
      <right/>
      <top style="medium">
        <color indexed="18"/>
      </top>
      <bottom/>
    </border>
    <border>
      <left/>
      <right/>
      <top style="medium">
        <color indexed="18"/>
      </top>
      <bottom/>
    </border>
    <border>
      <left/>
      <right style="medium">
        <color indexed="18"/>
      </right>
      <top style="medium">
        <color indexed="18"/>
      </top>
      <bottom/>
    </border>
    <border>
      <left/>
      <right/>
      <top style="medium">
        <color indexed="62"/>
      </top>
      <bottom style="hair">
        <color indexed="23"/>
      </bottom>
    </border>
    <border>
      <left/>
      <right style="medium">
        <color indexed="62"/>
      </right>
      <top style="medium">
        <color indexed="62"/>
      </top>
      <bottom style="hair">
        <color indexed="23"/>
      </bottom>
    </border>
    <border>
      <left style="medium">
        <color indexed="60"/>
      </left>
      <right/>
      <top style="medium">
        <color indexed="60"/>
      </top>
      <bottom style="medium">
        <color indexed="60"/>
      </bottom>
    </border>
    <border>
      <left/>
      <right/>
      <top style="medium">
        <color indexed="60"/>
      </top>
      <bottom style="medium">
        <color indexed="60"/>
      </bottom>
    </border>
    <border>
      <left/>
      <right style="medium">
        <color indexed="60"/>
      </right>
      <top style="medium">
        <color indexed="60"/>
      </top>
      <bottom style="medium">
        <color indexed="60"/>
      </bottom>
    </border>
    <border>
      <left style="medium">
        <color indexed="18"/>
      </left>
      <right/>
      <top style="medium">
        <color indexed="18"/>
      </top>
      <bottom style="hair">
        <color indexed="18"/>
      </bottom>
    </border>
    <border>
      <left/>
      <right/>
      <top style="medium">
        <color indexed="18"/>
      </top>
      <bottom style="hair">
        <color indexed="18"/>
      </bottom>
    </border>
    <border>
      <left/>
      <right style="medium">
        <color indexed="18"/>
      </right>
      <top style="medium">
        <color indexed="18"/>
      </top>
      <bottom style="hair">
        <color indexed="18"/>
      </bottom>
    </border>
    <border>
      <left style="medium">
        <color indexed="18"/>
      </left>
      <right/>
      <top style="hair">
        <color indexed="18"/>
      </top>
      <bottom style="medium">
        <color indexed="18"/>
      </bottom>
    </border>
    <border>
      <left/>
      <right/>
      <top style="hair">
        <color indexed="18"/>
      </top>
      <bottom style="medium">
        <color indexed="18"/>
      </bottom>
    </border>
    <border>
      <left/>
      <right style="medium">
        <color indexed="18"/>
      </right>
      <top style="hair">
        <color indexed="18"/>
      </top>
      <bottom style="medium">
        <color indexed="18"/>
      </bottom>
    </border>
    <border>
      <left/>
      <right/>
      <top/>
      <bottom style="medium">
        <color indexed="52"/>
      </bottom>
    </border>
    <border>
      <left style="medium">
        <color indexed="60"/>
      </left>
      <right/>
      <top style="hair"/>
      <bottom style="hair"/>
    </border>
    <border>
      <left/>
      <right style="medium">
        <color indexed="60"/>
      </right>
      <top style="hair"/>
      <bottom style="hair"/>
    </border>
    <border>
      <left style="medium">
        <color indexed="60"/>
      </left>
      <right/>
      <top/>
      <bottom style="medium">
        <color indexed="60"/>
      </bottom>
    </border>
    <border>
      <left/>
      <right style="medium">
        <color indexed="60"/>
      </right>
      <top/>
      <bottom style="medium">
        <color indexed="60"/>
      </bottom>
    </border>
    <border>
      <left/>
      <right/>
      <top style="hair">
        <color indexed="23"/>
      </top>
      <bottom style="medium">
        <color indexed="60"/>
      </bottom>
    </border>
    <border>
      <left/>
      <right style="medium">
        <color indexed="60"/>
      </right>
      <top style="hair">
        <color indexed="23"/>
      </top>
      <bottom style="medium">
        <color indexed="60"/>
      </bottom>
    </border>
    <border>
      <left/>
      <right style="medium">
        <color indexed="60"/>
      </right>
      <top style="hair">
        <color indexed="23"/>
      </top>
      <bottom style="hair">
        <color indexed="23"/>
      </bottom>
    </border>
    <border>
      <left style="medium">
        <color indexed="60"/>
      </left>
      <right/>
      <top/>
      <bottom style="hair"/>
    </border>
    <border>
      <left/>
      <right/>
      <top/>
      <bottom style="hair"/>
    </border>
    <border>
      <left/>
      <right style="medium">
        <color indexed="60"/>
      </right>
      <top/>
      <bottom style="hair"/>
    </border>
    <border>
      <left style="medium">
        <color indexed="51"/>
      </left>
      <right/>
      <top style="hair">
        <color indexed="51"/>
      </top>
      <bottom style="medium">
        <color indexed="51"/>
      </bottom>
    </border>
    <border>
      <left/>
      <right/>
      <top style="hair">
        <color indexed="51"/>
      </top>
      <bottom style="medium">
        <color indexed="51"/>
      </bottom>
    </border>
    <border>
      <left/>
      <right style="medium">
        <color indexed="51"/>
      </right>
      <top style="hair">
        <color indexed="51"/>
      </top>
      <bottom style="medium">
        <color indexed="51"/>
      </bottom>
    </border>
    <border>
      <left style="medium">
        <color indexed="18"/>
      </left>
      <right/>
      <top style="medium">
        <color indexed="18"/>
      </top>
      <bottom style="medium">
        <color indexed="18"/>
      </bottom>
    </border>
    <border>
      <left/>
      <right/>
      <top style="medium">
        <color indexed="18"/>
      </top>
      <bottom style="medium">
        <color indexed="18"/>
      </bottom>
    </border>
    <border>
      <left style="hair"/>
      <right style="medium"/>
      <top/>
      <bottom style="hair"/>
    </border>
    <border>
      <left style="hair"/>
      <right style="hair"/>
      <top style="hair"/>
      <bottom style="hair"/>
    </border>
    <border>
      <left style="hair"/>
      <right style="medium"/>
      <top style="hair"/>
      <bottom style="hair"/>
    </border>
    <border>
      <left/>
      <right style="medium"/>
      <top style="hair"/>
      <bottom style="hair"/>
    </border>
    <border>
      <left style="medium"/>
      <right style="hair"/>
      <top style="hair"/>
      <bottom style="hair"/>
    </border>
    <border>
      <left style="medium"/>
      <right style="hair"/>
      <top/>
      <bottom style="hair"/>
    </border>
    <border>
      <left style="hair">
        <color indexed="57"/>
      </left>
      <right style="medium">
        <color indexed="57"/>
      </right>
      <top style="medium">
        <color indexed="57"/>
      </top>
      <bottom style="medium">
        <color indexed="57"/>
      </bottom>
    </border>
    <border>
      <left style="medium">
        <color indexed="57"/>
      </left>
      <right style="hair">
        <color indexed="57"/>
      </right>
      <top style="medium">
        <color indexed="57"/>
      </top>
      <bottom style="medium">
        <color indexed="57"/>
      </bottom>
    </border>
    <border>
      <left style="hair"/>
      <right style="hair"/>
      <top style="hair"/>
      <bottom style="medium"/>
    </border>
    <border>
      <left style="hair"/>
      <right style="medium"/>
      <top style="hair"/>
      <bottom style="medium"/>
    </border>
    <border>
      <left style="medium">
        <color indexed="57"/>
      </left>
      <right/>
      <top style="medium">
        <color indexed="57"/>
      </top>
      <bottom style="medium">
        <color indexed="57"/>
      </bottom>
    </border>
    <border>
      <left/>
      <right/>
      <top style="medium">
        <color indexed="57"/>
      </top>
      <bottom style="medium">
        <color indexed="57"/>
      </bottom>
    </border>
    <border>
      <left/>
      <right style="medium">
        <color indexed="57"/>
      </right>
      <top style="medium">
        <color indexed="57"/>
      </top>
      <bottom style="medium">
        <color indexed="57"/>
      </bottom>
    </border>
    <border>
      <left/>
      <right/>
      <top style="hair"/>
      <bottom style="medium"/>
    </border>
    <border>
      <left/>
      <right style="medium"/>
      <top style="hair"/>
      <bottom style="medium"/>
    </border>
    <border>
      <left style="medium"/>
      <right style="hair"/>
      <top style="hair"/>
      <bottom style="medium"/>
    </border>
    <border>
      <left style="medium"/>
      <right/>
      <top style="hair"/>
      <bottom style="hair"/>
    </border>
    <border>
      <left style="medium"/>
      <right/>
      <top style="hair"/>
      <bottom style="medium"/>
    </border>
    <border>
      <left style="medium"/>
      <right/>
      <top style="medium">
        <color indexed="57"/>
      </top>
      <bottom/>
    </border>
    <border>
      <left/>
      <right/>
      <top style="medium">
        <color indexed="57"/>
      </top>
      <bottom/>
    </border>
    <border>
      <left/>
      <right style="medium"/>
      <top style="medium">
        <color indexed="57"/>
      </top>
      <bottom/>
    </border>
    <border>
      <left style="medium"/>
      <right/>
      <top/>
      <bottom style="hair"/>
    </border>
    <border>
      <left/>
      <right style="medium"/>
      <top/>
      <bottom style="hair"/>
    </border>
    <border>
      <left style="medium"/>
      <right/>
      <top style="hair"/>
      <bottom/>
    </border>
    <border>
      <left/>
      <right/>
      <top style="hair"/>
      <bottom/>
    </border>
    <border>
      <left/>
      <right style="hair"/>
      <top style="hair"/>
      <bottom/>
    </border>
    <border>
      <left/>
      <right style="hair"/>
      <top/>
      <bottom style="hair"/>
    </border>
  </borders>
  <cellStyleXfs count="8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3" borderId="0" applyNumberFormat="0" applyBorder="0" applyAlignment="0" applyProtection="0"/>
    <xf numFmtId="0" fontId="14" fillId="10"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0" borderId="0" applyNumberFormat="0" applyBorder="0" applyAlignment="0" applyProtection="0"/>
    <xf numFmtId="0" fontId="14" fillId="15" borderId="0" applyNumberFormat="0" applyBorder="0" applyAlignment="0" applyProtection="0"/>
    <xf numFmtId="0" fontId="4" fillId="16" borderId="0" applyNumberFormat="0" applyBorder="0" applyAlignment="0" applyProtection="0"/>
    <xf numFmtId="0" fontId="8" fillId="2" borderId="1" applyNumberFormat="0" applyAlignment="0" applyProtection="0"/>
    <xf numFmtId="0" fontId="10" fillId="17" borderId="2"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9" fontId="2" fillId="0" borderId="0" applyFont="0" applyFill="0" applyBorder="0" applyAlignment="0" applyProtection="0"/>
    <xf numFmtId="0" fontId="12" fillId="0" borderId="0" applyNumberFormat="0" applyFill="0" applyBorder="0" applyAlignment="0" applyProtection="0"/>
    <xf numFmtId="0" fontId="3" fillId="18"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6" fillId="3" borderId="1" applyNumberFormat="0" applyAlignment="0" applyProtection="0"/>
    <xf numFmtId="0" fontId="9" fillId="0" borderId="6" applyNumberFormat="0" applyFill="0" applyAlignment="0" applyProtection="0"/>
    <xf numFmtId="43" fontId="2" fillId="0" borderId="0" applyFill="0" applyBorder="0" applyAlignment="0" applyProtection="0"/>
    <xf numFmtId="0" fontId="133" fillId="19" borderId="0" applyNumberFormat="0" applyBorder="0" applyAlignment="0" applyProtection="0"/>
    <xf numFmtId="0" fontId="2" fillId="0" borderId="0">
      <alignment/>
      <protection/>
    </xf>
    <xf numFmtId="43"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1" fillId="0" borderId="0">
      <alignment/>
      <protection/>
    </xf>
    <xf numFmtId="43" fontId="1" fillId="0" borderId="0">
      <alignment/>
      <protection/>
    </xf>
    <xf numFmtId="43" fontId="0" fillId="0" borderId="0">
      <alignment/>
      <protection/>
    </xf>
    <xf numFmtId="43" fontId="0" fillId="0" borderId="0">
      <alignment/>
      <protection/>
    </xf>
    <xf numFmtId="43" fontId="0" fillId="0" borderId="0">
      <alignment/>
      <protection/>
    </xf>
    <xf numFmtId="43" fontId="0" fillId="0" borderId="0">
      <alignment/>
      <protection/>
    </xf>
    <xf numFmtId="0" fontId="2" fillId="0" borderId="0">
      <alignment/>
      <protection/>
    </xf>
    <xf numFmtId="0" fontId="2" fillId="4" borderId="7" applyNumberFormat="0" applyFont="0" applyAlignment="0" applyProtection="0"/>
    <xf numFmtId="0" fontId="7" fillId="2" borderId="8" applyNumberFormat="0" applyAlignment="0" applyProtection="0"/>
    <xf numFmtId="9" fontId="1" fillId="0" borderId="0" applyFont="0" applyFill="0" applyBorder="0" applyAlignment="0" applyProtection="0"/>
    <xf numFmtId="0" fontId="40" fillId="0" borderId="0" applyNumberFormat="0" applyFill="0" applyBorder="0" applyAlignment="0" applyProtection="0"/>
    <xf numFmtId="43" fontId="0" fillId="0" borderId="9" applyNumberFormat="0" applyFill="0" applyAlignment="0" applyProtection="0"/>
    <xf numFmtId="43" fontId="1" fillId="0" borderId="9" applyNumberFormat="0" applyFill="0" applyAlignment="0" applyProtection="0"/>
    <xf numFmtId="43" fontId="1" fillId="0" borderId="9" applyNumberFormat="0" applyFill="0" applyAlignment="0" applyProtection="0"/>
    <xf numFmtId="43" fontId="0" fillId="0" borderId="9" applyNumberFormat="0" applyFill="0" applyAlignment="0" applyProtection="0"/>
    <xf numFmtId="0" fontId="134" fillId="0" borderId="10" applyNumberFormat="0" applyFill="0" applyAlignment="0" applyProtection="0"/>
    <xf numFmtId="0" fontId="72" fillId="0" borderId="0" applyNumberFormat="0" applyFill="0" applyBorder="0" applyAlignment="0" applyProtection="0"/>
  </cellStyleXfs>
  <cellXfs count="899">
    <xf numFmtId="0" fontId="0" fillId="0" borderId="0" xfId="0" applyFont="1" applyAlignment="1">
      <alignment/>
    </xf>
    <xf numFmtId="43" fontId="15" fillId="0" borderId="0" xfId="58" applyFont="1" applyFill="1" applyAlignment="1">
      <alignment vertical="center"/>
      <protection/>
    </xf>
    <xf numFmtId="0" fontId="0" fillId="0" borderId="0" xfId="0" applyBorder="1" applyAlignment="1" applyProtection="1">
      <alignment/>
      <protection/>
    </xf>
    <xf numFmtId="0" fontId="0" fillId="0" borderId="0" xfId="0" applyAlignment="1" applyProtection="1">
      <alignment/>
      <protection/>
    </xf>
    <xf numFmtId="43" fontId="21" fillId="0" borderId="0" xfId="58" applyFont="1" applyFill="1" applyAlignment="1" applyProtection="1">
      <alignment vertical="center"/>
      <protection/>
    </xf>
    <xf numFmtId="0" fontId="20" fillId="0" borderId="0" xfId="0" applyFont="1" applyAlignment="1" applyProtection="1">
      <alignment/>
      <protection/>
    </xf>
    <xf numFmtId="43" fontId="18" fillId="0" borderId="0" xfId="69" applyFont="1" applyFill="1" applyAlignment="1" applyProtection="1">
      <alignment/>
      <protection/>
    </xf>
    <xf numFmtId="43" fontId="18" fillId="0" borderId="0" xfId="69" applyFont="1" applyFill="1" applyAlignment="1" applyProtection="1">
      <alignment horizontal="center"/>
      <protection/>
    </xf>
    <xf numFmtId="43" fontId="18" fillId="0" borderId="0" xfId="69" applyFont="1" applyFill="1" applyAlignment="1" applyProtection="1">
      <alignment horizontal="right"/>
      <protection/>
    </xf>
    <xf numFmtId="43" fontId="18" fillId="0" borderId="0" xfId="69" applyFont="1" applyFill="1" applyBorder="1" applyAlignment="1" applyProtection="1">
      <alignment horizontal="center"/>
      <protection/>
    </xf>
    <xf numFmtId="43" fontId="0" fillId="0" borderId="0" xfId="68" applyProtection="1">
      <alignment/>
      <protection/>
    </xf>
    <xf numFmtId="43" fontId="14" fillId="0" borderId="0" xfId="68" applyFont="1" applyProtection="1">
      <alignment/>
      <protection/>
    </xf>
    <xf numFmtId="0" fontId="17" fillId="0" borderId="0" xfId="68" applyNumberFormat="1" applyFont="1" applyBorder="1" applyProtection="1">
      <alignment/>
      <protection/>
    </xf>
    <xf numFmtId="43" fontId="0" fillId="0" borderId="0" xfId="70" applyProtection="1">
      <alignment/>
      <protection/>
    </xf>
    <xf numFmtId="43" fontId="0" fillId="0" borderId="0" xfId="70" applyFill="1" applyBorder="1" applyAlignment="1" applyProtection="1">
      <alignment horizontal="left"/>
      <protection/>
    </xf>
    <xf numFmtId="0" fontId="0" fillId="0" borderId="0" xfId="0" applyFill="1" applyBorder="1" applyAlignment="1" applyProtection="1">
      <alignment/>
      <protection/>
    </xf>
    <xf numFmtId="43" fontId="0" fillId="0" borderId="0" xfId="70" applyFill="1" applyBorder="1" applyProtection="1">
      <alignment/>
      <protection/>
    </xf>
    <xf numFmtId="0" fontId="14" fillId="0" borderId="0" xfId="0" applyFont="1" applyAlignment="1" applyProtection="1">
      <alignment/>
      <protection/>
    </xf>
    <xf numFmtId="43" fontId="14" fillId="0" borderId="0" xfId="70" applyFont="1" applyProtection="1">
      <alignment/>
      <protection/>
    </xf>
    <xf numFmtId="0" fontId="0" fillId="0" borderId="0" xfId="0" applyBorder="1" applyAlignment="1">
      <alignment/>
    </xf>
    <xf numFmtId="0" fontId="0" fillId="0" borderId="0" xfId="0" applyFill="1" applyBorder="1" applyAlignment="1">
      <alignment/>
    </xf>
    <xf numFmtId="0" fontId="33" fillId="0" borderId="0" xfId="0" applyFont="1" applyAlignment="1">
      <alignment/>
    </xf>
    <xf numFmtId="15" fontId="28" fillId="0" borderId="0" xfId="0" applyNumberFormat="1" applyFont="1" applyFill="1" applyBorder="1" applyAlignment="1" applyProtection="1">
      <alignment horizontal="center" vertical="center" wrapText="1"/>
      <protection locked="0"/>
    </xf>
    <xf numFmtId="43" fontId="27" fillId="0" borderId="0" xfId="0" applyNumberFormat="1" applyFont="1" applyAlignment="1">
      <alignment/>
    </xf>
    <xf numFmtId="43" fontId="27" fillId="0" borderId="0" xfId="0" applyNumberFormat="1" applyFont="1" applyAlignment="1">
      <alignment horizontal="right"/>
    </xf>
    <xf numFmtId="165" fontId="27" fillId="0" borderId="0" xfId="42" applyNumberFormat="1" applyFont="1" applyAlignment="1">
      <alignment horizontal="left"/>
    </xf>
    <xf numFmtId="43" fontId="15" fillId="0" borderId="0" xfId="67" applyFont="1" applyFill="1" applyAlignment="1">
      <alignment vertical="center"/>
      <protection/>
    </xf>
    <xf numFmtId="0" fontId="0" fillId="0" borderId="11" xfId="0" applyBorder="1" applyAlignment="1">
      <alignment horizontal="center"/>
    </xf>
    <xf numFmtId="0" fontId="13" fillId="0" borderId="0" xfId="0" applyFont="1" applyBorder="1" applyAlignment="1">
      <alignment horizontal="center"/>
    </xf>
    <xf numFmtId="0" fontId="1" fillId="0" borderId="0" xfId="0" applyFont="1" applyBorder="1" applyAlignment="1">
      <alignment/>
    </xf>
    <xf numFmtId="0" fontId="1" fillId="0" borderId="0" xfId="0" applyFont="1" applyFill="1" applyBorder="1" applyAlignment="1">
      <alignment/>
    </xf>
    <xf numFmtId="0" fontId="41" fillId="0" borderId="0" xfId="0" applyFont="1" applyAlignment="1">
      <alignment/>
    </xf>
    <xf numFmtId="0" fontId="41" fillId="0" borderId="0" xfId="0" applyFont="1" applyAlignment="1">
      <alignment horizontal="right"/>
    </xf>
    <xf numFmtId="0" fontId="41" fillId="0" borderId="0" xfId="0" applyFont="1" applyBorder="1" applyAlignment="1">
      <alignment/>
    </xf>
    <xf numFmtId="0" fontId="44" fillId="0" borderId="0" xfId="0" applyFont="1" applyAlignment="1">
      <alignment/>
    </xf>
    <xf numFmtId="0" fontId="41" fillId="0" borderId="0" xfId="0" applyNumberFormat="1" applyFont="1" applyBorder="1" applyAlignment="1">
      <alignment/>
    </xf>
    <xf numFmtId="0" fontId="0" fillId="0" borderId="0" xfId="0" applyFill="1" applyAlignment="1">
      <alignment/>
    </xf>
    <xf numFmtId="10" fontId="5" fillId="0" borderId="0" xfId="75" applyNumberFormat="1" applyFont="1" applyFill="1" applyBorder="1" applyAlignment="1">
      <alignment horizontal="center"/>
    </xf>
    <xf numFmtId="10" fontId="5" fillId="0" borderId="0" xfId="75" applyNumberFormat="1" applyFont="1" applyFill="1" applyBorder="1" applyAlignment="1" applyProtection="1">
      <alignment horizontal="center"/>
      <protection locked="0"/>
    </xf>
    <xf numFmtId="43" fontId="27" fillId="0" borderId="0" xfId="0" applyNumberFormat="1" applyFont="1" applyFill="1" applyBorder="1" applyAlignment="1">
      <alignment/>
    </xf>
    <xf numFmtId="43" fontId="0" fillId="0" borderId="0" xfId="80" applyFill="1" applyBorder="1" applyAlignment="1" applyProtection="1">
      <alignment vertical="center"/>
      <protection locked="0"/>
    </xf>
    <xf numFmtId="164" fontId="31" fillId="0" borderId="0" xfId="0" applyNumberFormat="1" applyFont="1" applyFill="1" applyBorder="1" applyAlignment="1">
      <alignment horizontal="center"/>
    </xf>
    <xf numFmtId="0" fontId="25" fillId="0" borderId="0" xfId="0" applyFont="1" applyFill="1" applyBorder="1" applyAlignment="1">
      <alignment horizontal="centerContinuous"/>
    </xf>
    <xf numFmtId="0" fontId="0" fillId="0" borderId="0" xfId="0" applyFill="1" applyBorder="1" applyAlignment="1">
      <alignment horizontal="centerContinuous"/>
    </xf>
    <xf numFmtId="43" fontId="37" fillId="0" borderId="0" xfId="80" applyFont="1" applyFill="1" applyBorder="1" applyAlignment="1" applyProtection="1">
      <alignment vertical="center"/>
      <protection locked="0"/>
    </xf>
    <xf numFmtId="0" fontId="0" fillId="0" borderId="11" xfId="0" applyBorder="1" applyAlignment="1">
      <alignment/>
    </xf>
    <xf numFmtId="0" fontId="0" fillId="0" borderId="0" xfId="0" applyFill="1" applyBorder="1" applyAlignment="1">
      <alignment horizontal="center"/>
    </xf>
    <xf numFmtId="22" fontId="0" fillId="0" borderId="0" xfId="0" applyNumberFormat="1" applyAlignment="1">
      <alignment/>
    </xf>
    <xf numFmtId="2" fontId="0" fillId="0" borderId="0" xfId="0" applyNumberFormat="1" applyFill="1" applyAlignment="1">
      <alignment/>
    </xf>
    <xf numFmtId="2" fontId="0" fillId="0" borderId="0" xfId="77" applyNumberFormat="1" applyFill="1" applyBorder="1" applyAlignment="1" applyProtection="1">
      <alignment horizontal="center"/>
      <protection locked="0"/>
    </xf>
    <xf numFmtId="0" fontId="14" fillId="0" borderId="0" xfId="0" applyFont="1" applyFill="1" applyBorder="1" applyAlignment="1" applyProtection="1">
      <alignment horizontal="center"/>
      <protection/>
    </xf>
    <xf numFmtId="0" fontId="22" fillId="0" borderId="0" xfId="0" applyFont="1" applyFill="1" applyAlignment="1" applyProtection="1">
      <alignment/>
      <protection/>
    </xf>
    <xf numFmtId="0" fontId="14" fillId="0" borderId="0" xfId="0" applyFont="1" applyAlignment="1" applyProtection="1">
      <alignment horizontal="left" indent="1"/>
      <protection/>
    </xf>
    <xf numFmtId="0" fontId="17" fillId="0" borderId="0" xfId="0" applyFont="1" applyAlignment="1" applyProtection="1">
      <alignment horizontal="left" indent="1"/>
      <protection/>
    </xf>
    <xf numFmtId="0" fontId="14" fillId="0" borderId="0" xfId="0" applyFont="1" applyFill="1" applyBorder="1" applyAlignment="1" applyProtection="1">
      <alignment/>
      <protection/>
    </xf>
    <xf numFmtId="43" fontId="66" fillId="0" borderId="0" xfId="68" applyFont="1" applyProtection="1">
      <alignment/>
      <protection/>
    </xf>
    <xf numFmtId="43" fontId="66" fillId="0" borderId="0" xfId="70" applyFont="1" applyProtection="1">
      <alignment/>
      <protection/>
    </xf>
    <xf numFmtId="0" fontId="66" fillId="0" borderId="11" xfId="0" applyFont="1" applyFill="1" applyBorder="1" applyAlignment="1" applyProtection="1">
      <alignment horizontal="center"/>
      <protection/>
    </xf>
    <xf numFmtId="0" fontId="66" fillId="0" borderId="11" xfId="0" applyFont="1" applyFill="1" applyBorder="1" applyAlignment="1" applyProtection="1">
      <alignment/>
      <protection/>
    </xf>
    <xf numFmtId="43" fontId="66" fillId="0" borderId="11" xfId="70" applyFont="1" applyBorder="1" applyProtection="1">
      <alignment/>
      <protection/>
    </xf>
    <xf numFmtId="0" fontId="67" fillId="0" borderId="11" xfId="0" applyFont="1" applyBorder="1" applyAlignment="1" applyProtection="1">
      <alignment horizontal="left" indent="1"/>
      <protection/>
    </xf>
    <xf numFmtId="0" fontId="1" fillId="0" borderId="11" xfId="0" applyFont="1" applyBorder="1" applyAlignment="1">
      <alignment/>
    </xf>
    <xf numFmtId="0" fontId="68" fillId="6" borderId="11" xfId="0" applyFont="1" applyFill="1" applyBorder="1" applyAlignment="1" applyProtection="1">
      <alignment horizontal="center"/>
      <protection/>
    </xf>
    <xf numFmtId="0" fontId="68" fillId="6" borderId="11" xfId="0" applyFont="1" applyFill="1" applyBorder="1" applyAlignment="1">
      <alignment horizontal="center"/>
    </xf>
    <xf numFmtId="0" fontId="20" fillId="0" borderId="0" xfId="0" applyFont="1" applyAlignment="1">
      <alignment/>
    </xf>
    <xf numFmtId="3" fontId="14" fillId="2" borderId="12" xfId="0" applyNumberFormat="1" applyFont="1" applyFill="1" applyBorder="1" applyAlignment="1">
      <alignment horizontal="right"/>
    </xf>
    <xf numFmtId="3" fontId="14" fillId="2" borderId="12" xfId="42" applyNumberFormat="1" applyFont="1" applyFill="1" applyBorder="1" applyAlignment="1">
      <alignment/>
    </xf>
    <xf numFmtId="9" fontId="14" fillId="2" borderId="12" xfId="75" applyFont="1" applyFill="1" applyBorder="1" applyAlignment="1">
      <alignment/>
    </xf>
    <xf numFmtId="9" fontId="14" fillId="2" borderId="12" xfId="75" applyNumberFormat="1" applyFont="1" applyFill="1" applyBorder="1" applyAlignment="1">
      <alignment/>
    </xf>
    <xf numFmtId="0" fontId="14" fillId="2" borderId="12" xfId="0" applyFont="1" applyFill="1" applyBorder="1" applyAlignment="1">
      <alignment/>
    </xf>
    <xf numFmtId="9" fontId="14" fillId="2" borderId="12" xfId="75" applyFont="1" applyFill="1" applyBorder="1" applyAlignment="1">
      <alignment horizontal="center"/>
    </xf>
    <xf numFmtId="0" fontId="14" fillId="0" borderId="0" xfId="0" applyFont="1" applyAlignment="1">
      <alignment/>
    </xf>
    <xf numFmtId="0" fontId="32" fillId="0" borderId="0" xfId="0" applyFont="1" applyAlignment="1">
      <alignment horizontal="center"/>
    </xf>
    <xf numFmtId="43" fontId="59" fillId="0" borderId="0" xfId="67" applyFont="1" applyFill="1" applyAlignment="1">
      <alignment vertical="center"/>
      <protection/>
    </xf>
    <xf numFmtId="0" fontId="13" fillId="0" borderId="0" xfId="0" applyFont="1" applyAlignment="1">
      <alignment/>
    </xf>
    <xf numFmtId="0" fontId="44" fillId="0" borderId="0" xfId="0" applyFont="1" applyFill="1" applyAlignment="1">
      <alignment/>
    </xf>
    <xf numFmtId="0" fontId="75" fillId="6" borderId="13" xfId="0" applyFont="1" applyFill="1" applyBorder="1" applyAlignment="1">
      <alignment vertical="center"/>
    </xf>
    <xf numFmtId="0" fontId="73" fillId="0" borderId="0" xfId="72" applyNumberFormat="1" applyFont="1" applyFill="1" applyBorder="1" applyAlignment="1">
      <alignment horizontal="center" vertical="center" wrapText="1"/>
      <protection/>
    </xf>
    <xf numFmtId="0" fontId="73" fillId="18" borderId="14" xfId="72" applyNumberFormat="1" applyFont="1" applyFill="1" applyBorder="1" applyAlignment="1">
      <alignment horizontal="center" vertical="center" wrapText="1"/>
      <protection/>
    </xf>
    <xf numFmtId="15" fontId="0" fillId="0" borderId="0" xfId="0" applyNumberFormat="1" applyFont="1" applyFill="1" applyBorder="1" applyAlignment="1">
      <alignment horizontal="center"/>
    </xf>
    <xf numFmtId="1" fontId="20" fillId="0" borderId="0" xfId="0" applyNumberFormat="1" applyFont="1" applyFill="1" applyBorder="1" applyAlignment="1">
      <alignment horizontal="center"/>
    </xf>
    <xf numFmtId="1" fontId="78" fillId="2" borderId="0" xfId="0" applyNumberFormat="1" applyFont="1" applyFill="1" applyBorder="1" applyAlignment="1">
      <alignment horizontal="center"/>
    </xf>
    <xf numFmtId="0" fontId="78" fillId="0" borderId="0" xfId="0" applyFont="1" applyFill="1" applyBorder="1" applyAlignment="1" applyProtection="1">
      <alignment horizontal="left"/>
      <protection/>
    </xf>
    <xf numFmtId="0" fontId="79" fillId="0" borderId="0" xfId="0" applyFont="1" applyAlignment="1">
      <alignment/>
    </xf>
    <xf numFmtId="43" fontId="37" fillId="0" borderId="0" xfId="80" applyFont="1" applyFill="1" applyBorder="1" applyAlignment="1" applyProtection="1">
      <alignment horizontal="center" vertical="center"/>
      <protection locked="0"/>
    </xf>
    <xf numFmtId="15" fontId="0" fillId="0" borderId="0" xfId="0" applyNumberFormat="1" applyAlignment="1">
      <alignment/>
    </xf>
    <xf numFmtId="0" fontId="0" fillId="0" borderId="11" xfId="0" applyNumberFormat="1" applyBorder="1" applyAlignment="1" quotePrefix="1">
      <alignment/>
    </xf>
    <xf numFmtId="43" fontId="30" fillId="0" borderId="15" xfId="80" applyFont="1" applyBorder="1" applyAlignment="1" applyProtection="1">
      <alignment/>
      <protection/>
    </xf>
    <xf numFmtId="43" fontId="0" fillId="0" borderId="15" xfId="80" applyFill="1" applyBorder="1" applyAlignment="1" applyProtection="1">
      <alignment vertical="center"/>
      <protection/>
    </xf>
    <xf numFmtId="43" fontId="1" fillId="0" borderId="15" xfId="80" applyFont="1" applyFill="1" applyBorder="1" applyAlignment="1" applyProtection="1">
      <alignment vertical="center"/>
      <protection/>
    </xf>
    <xf numFmtId="43" fontId="30" fillId="0" borderId="0" xfId="80" applyFont="1" applyBorder="1" applyAlignment="1" applyProtection="1">
      <alignment/>
      <protection/>
    </xf>
    <xf numFmtId="43" fontId="0" fillId="0" borderId="0" xfId="80" applyFill="1" applyBorder="1" applyAlignment="1" applyProtection="1">
      <alignment vertical="center"/>
      <protection/>
    </xf>
    <xf numFmtId="43" fontId="1" fillId="0" borderId="0" xfId="80" applyFont="1" applyFill="1" applyBorder="1" applyAlignment="1" applyProtection="1">
      <alignment vertical="center"/>
      <protection/>
    </xf>
    <xf numFmtId="0" fontId="31" fillId="0" borderId="16" xfId="0" applyFont="1" applyBorder="1" applyAlignment="1" applyProtection="1">
      <alignment horizontal="center"/>
      <protection/>
    </xf>
    <xf numFmtId="15" fontId="31" fillId="0" borderId="17" xfId="0" applyNumberFormat="1" applyFont="1" applyBorder="1" applyAlignment="1" applyProtection="1">
      <alignment horizontal="center"/>
      <protection/>
    </xf>
    <xf numFmtId="0" fontId="31" fillId="0" borderId="18" xfId="0" applyFont="1" applyBorder="1" applyAlignment="1" applyProtection="1">
      <alignment horizontal="center"/>
      <protection/>
    </xf>
    <xf numFmtId="165" fontId="14" fillId="0" borderId="0" xfId="0" applyNumberFormat="1" applyFont="1" applyFill="1" applyBorder="1" applyAlignment="1" applyProtection="1">
      <alignment/>
      <protection/>
    </xf>
    <xf numFmtId="0" fontId="5" fillId="0" borderId="0" xfId="0" applyFont="1" applyFill="1" applyBorder="1" applyAlignment="1" applyProtection="1">
      <alignment horizontal="centerContinuous"/>
      <protection/>
    </xf>
    <xf numFmtId="10" fontId="5" fillId="0" borderId="0" xfId="75" applyNumberFormat="1" applyFont="1" applyFill="1" applyBorder="1" applyAlignment="1" applyProtection="1">
      <alignment horizontal="center"/>
      <protection/>
    </xf>
    <xf numFmtId="0" fontId="5" fillId="0" borderId="0" xfId="0" applyFont="1" applyFill="1" applyBorder="1" applyAlignment="1" applyProtection="1">
      <alignment/>
      <protection/>
    </xf>
    <xf numFmtId="0" fontId="25" fillId="0" borderId="0" xfId="0" applyFont="1" applyFill="1" applyBorder="1" applyAlignment="1" applyProtection="1">
      <alignment horizontal="centerContinuous" wrapText="1"/>
      <protection/>
    </xf>
    <xf numFmtId="0" fontId="25" fillId="0" borderId="0" xfId="0" applyFont="1" applyFill="1" applyBorder="1" applyAlignment="1" applyProtection="1">
      <alignment horizontal="centerContinuous"/>
      <protection/>
    </xf>
    <xf numFmtId="0" fontId="0" fillId="0" borderId="0" xfId="0" applyFill="1" applyBorder="1" applyAlignment="1" applyProtection="1">
      <alignment horizontal="centerContinuous"/>
      <protection/>
    </xf>
    <xf numFmtId="15" fontId="25" fillId="0" borderId="19" xfId="0" applyNumberFormat="1" applyFont="1" applyFill="1" applyBorder="1" applyAlignment="1" applyProtection="1">
      <alignment/>
      <protection/>
    </xf>
    <xf numFmtId="0" fontId="25" fillId="0" borderId="19" xfId="0" applyFont="1" applyFill="1" applyBorder="1" applyAlignment="1" applyProtection="1">
      <alignment/>
      <protection/>
    </xf>
    <xf numFmtId="0" fontId="25" fillId="0" borderId="20" xfId="0" applyFont="1" applyFill="1" applyBorder="1" applyAlignment="1" applyProtection="1">
      <alignment/>
      <protection/>
    </xf>
    <xf numFmtId="43" fontId="36" fillId="0" borderId="21" xfId="80" applyFont="1" applyBorder="1" applyAlignment="1" applyProtection="1">
      <alignment/>
      <protection/>
    </xf>
    <xf numFmtId="43" fontId="37" fillId="0" borderId="21" xfId="80" applyFont="1" applyFill="1" applyBorder="1" applyAlignment="1" applyProtection="1">
      <alignment vertical="center"/>
      <protection/>
    </xf>
    <xf numFmtId="43" fontId="37" fillId="0" borderId="21" xfId="80" applyFont="1" applyFill="1" applyBorder="1" applyAlignment="1" applyProtection="1">
      <alignment horizontal="center" vertical="center"/>
      <protection/>
    </xf>
    <xf numFmtId="43" fontId="37" fillId="0" borderId="0" xfId="80" applyFont="1" applyFill="1" applyBorder="1" applyAlignment="1" applyProtection="1">
      <alignment vertical="center"/>
      <protection/>
    </xf>
    <xf numFmtId="43" fontId="36" fillId="0" borderId="0" xfId="80" applyFont="1" applyBorder="1" applyAlignment="1" applyProtection="1">
      <alignment/>
      <protection/>
    </xf>
    <xf numFmtId="43" fontId="38" fillId="0" borderId="0" xfId="80" applyFont="1" applyFill="1" applyBorder="1" applyAlignment="1" applyProtection="1">
      <alignment vertical="center"/>
      <protection/>
    </xf>
    <xf numFmtId="0" fontId="13" fillId="0" borderId="0" xfId="0" applyFont="1" applyBorder="1" applyAlignment="1" applyProtection="1">
      <alignment horizontal="center"/>
      <protection/>
    </xf>
    <xf numFmtId="0" fontId="0" fillId="0" borderId="22" xfId="0" applyBorder="1" applyAlignment="1" applyProtection="1">
      <alignment horizontal="center"/>
      <protection/>
    </xf>
    <xf numFmtId="0" fontId="13" fillId="0" borderId="22" xfId="0" applyFont="1" applyBorder="1" applyAlignment="1" applyProtection="1">
      <alignment horizontal="center"/>
      <protection/>
    </xf>
    <xf numFmtId="0" fontId="13" fillId="0" borderId="22" xfId="0" applyFont="1" applyBorder="1" applyAlignment="1" applyProtection="1">
      <alignment horizontal="center" wrapText="1"/>
      <protection/>
    </xf>
    <xf numFmtId="0" fontId="13" fillId="0" borderId="23" xfId="0" applyFont="1" applyBorder="1" applyAlignment="1" applyProtection="1">
      <alignment horizontal="center"/>
      <protection/>
    </xf>
    <xf numFmtId="0" fontId="13" fillId="0" borderId="24" xfId="0" applyFont="1" applyBorder="1" applyAlignment="1" applyProtection="1">
      <alignment horizontal="center"/>
      <protection/>
    </xf>
    <xf numFmtId="1" fontId="20" fillId="2" borderId="25" xfId="0" applyNumberFormat="1" applyFont="1" applyFill="1" applyBorder="1" applyAlignment="1" applyProtection="1">
      <alignment horizontal="center"/>
      <protection/>
    </xf>
    <xf numFmtId="0" fontId="13" fillId="0" borderId="26" xfId="0" applyFont="1" applyBorder="1" applyAlignment="1" applyProtection="1">
      <alignment horizontal="center"/>
      <protection/>
    </xf>
    <xf numFmtId="1" fontId="20" fillId="2" borderId="27" xfId="0" applyNumberFormat="1" applyFont="1" applyFill="1" applyBorder="1" applyAlignment="1" applyProtection="1">
      <alignment horizontal="center"/>
      <protection/>
    </xf>
    <xf numFmtId="0" fontId="0" fillId="0" borderId="28" xfId="0" applyBorder="1" applyAlignment="1" applyProtection="1">
      <alignment/>
      <protection/>
    </xf>
    <xf numFmtId="0" fontId="0" fillId="0" borderId="23" xfId="0" applyBorder="1" applyAlignment="1" applyProtection="1">
      <alignment horizontal="center"/>
      <protection/>
    </xf>
    <xf numFmtId="0" fontId="0" fillId="0" borderId="26" xfId="0" applyBorder="1" applyAlignment="1" applyProtection="1">
      <alignment horizontal="center"/>
      <protection/>
    </xf>
    <xf numFmtId="0" fontId="31" fillId="0" borderId="22" xfId="0" applyFont="1" applyBorder="1" applyAlignment="1" applyProtection="1">
      <alignment horizontal="center"/>
      <protection/>
    </xf>
    <xf numFmtId="0" fontId="31" fillId="0" borderId="23" xfId="0" applyFont="1" applyBorder="1" applyAlignment="1" applyProtection="1">
      <alignment horizontal="center"/>
      <protection/>
    </xf>
    <xf numFmtId="0" fontId="0" fillId="0" borderId="0" xfId="0" applyFill="1" applyBorder="1" applyAlignment="1" applyProtection="1">
      <alignment horizontal="center" wrapText="1"/>
      <protection/>
    </xf>
    <xf numFmtId="43" fontId="1" fillId="0" borderId="0" xfId="42" applyFont="1" applyFill="1" applyBorder="1" applyAlignment="1" applyProtection="1">
      <alignment/>
      <protection/>
    </xf>
    <xf numFmtId="43" fontId="0" fillId="0" borderId="0" xfId="0" applyNumberFormat="1" applyFill="1" applyBorder="1" applyAlignment="1" applyProtection="1">
      <alignment/>
      <protection/>
    </xf>
    <xf numFmtId="43" fontId="65" fillId="0" borderId="29" xfId="80" applyFont="1" applyFill="1" applyBorder="1" applyAlignment="1" applyProtection="1">
      <alignment/>
      <protection/>
    </xf>
    <xf numFmtId="43" fontId="37" fillId="0" borderId="29" xfId="80" applyFont="1" applyFill="1" applyBorder="1" applyAlignment="1" applyProtection="1">
      <alignment vertical="center"/>
      <protection/>
    </xf>
    <xf numFmtId="0" fontId="2" fillId="0" borderId="30" xfId="0" applyFont="1" applyFill="1" applyBorder="1" applyAlignment="1" applyProtection="1">
      <alignment/>
      <protection/>
    </xf>
    <xf numFmtId="0" fontId="2" fillId="0" borderId="31" xfId="0" applyFont="1" applyFill="1" applyBorder="1" applyAlignment="1" applyProtection="1">
      <alignment/>
      <protection/>
    </xf>
    <xf numFmtId="43" fontId="27" fillId="0" borderId="0" xfId="0" applyNumberFormat="1" applyFont="1" applyAlignment="1" applyProtection="1">
      <alignment horizontal="right"/>
      <protection/>
    </xf>
    <xf numFmtId="165" fontId="27" fillId="0" borderId="0" xfId="42" applyNumberFormat="1" applyFont="1" applyAlignment="1" applyProtection="1">
      <alignment horizontal="left"/>
      <protection/>
    </xf>
    <xf numFmtId="15" fontId="27" fillId="0" borderId="0" xfId="0" applyNumberFormat="1" applyFont="1" applyAlignment="1" applyProtection="1">
      <alignment horizontal="left"/>
      <protection/>
    </xf>
    <xf numFmtId="15" fontId="27" fillId="0" borderId="0" xfId="0" applyNumberFormat="1" applyFont="1" applyAlignment="1" applyProtection="1">
      <alignment horizontal="right"/>
      <protection/>
    </xf>
    <xf numFmtId="43" fontId="27" fillId="0" borderId="0" xfId="0" applyNumberFormat="1" applyFont="1" applyAlignment="1" applyProtection="1">
      <alignment/>
      <protection/>
    </xf>
    <xf numFmtId="43" fontId="27" fillId="0" borderId="0" xfId="0" applyNumberFormat="1" applyFont="1" applyBorder="1" applyAlignment="1" applyProtection="1">
      <alignment/>
      <protection/>
    </xf>
    <xf numFmtId="43" fontId="27" fillId="0" borderId="0" xfId="0" applyNumberFormat="1" applyFont="1" applyBorder="1" applyAlignment="1" applyProtection="1">
      <alignment horizontal="right"/>
      <protection/>
    </xf>
    <xf numFmtId="165" fontId="27" fillId="0" borderId="0" xfId="42" applyNumberFormat="1" applyFont="1" applyBorder="1" applyAlignment="1" applyProtection="1">
      <alignment horizontal="left"/>
      <protection/>
    </xf>
    <xf numFmtId="0" fontId="18" fillId="0" borderId="0" xfId="0" applyFont="1" applyBorder="1" applyAlignment="1" applyProtection="1">
      <alignment horizontal="center"/>
      <protection/>
    </xf>
    <xf numFmtId="0" fontId="18" fillId="0" borderId="0" xfId="0" applyFont="1" applyAlignment="1" applyProtection="1">
      <alignment horizontal="center"/>
      <protection/>
    </xf>
    <xf numFmtId="0" fontId="33" fillId="0" borderId="0" xfId="0" applyFont="1" applyBorder="1" applyAlignment="1" applyProtection="1">
      <alignment/>
      <protection/>
    </xf>
    <xf numFmtId="0" fontId="33" fillId="0" borderId="11" xfId="0" applyFont="1" applyBorder="1" applyAlignment="1" applyProtection="1">
      <alignment horizontal="center" vertical="center" wrapText="1"/>
      <protection/>
    </xf>
    <xf numFmtId="3" fontId="27" fillId="0" borderId="11" xfId="0" applyNumberFormat="1" applyFont="1" applyBorder="1" applyAlignment="1" applyProtection="1">
      <alignment vertical="center" wrapText="1"/>
      <protection/>
    </xf>
    <xf numFmtId="15" fontId="25" fillId="0" borderId="0" xfId="0" applyNumberFormat="1" applyFont="1" applyFill="1" applyBorder="1" applyAlignment="1" applyProtection="1">
      <alignment/>
      <protection/>
    </xf>
    <xf numFmtId="15" fontId="25" fillId="0" borderId="0" xfId="0" applyNumberFormat="1" applyFont="1" applyFill="1" applyBorder="1" applyAlignment="1" applyProtection="1">
      <alignment horizontal="center" wrapText="1"/>
      <protection/>
    </xf>
    <xf numFmtId="0" fontId="25" fillId="0" borderId="0" xfId="0" applyFont="1" applyFill="1" applyBorder="1" applyAlignment="1" applyProtection="1">
      <alignment/>
      <protection/>
    </xf>
    <xf numFmtId="0" fontId="0" fillId="0" borderId="0" xfId="0" applyFill="1" applyBorder="1" applyAlignment="1" applyProtection="1">
      <alignment horizontal="center"/>
      <protection/>
    </xf>
    <xf numFmtId="0" fontId="25" fillId="0" borderId="0" xfId="0" applyFont="1" applyFill="1" applyBorder="1" applyAlignment="1" applyProtection="1">
      <alignment/>
      <protection/>
    </xf>
    <xf numFmtId="0" fontId="0" fillId="0" borderId="23" xfId="0" applyBorder="1" applyAlignment="1" applyProtection="1">
      <alignment horizontal="center" wrapText="1"/>
      <protection/>
    </xf>
    <xf numFmtId="0" fontId="41" fillId="0" borderId="0" xfId="0" applyFont="1" applyAlignment="1" applyProtection="1">
      <alignment/>
      <protection/>
    </xf>
    <xf numFmtId="0" fontId="41" fillId="0" borderId="0" xfId="0" applyFont="1" applyAlignment="1" applyProtection="1">
      <alignment horizontal="right"/>
      <protection/>
    </xf>
    <xf numFmtId="0" fontId="41" fillId="0" borderId="0" xfId="0" applyFont="1" applyBorder="1" applyAlignment="1" applyProtection="1">
      <alignment/>
      <protection/>
    </xf>
    <xf numFmtId="0" fontId="43" fillId="0" borderId="0" xfId="0" applyFont="1" applyBorder="1" applyAlignment="1" applyProtection="1">
      <alignment horizontal="left" vertical="center"/>
      <protection/>
    </xf>
    <xf numFmtId="0" fontId="43" fillId="0" borderId="0" xfId="0" applyFont="1" applyBorder="1" applyAlignment="1" applyProtection="1">
      <alignment horizontal="left"/>
      <protection/>
    </xf>
    <xf numFmtId="166" fontId="43" fillId="0" borderId="0" xfId="0" applyNumberFormat="1" applyFont="1" applyBorder="1" applyAlignment="1" applyProtection="1">
      <alignment horizontal="left"/>
      <protection/>
    </xf>
    <xf numFmtId="0" fontId="44" fillId="0" borderId="0" xfId="0" applyFont="1" applyAlignment="1" applyProtection="1">
      <alignment/>
      <protection/>
    </xf>
    <xf numFmtId="0" fontId="45" fillId="0" borderId="0" xfId="0" applyFont="1" applyFill="1" applyBorder="1" applyAlignment="1" applyProtection="1">
      <alignment/>
      <protection/>
    </xf>
    <xf numFmtId="0" fontId="46" fillId="0" borderId="0" xfId="0" applyFont="1" applyFill="1" applyBorder="1" applyAlignment="1" applyProtection="1">
      <alignment/>
      <protection/>
    </xf>
    <xf numFmtId="0" fontId="48" fillId="0" borderId="0" xfId="0" applyFont="1" applyFill="1" applyBorder="1" applyAlignment="1" applyProtection="1">
      <alignment horizontal="right"/>
      <protection/>
    </xf>
    <xf numFmtId="0" fontId="49" fillId="0" borderId="0" xfId="0" applyFont="1" applyFill="1" applyBorder="1" applyAlignment="1" applyProtection="1">
      <alignment horizontal="center"/>
      <protection/>
    </xf>
    <xf numFmtId="0" fontId="33" fillId="0" borderId="0" xfId="0" applyFont="1" applyBorder="1" applyAlignment="1" applyProtection="1">
      <alignment horizontal="center" vertical="center"/>
      <protection/>
    </xf>
    <xf numFmtId="0" fontId="50" fillId="2" borderId="0" xfId="0" applyFont="1" applyFill="1" applyBorder="1" applyAlignment="1" applyProtection="1">
      <alignment horizontal="left" vertical="center"/>
      <protection/>
    </xf>
    <xf numFmtId="3" fontId="55" fillId="0" borderId="0" xfId="0" applyNumberFormat="1" applyFont="1" applyFill="1" applyBorder="1" applyAlignment="1" applyProtection="1">
      <alignment horizontal="right" vertical="center"/>
      <protection/>
    </xf>
    <xf numFmtId="0" fontId="56" fillId="2" borderId="0" xfId="0" applyFont="1" applyFill="1" applyBorder="1" applyAlignment="1" applyProtection="1">
      <alignment horizontal="left" vertical="center"/>
      <protection/>
    </xf>
    <xf numFmtId="168" fontId="50" fillId="2" borderId="0" xfId="0" applyNumberFormat="1" applyFont="1" applyFill="1" applyBorder="1" applyAlignment="1" applyProtection="1">
      <alignment vertical="center"/>
      <protection/>
    </xf>
    <xf numFmtId="0" fontId="51" fillId="2" borderId="0" xfId="0" applyNumberFormat="1" applyFont="1" applyFill="1" applyBorder="1" applyAlignment="1" applyProtection="1">
      <alignment horizontal="right"/>
      <protection/>
    </xf>
    <xf numFmtId="0" fontId="61" fillId="2" borderId="0" xfId="0" applyFont="1" applyFill="1" applyBorder="1" applyAlignment="1" applyProtection="1">
      <alignment horizontal="center" vertical="center"/>
      <protection/>
    </xf>
    <xf numFmtId="0" fontId="52" fillId="2" borderId="0" xfId="0" applyFont="1" applyFill="1" applyBorder="1" applyAlignment="1" applyProtection="1">
      <alignment horizontal="center" vertical="center"/>
      <protection/>
    </xf>
    <xf numFmtId="167" fontId="50" fillId="2" borderId="0" xfId="75" applyNumberFormat="1" applyFont="1" applyFill="1" applyBorder="1" applyAlignment="1" applyProtection="1">
      <alignment horizontal="right"/>
      <protection/>
    </xf>
    <xf numFmtId="9" fontId="53" fillId="2" borderId="0" xfId="0" applyNumberFormat="1" applyFont="1" applyFill="1" applyBorder="1" applyAlignment="1" applyProtection="1">
      <alignment/>
      <protection/>
    </xf>
    <xf numFmtId="0" fontId="54" fillId="2" borderId="0" xfId="0" applyFont="1" applyFill="1" applyBorder="1" applyAlignment="1" applyProtection="1">
      <alignment horizontal="center" vertical="center"/>
      <protection/>
    </xf>
    <xf numFmtId="9" fontId="53" fillId="2" borderId="0" xfId="0" applyNumberFormat="1" applyFont="1" applyFill="1" applyBorder="1" applyAlignment="1" applyProtection="1">
      <alignment horizontal="left"/>
      <protection/>
    </xf>
    <xf numFmtId="0" fontId="62" fillId="0" borderId="0" xfId="0" applyFont="1" applyFill="1" applyBorder="1" applyAlignment="1" applyProtection="1">
      <alignment horizontal="center" vertical="center"/>
      <protection/>
    </xf>
    <xf numFmtId="0" fontId="47" fillId="0" borderId="0" xfId="0" applyFont="1" applyFill="1" applyBorder="1" applyAlignment="1" applyProtection="1">
      <alignment horizontal="center" vertical="center"/>
      <protection/>
    </xf>
    <xf numFmtId="0" fontId="47" fillId="0" borderId="0" xfId="0" applyFont="1" applyFill="1" applyBorder="1" applyAlignment="1" applyProtection="1">
      <alignment horizontal="right" vertical="center" indent="1"/>
      <protection/>
    </xf>
    <xf numFmtId="0" fontId="51" fillId="0" borderId="32" xfId="0" applyNumberFormat="1" applyFont="1" applyFill="1" applyBorder="1" applyAlignment="1" applyProtection="1">
      <alignment horizontal="right"/>
      <protection/>
    </xf>
    <xf numFmtId="0" fontId="51" fillId="0" borderId="33" xfId="0" applyNumberFormat="1" applyFont="1" applyFill="1" applyBorder="1" applyAlignment="1" applyProtection="1">
      <alignment horizontal="right"/>
      <protection/>
    </xf>
    <xf numFmtId="0" fontId="51" fillId="0" borderId="34" xfId="0" applyNumberFormat="1" applyFont="1" applyFill="1" applyBorder="1" applyAlignment="1" applyProtection="1">
      <alignment horizontal="right"/>
      <protection/>
    </xf>
    <xf numFmtId="0" fontId="60" fillId="0" borderId="0" xfId="0" applyFont="1" applyFill="1" applyBorder="1" applyAlignment="1" applyProtection="1">
      <alignment horizontal="center"/>
      <protection/>
    </xf>
    <xf numFmtId="0" fontId="51" fillId="0" borderId="0" xfId="0" applyNumberFormat="1" applyFont="1" applyFill="1" applyBorder="1" applyAlignment="1" applyProtection="1">
      <alignment horizontal="right"/>
      <protection/>
    </xf>
    <xf numFmtId="0" fontId="61" fillId="0" borderId="0" xfId="0" applyFont="1" applyFill="1" applyBorder="1" applyAlignment="1" applyProtection="1">
      <alignment horizontal="center" vertical="center"/>
      <protection/>
    </xf>
    <xf numFmtId="9" fontId="64" fillId="0" borderId="0" xfId="0" applyNumberFormat="1" applyFont="1" applyFill="1" applyBorder="1" applyAlignment="1" applyProtection="1">
      <alignment/>
      <protection/>
    </xf>
    <xf numFmtId="9" fontId="64" fillId="0" borderId="0" xfId="0" applyNumberFormat="1" applyFont="1" applyFill="1" applyBorder="1" applyAlignment="1" applyProtection="1">
      <alignment horizontal="center"/>
      <protection/>
    </xf>
    <xf numFmtId="0" fontId="51" fillId="0" borderId="35" xfId="0" applyNumberFormat="1" applyFont="1" applyFill="1" applyBorder="1" applyAlignment="1" applyProtection="1">
      <alignment horizontal="right"/>
      <protection/>
    </xf>
    <xf numFmtId="9" fontId="53" fillId="0" borderId="0" xfId="0" applyNumberFormat="1" applyFont="1" applyFill="1" applyBorder="1" applyAlignment="1" applyProtection="1">
      <alignment/>
      <protection/>
    </xf>
    <xf numFmtId="0" fontId="51" fillId="0" borderId="36" xfId="0" applyNumberFormat="1" applyFont="1" applyFill="1" applyBorder="1" applyAlignment="1" applyProtection="1">
      <alignment horizontal="right"/>
      <protection/>
    </xf>
    <xf numFmtId="0" fontId="51" fillId="0" borderId="37" xfId="0" applyNumberFormat="1" applyFont="1" applyFill="1" applyBorder="1" applyAlignment="1" applyProtection="1">
      <alignment horizontal="right"/>
      <protection/>
    </xf>
    <xf numFmtId="0" fontId="33" fillId="0" borderId="38" xfId="0" applyNumberFormat="1" applyFont="1" applyFill="1" applyBorder="1" applyAlignment="1" applyProtection="1">
      <alignment vertical="center"/>
      <protection/>
    </xf>
    <xf numFmtId="0" fontId="33" fillId="0" borderId="39" xfId="0" applyNumberFormat="1" applyFont="1" applyFill="1" applyBorder="1" applyAlignment="1" applyProtection="1">
      <alignment vertical="center"/>
      <protection/>
    </xf>
    <xf numFmtId="0" fontId="33" fillId="0" borderId="40" xfId="0" applyNumberFormat="1" applyFont="1" applyFill="1" applyBorder="1" applyAlignment="1" applyProtection="1">
      <alignment vertical="center"/>
      <protection/>
    </xf>
    <xf numFmtId="0" fontId="42" fillId="0" borderId="0" xfId="0" applyFont="1" applyAlignment="1" applyProtection="1">
      <alignment/>
      <protection/>
    </xf>
    <xf numFmtId="0" fontId="63" fillId="0" borderId="0" xfId="0" applyFont="1" applyAlignment="1" applyProtection="1">
      <alignment/>
      <protection/>
    </xf>
    <xf numFmtId="0" fontId="57" fillId="0" borderId="0" xfId="0" applyFont="1" applyAlignment="1" applyProtection="1">
      <alignment/>
      <protection/>
    </xf>
    <xf numFmtId="0" fontId="69" fillId="0" borderId="0" xfId="0" applyFont="1" applyBorder="1" applyAlignment="1" applyProtection="1">
      <alignment wrapText="1"/>
      <protection/>
    </xf>
    <xf numFmtId="0" fontId="66" fillId="0" borderId="0" xfId="0" applyFont="1" applyFill="1" applyBorder="1" applyAlignment="1" applyProtection="1">
      <alignment/>
      <protection/>
    </xf>
    <xf numFmtId="43" fontId="14" fillId="0" borderId="0" xfId="0" applyNumberFormat="1" applyFont="1" applyAlignment="1">
      <alignment/>
    </xf>
    <xf numFmtId="0" fontId="27" fillId="0" borderId="0" xfId="0" applyNumberFormat="1" applyFont="1" applyAlignment="1" applyProtection="1">
      <alignment horizontal="center"/>
      <protection/>
    </xf>
    <xf numFmtId="0" fontId="27" fillId="0" borderId="0" xfId="0" applyFont="1" applyAlignment="1" applyProtection="1">
      <alignment horizontal="center"/>
      <protection/>
    </xf>
    <xf numFmtId="15" fontId="27" fillId="0" borderId="0" xfId="0" applyNumberFormat="1" applyFont="1" applyAlignment="1" applyProtection="1">
      <alignment horizontal="center"/>
      <protection/>
    </xf>
    <xf numFmtId="43" fontId="0" fillId="0" borderId="0" xfId="0" applyNumberFormat="1" applyAlignment="1" applyProtection="1">
      <alignment horizontal="right"/>
      <protection/>
    </xf>
    <xf numFmtId="3" fontId="0" fillId="0" borderId="0" xfId="0" applyNumberFormat="1" applyAlignment="1" applyProtection="1">
      <alignment/>
      <protection/>
    </xf>
    <xf numFmtId="43" fontId="35" fillId="0" borderId="0" xfId="0" applyNumberFormat="1" applyFont="1" applyBorder="1" applyAlignment="1" applyProtection="1">
      <alignment/>
      <protection/>
    </xf>
    <xf numFmtId="43" fontId="35" fillId="0" borderId="0" xfId="0" applyNumberFormat="1" applyFont="1" applyAlignment="1" applyProtection="1">
      <alignment/>
      <protection/>
    </xf>
    <xf numFmtId="165" fontId="5" fillId="0" borderId="0" xfId="42" applyNumberFormat="1" applyFont="1" applyFill="1" applyBorder="1" applyAlignment="1" applyProtection="1">
      <alignment/>
      <protection locked="0"/>
    </xf>
    <xf numFmtId="165" fontId="5" fillId="0" borderId="0" xfId="42" applyNumberFormat="1" applyFont="1" applyFill="1" applyBorder="1" applyAlignment="1" applyProtection="1">
      <alignment/>
      <protection locked="0"/>
    </xf>
    <xf numFmtId="0" fontId="0" fillId="0" borderId="0" xfId="0" applyBorder="1" applyAlignment="1">
      <alignment horizontal="center"/>
    </xf>
    <xf numFmtId="0" fontId="14" fillId="2" borderId="0" xfId="0" applyFont="1" applyFill="1" applyAlignment="1">
      <alignment/>
    </xf>
    <xf numFmtId="164" fontId="14" fillId="2" borderId="0" xfId="0" applyNumberFormat="1" applyFont="1" applyFill="1" applyAlignment="1">
      <alignment/>
    </xf>
    <xf numFmtId="165" fontId="14" fillId="2" borderId="0" xfId="0" applyNumberFormat="1" applyFont="1" applyFill="1" applyAlignment="1">
      <alignment/>
    </xf>
    <xf numFmtId="3" fontId="14" fillId="2" borderId="0" xfId="0" applyNumberFormat="1" applyFont="1" applyFill="1" applyAlignment="1" applyProtection="1">
      <alignment/>
      <protection/>
    </xf>
    <xf numFmtId="164" fontId="14" fillId="2" borderId="0" xfId="0" applyNumberFormat="1" applyFont="1" applyFill="1" applyAlignment="1" applyProtection="1">
      <alignment/>
      <protection/>
    </xf>
    <xf numFmtId="0" fontId="33" fillId="0" borderId="0" xfId="0" applyFont="1" applyFill="1" applyAlignment="1" applyProtection="1">
      <alignment horizontal="left"/>
      <protection locked="0"/>
    </xf>
    <xf numFmtId="0" fontId="33" fillId="0" borderId="0" xfId="0" applyFont="1" applyFill="1" applyBorder="1" applyAlignment="1" applyProtection="1">
      <alignment horizontal="left"/>
      <protection locked="0"/>
    </xf>
    <xf numFmtId="0" fontId="27" fillId="0" borderId="0" xfId="0" applyFont="1" applyFill="1" applyBorder="1" applyAlignment="1">
      <alignment vertical="center" wrapText="1"/>
    </xf>
    <xf numFmtId="0" fontId="27" fillId="0" borderId="0" xfId="0" applyFont="1" applyFill="1" applyBorder="1" applyAlignment="1">
      <alignment horizontal="center"/>
    </xf>
    <xf numFmtId="0" fontId="0" fillId="2" borderId="0" xfId="0" applyFill="1" applyBorder="1" applyAlignment="1">
      <alignment horizontal="center"/>
    </xf>
    <xf numFmtId="0" fontId="27" fillId="0" borderId="41" xfId="0" applyFont="1" applyFill="1" applyBorder="1" applyAlignment="1" applyProtection="1">
      <alignment horizontal="center" wrapText="1"/>
      <protection/>
    </xf>
    <xf numFmtId="0" fontId="27" fillId="0" borderId="42" xfId="0" applyFont="1" applyFill="1" applyBorder="1" applyAlignment="1" applyProtection="1">
      <alignment horizontal="center" wrapText="1"/>
      <protection/>
    </xf>
    <xf numFmtId="0" fontId="0" fillId="0" borderId="42" xfId="0" applyBorder="1" applyAlignment="1" applyProtection="1">
      <alignment/>
      <protection/>
    </xf>
    <xf numFmtId="43" fontId="16" fillId="0" borderId="0" xfId="66" applyFont="1" applyFill="1" applyAlignment="1" applyProtection="1">
      <alignment horizontal="center" vertical="center"/>
      <protection/>
    </xf>
    <xf numFmtId="43" fontId="15" fillId="0" borderId="0" xfId="66" applyFont="1" applyFill="1" applyAlignment="1" applyProtection="1">
      <alignment vertical="center"/>
      <protection/>
    </xf>
    <xf numFmtId="0" fontId="80" fillId="0" borderId="0" xfId="0" applyFont="1" applyAlignment="1">
      <alignment/>
    </xf>
    <xf numFmtId="43" fontId="13" fillId="0" borderId="0" xfId="0" applyNumberFormat="1" applyFont="1" applyAlignment="1" applyProtection="1">
      <alignment horizontal="center"/>
      <protection/>
    </xf>
    <xf numFmtId="0" fontId="11" fillId="0" borderId="0" xfId="0" applyFont="1" applyAlignment="1">
      <alignment/>
    </xf>
    <xf numFmtId="0" fontId="0" fillId="2" borderId="0" xfId="0" applyFill="1" applyAlignment="1" applyProtection="1">
      <alignment/>
      <protection/>
    </xf>
    <xf numFmtId="0" fontId="0" fillId="2" borderId="43" xfId="0" applyFill="1" applyBorder="1" applyAlignment="1" applyProtection="1">
      <alignment/>
      <protection/>
    </xf>
    <xf numFmtId="43" fontId="83" fillId="0" borderId="0" xfId="0" applyNumberFormat="1" applyFont="1" applyAlignment="1">
      <alignment/>
    </xf>
    <xf numFmtId="0" fontId="83" fillId="0" borderId="0" xfId="0" applyFont="1" applyAlignment="1">
      <alignment/>
    </xf>
    <xf numFmtId="43" fontId="0" fillId="0" borderId="0" xfId="0" applyNumberFormat="1" applyAlignment="1" quotePrefix="1">
      <alignment/>
    </xf>
    <xf numFmtId="43" fontId="0" fillId="0" borderId="0" xfId="0" applyNumberFormat="1" applyAlignment="1">
      <alignment/>
    </xf>
    <xf numFmtId="0" fontId="33" fillId="0" borderId="44" xfId="0" applyNumberFormat="1" applyFont="1" applyFill="1" applyBorder="1" applyAlignment="1" applyProtection="1">
      <alignment vertical="center"/>
      <protection/>
    </xf>
    <xf numFmtId="43" fontId="0" fillId="0" borderId="0" xfId="71" applyFill="1" applyBorder="1" applyAlignment="1" applyProtection="1">
      <alignment horizontal="center"/>
      <protection/>
    </xf>
    <xf numFmtId="0" fontId="33" fillId="0" borderId="0" xfId="0" applyFont="1" applyAlignment="1" applyProtection="1" quotePrefix="1">
      <alignment/>
      <protection/>
    </xf>
    <xf numFmtId="43" fontId="84" fillId="0" borderId="29" xfId="80" applyFont="1" applyFill="1" applyBorder="1" applyAlignment="1" applyProtection="1">
      <alignment/>
      <protection/>
    </xf>
    <xf numFmtId="43" fontId="8" fillId="0" borderId="29" xfId="80" applyFont="1" applyFill="1" applyBorder="1" applyAlignment="1" applyProtection="1">
      <alignment vertical="center"/>
      <protection/>
    </xf>
    <xf numFmtId="3" fontId="2" fillId="20" borderId="11" xfId="0" applyNumberFormat="1" applyFont="1" applyFill="1" applyBorder="1" applyAlignment="1" applyProtection="1">
      <alignment vertical="center"/>
      <protection locked="0"/>
    </xf>
    <xf numFmtId="0" fontId="2" fillId="21" borderId="11" xfId="0" applyFont="1" applyFill="1" applyBorder="1" applyAlignment="1" applyProtection="1">
      <alignment/>
      <protection/>
    </xf>
    <xf numFmtId="0" fontId="2" fillId="0" borderId="45" xfId="0" applyFont="1" applyFill="1" applyBorder="1" applyAlignment="1" applyProtection="1">
      <alignment horizontal="center"/>
      <protection/>
    </xf>
    <xf numFmtId="0" fontId="2" fillId="0" borderId="11" xfId="0" applyFont="1" applyFill="1" applyBorder="1" applyAlignment="1" applyProtection="1">
      <alignment horizontal="center"/>
      <protection/>
    </xf>
    <xf numFmtId="0" fontId="2" fillId="21" borderId="11" xfId="0" applyFont="1" applyFill="1" applyBorder="1" applyAlignment="1" applyProtection="1">
      <alignment horizontal="center"/>
      <protection/>
    </xf>
    <xf numFmtId="0" fontId="1" fillId="0" borderId="0" xfId="0" applyFont="1" applyAlignment="1">
      <alignment/>
    </xf>
    <xf numFmtId="0" fontId="1" fillId="0" borderId="0" xfId="0" applyFont="1" applyAlignment="1">
      <alignment/>
    </xf>
    <xf numFmtId="43" fontId="85" fillId="0" borderId="29" xfId="80" applyFont="1" applyFill="1" applyBorder="1" applyAlignment="1" applyProtection="1">
      <alignment vertical="center"/>
      <protection/>
    </xf>
    <xf numFmtId="15" fontId="5" fillId="0" borderId="0" xfId="0" applyNumberFormat="1" applyFont="1" applyFill="1" applyBorder="1" applyAlignment="1" applyProtection="1">
      <alignment horizontal="centerContinuous"/>
      <protection/>
    </xf>
    <xf numFmtId="15" fontId="5" fillId="0" borderId="0" xfId="0" applyNumberFormat="1" applyFont="1" applyFill="1" applyBorder="1" applyAlignment="1" applyProtection="1">
      <alignment horizontal="center"/>
      <protection/>
    </xf>
    <xf numFmtId="15" fontId="31" fillId="0" borderId="0" xfId="0" applyNumberFormat="1" applyFont="1" applyAlignment="1" applyProtection="1">
      <alignment horizontal="center"/>
      <protection/>
    </xf>
    <xf numFmtId="1" fontId="20" fillId="9" borderId="11" xfId="0" applyNumberFormat="1" applyFont="1" applyFill="1" applyBorder="1" applyAlignment="1" applyProtection="1">
      <alignment horizontal="center"/>
      <protection locked="0"/>
    </xf>
    <xf numFmtId="1" fontId="20" fillId="9" borderId="46" xfId="0" applyNumberFormat="1" applyFont="1" applyFill="1" applyBorder="1" applyAlignment="1" applyProtection="1">
      <alignment horizontal="center"/>
      <protection locked="0"/>
    </xf>
    <xf numFmtId="1" fontId="0" fillId="9" borderId="11" xfId="0" applyNumberFormat="1" applyFill="1" applyBorder="1" applyAlignment="1" applyProtection="1">
      <alignment horizontal="center"/>
      <protection locked="0"/>
    </xf>
    <xf numFmtId="165" fontId="0" fillId="0" borderId="0" xfId="0" applyNumberFormat="1" applyAlignment="1" applyProtection="1">
      <alignment/>
      <protection/>
    </xf>
    <xf numFmtId="43" fontId="19" fillId="0" borderId="0" xfId="69" applyFont="1" applyFill="1" applyAlignment="1" applyProtection="1">
      <alignment horizontal="right" vertical="center"/>
      <protection/>
    </xf>
    <xf numFmtId="0" fontId="87" fillId="0" borderId="0" xfId="0" applyFont="1" applyFill="1" applyBorder="1" applyAlignment="1" applyProtection="1">
      <alignment horizontal="right"/>
      <protection/>
    </xf>
    <xf numFmtId="43" fontId="88" fillId="0" borderId="15" xfId="80" applyFont="1" applyFill="1" applyBorder="1" applyAlignment="1" applyProtection="1">
      <alignment horizontal="left" vertical="center"/>
      <protection/>
    </xf>
    <xf numFmtId="0" fontId="79" fillId="0" borderId="0" xfId="0" applyFont="1" applyFill="1" applyBorder="1" applyAlignment="1" applyProtection="1">
      <alignment/>
      <protection/>
    </xf>
    <xf numFmtId="0" fontId="87" fillId="0" borderId="0" xfId="0" applyFont="1" applyBorder="1" applyAlignment="1" applyProtection="1">
      <alignment/>
      <protection/>
    </xf>
    <xf numFmtId="3" fontId="5" fillId="0" borderId="0" xfId="0" applyNumberFormat="1" applyFont="1" applyAlignment="1" applyProtection="1">
      <alignment horizontal="right"/>
      <protection/>
    </xf>
    <xf numFmtId="0" fontId="90" fillId="0" borderId="0" xfId="0" applyFont="1" applyFill="1" applyBorder="1" applyAlignment="1" applyProtection="1">
      <alignment horizontal="center" wrapText="1"/>
      <protection/>
    </xf>
    <xf numFmtId="3" fontId="2" fillId="20" borderId="11" xfId="0" applyNumberFormat="1" applyFont="1" applyFill="1" applyBorder="1" applyAlignment="1" applyProtection="1">
      <alignment vertical="center"/>
      <protection locked="0"/>
    </xf>
    <xf numFmtId="15" fontId="31" fillId="0" borderId="47" xfId="0" applyNumberFormat="1" applyFont="1" applyBorder="1" applyAlignment="1" applyProtection="1">
      <alignment horizontal="center"/>
      <protection/>
    </xf>
    <xf numFmtId="15" fontId="28" fillId="0" borderId="0" xfId="0" applyNumberFormat="1" applyFont="1" applyFill="1" applyBorder="1" applyAlignment="1" applyProtection="1">
      <alignment horizontal="center" vertical="center" wrapText="1"/>
      <protection/>
    </xf>
    <xf numFmtId="0" fontId="73" fillId="0" borderId="48" xfId="0" applyFont="1" applyFill="1" applyBorder="1" applyAlignment="1" applyProtection="1">
      <alignment horizontal="center" vertical="center"/>
      <protection/>
    </xf>
    <xf numFmtId="0" fontId="87" fillId="0" borderId="0" xfId="0" applyFont="1" applyBorder="1" applyAlignment="1" applyProtection="1">
      <alignment horizontal="right"/>
      <protection/>
    </xf>
    <xf numFmtId="0" fontId="87" fillId="0" borderId="0" xfId="0" applyFont="1" applyAlignment="1" applyProtection="1">
      <alignment horizontal="right"/>
      <protection/>
    </xf>
    <xf numFmtId="0" fontId="87" fillId="0" borderId="49" xfId="0" applyFont="1" applyBorder="1" applyAlignment="1" applyProtection="1">
      <alignment horizontal="right"/>
      <protection/>
    </xf>
    <xf numFmtId="43" fontId="96" fillId="0" borderId="0" xfId="58" applyFont="1" applyFill="1" applyAlignment="1" applyProtection="1">
      <alignment vertical="center"/>
      <protection/>
    </xf>
    <xf numFmtId="0" fontId="87" fillId="0" borderId="0" xfId="0" applyFont="1" applyAlignment="1" applyProtection="1">
      <alignment/>
      <protection/>
    </xf>
    <xf numFmtId="0" fontId="87" fillId="0" borderId="0" xfId="0" applyFont="1" applyBorder="1" applyAlignment="1" applyProtection="1">
      <alignment/>
      <protection/>
    </xf>
    <xf numFmtId="0" fontId="0" fillId="0" borderId="0" xfId="0" applyBorder="1" applyAlignment="1" applyProtection="1">
      <alignment/>
      <protection/>
    </xf>
    <xf numFmtId="0" fontId="0" fillId="0" borderId="0" xfId="0" applyAlignment="1" applyProtection="1">
      <alignment/>
      <protection/>
    </xf>
    <xf numFmtId="3" fontId="0" fillId="0" borderId="0" xfId="0" applyNumberFormat="1" applyFill="1" applyAlignment="1" applyProtection="1">
      <alignment/>
      <protection/>
    </xf>
    <xf numFmtId="0" fontId="0" fillId="0" borderId="0" xfId="0" applyFill="1" applyBorder="1" applyAlignment="1" applyProtection="1">
      <alignment/>
      <protection locked="0"/>
    </xf>
    <xf numFmtId="0" fontId="5" fillId="0" borderId="0" xfId="0" applyFont="1" applyFill="1" applyBorder="1" applyAlignment="1" applyProtection="1">
      <alignment horizontal="center" vertical="center"/>
      <protection/>
    </xf>
    <xf numFmtId="0" fontId="5" fillId="0" borderId="50" xfId="0" applyFont="1" applyBorder="1" applyAlignment="1" applyProtection="1">
      <alignment/>
      <protection/>
    </xf>
    <xf numFmtId="0" fontId="5" fillId="0" borderId="51" xfId="0" applyFont="1" applyBorder="1" applyAlignment="1" applyProtection="1">
      <alignment/>
      <protection/>
    </xf>
    <xf numFmtId="0" fontId="24" fillId="0" borderId="52" xfId="0" applyFont="1" applyBorder="1" applyAlignment="1" applyProtection="1">
      <alignment vertical="distributed"/>
      <protection/>
    </xf>
    <xf numFmtId="15" fontId="26" fillId="0" borderId="53" xfId="0" applyNumberFormat="1" applyFont="1" applyFill="1" applyBorder="1" applyAlignment="1" applyProtection="1">
      <alignment horizontal="center" vertical="center" wrapText="1"/>
      <protection/>
    </xf>
    <xf numFmtId="0" fontId="5" fillId="0" borderId="0" xfId="0" applyFont="1" applyFill="1" applyBorder="1" applyAlignment="1" applyProtection="1">
      <alignment/>
      <protection locked="0"/>
    </xf>
    <xf numFmtId="0" fontId="92" fillId="0" borderId="0" xfId="0" applyFont="1" applyFill="1" applyBorder="1" applyAlignment="1" applyProtection="1">
      <alignment horizontal="left"/>
      <protection locked="0"/>
    </xf>
    <xf numFmtId="0" fontId="89" fillId="0" borderId="0" xfId="0" applyFont="1" applyFill="1" applyBorder="1" applyAlignment="1" applyProtection="1">
      <alignment horizontal="center" vertical="center"/>
      <protection/>
    </xf>
    <xf numFmtId="0" fontId="25" fillId="0" borderId="54" xfId="0" applyFont="1" applyFill="1" applyBorder="1" applyAlignment="1" applyProtection="1">
      <alignment/>
      <protection/>
    </xf>
    <xf numFmtId="15" fontId="25" fillId="0" borderId="11" xfId="0" applyNumberFormat="1" applyFont="1" applyFill="1" applyBorder="1" applyAlignment="1" applyProtection="1">
      <alignment horizontal="center"/>
      <protection/>
    </xf>
    <xf numFmtId="15" fontId="25" fillId="0" borderId="55" xfId="0" applyNumberFormat="1" applyFont="1" applyFill="1" applyBorder="1" applyAlignment="1" applyProtection="1">
      <alignment horizontal="center"/>
      <protection/>
    </xf>
    <xf numFmtId="0" fontId="31" fillId="3" borderId="56" xfId="0" applyFont="1" applyFill="1" applyBorder="1" applyAlignment="1" applyProtection="1">
      <alignment horizontal="centerContinuous"/>
      <protection/>
    </xf>
    <xf numFmtId="15" fontId="93" fillId="0" borderId="42" xfId="0" applyNumberFormat="1" applyFont="1" applyFill="1" applyBorder="1" applyAlignment="1" applyProtection="1">
      <alignment horizontal="center" wrapText="1"/>
      <protection/>
    </xf>
    <xf numFmtId="15" fontId="93" fillId="0" borderId="57" xfId="0" applyNumberFormat="1" applyFont="1" applyFill="1" applyBorder="1" applyAlignment="1" applyProtection="1">
      <alignment horizontal="center" wrapText="1"/>
      <protection/>
    </xf>
    <xf numFmtId="0" fontId="35" fillId="0" borderId="54" xfId="0" applyFont="1" applyFill="1" applyBorder="1" applyAlignment="1" applyProtection="1">
      <alignment horizontal="center"/>
      <protection/>
    </xf>
    <xf numFmtId="0" fontId="35" fillId="0" borderId="58" xfId="0" applyFont="1" applyFill="1" applyBorder="1" applyAlignment="1" applyProtection="1">
      <alignment horizontal="center"/>
      <protection/>
    </xf>
    <xf numFmtId="0" fontId="31" fillId="3" borderId="59" xfId="0" applyFont="1" applyFill="1" applyBorder="1" applyAlignment="1" applyProtection="1">
      <alignment horizontal="centerContinuous"/>
      <protection/>
    </xf>
    <xf numFmtId="0" fontId="0" fillId="0" borderId="0" xfId="0" applyFill="1" applyBorder="1" applyAlignment="1" applyProtection="1">
      <alignment horizontal="left" vertical="top"/>
      <protection locked="0"/>
    </xf>
    <xf numFmtId="0" fontId="1" fillId="0" borderId="0" xfId="0" applyFont="1" applyFill="1" applyBorder="1" applyAlignment="1" applyProtection="1">
      <alignment horizontal="center"/>
      <protection/>
    </xf>
    <xf numFmtId="15" fontId="0" fillId="0" borderId="0" xfId="0" applyNumberFormat="1" applyFill="1" applyBorder="1" applyAlignment="1" applyProtection="1">
      <alignment horizontal="center"/>
      <protection locked="0"/>
    </xf>
    <xf numFmtId="1" fontId="0" fillId="0" borderId="25" xfId="0" applyNumberFormat="1" applyFill="1" applyBorder="1" applyAlignment="1" applyProtection="1">
      <alignment horizontal="center"/>
      <protection/>
    </xf>
    <xf numFmtId="1" fontId="0" fillId="9" borderId="46" xfId="0" applyNumberFormat="1" applyFill="1" applyBorder="1" applyAlignment="1" applyProtection="1">
      <alignment horizontal="center"/>
      <protection locked="0"/>
    </xf>
    <xf numFmtId="0" fontId="0" fillId="0" borderId="60" xfId="0" applyBorder="1" applyAlignment="1" applyProtection="1">
      <alignment horizontal="center"/>
      <protection/>
    </xf>
    <xf numFmtId="0" fontId="0" fillId="0" borderId="54" xfId="0" applyBorder="1" applyAlignment="1" applyProtection="1">
      <alignment horizontal="center" wrapText="1"/>
      <protection/>
    </xf>
    <xf numFmtId="0" fontId="0" fillId="0" borderId="42" xfId="0" applyFill="1" applyBorder="1" applyAlignment="1" applyProtection="1">
      <alignment horizontal="center"/>
      <protection/>
    </xf>
    <xf numFmtId="0" fontId="1" fillId="0" borderId="41" xfId="0" applyFont="1" applyFill="1" applyBorder="1" applyAlignment="1" applyProtection="1">
      <alignment horizontal="center" wrapText="1"/>
      <protection/>
    </xf>
    <xf numFmtId="0" fontId="27" fillId="0" borderId="41" xfId="0" applyFont="1" applyBorder="1" applyAlignment="1">
      <alignment horizontal="center" wrapText="1"/>
    </xf>
    <xf numFmtId="3" fontId="2" fillId="20" borderId="61" xfId="0" applyNumberFormat="1" applyFont="1" applyFill="1" applyBorder="1" applyAlignment="1" applyProtection="1">
      <alignment vertical="center"/>
      <protection locked="0"/>
    </xf>
    <xf numFmtId="0" fontId="2" fillId="0" borderId="62" xfId="0" applyFont="1" applyFill="1" applyBorder="1" applyAlignment="1" applyProtection="1">
      <alignment horizontal="center"/>
      <protection/>
    </xf>
    <xf numFmtId="0" fontId="73" fillId="0" borderId="63" xfId="0" applyFont="1" applyFill="1" applyBorder="1" applyAlignment="1" applyProtection="1">
      <alignment horizontal="center" vertical="center"/>
      <protection/>
    </xf>
    <xf numFmtId="43" fontId="97" fillId="0" borderId="21" xfId="80" applyFont="1" applyFill="1" applyBorder="1" applyAlignment="1" applyProtection="1">
      <alignment vertical="center"/>
      <protection/>
    </xf>
    <xf numFmtId="0" fontId="23" fillId="0" borderId="0" xfId="0" applyFont="1" applyAlignment="1" applyProtection="1">
      <alignment/>
      <protection/>
    </xf>
    <xf numFmtId="0" fontId="0" fillId="0" borderId="11" xfId="0" applyBorder="1" applyAlignment="1" applyProtection="1">
      <alignment horizontal="center"/>
      <protection/>
    </xf>
    <xf numFmtId="43" fontId="93" fillId="0" borderId="0" xfId="0" applyNumberFormat="1" applyFont="1" applyBorder="1" applyAlignment="1" applyProtection="1">
      <alignment vertical="center" wrapText="1"/>
      <protection/>
    </xf>
    <xf numFmtId="0" fontId="93" fillId="0" borderId="0" xfId="0" applyFont="1" applyFill="1" applyBorder="1" applyAlignment="1" applyProtection="1">
      <alignment wrapText="1"/>
      <protection/>
    </xf>
    <xf numFmtId="0" fontId="27" fillId="0" borderId="64" xfId="0" applyFont="1" applyFill="1" applyBorder="1" applyAlignment="1" applyProtection="1">
      <alignment wrapText="1"/>
      <protection/>
    </xf>
    <xf numFmtId="0" fontId="33" fillId="0" borderId="65" xfId="0" applyFont="1" applyFill="1" applyBorder="1" applyAlignment="1" applyProtection="1">
      <alignment horizontal="center" wrapText="1"/>
      <protection/>
    </xf>
    <xf numFmtId="0" fontId="20" fillId="2" borderId="30" xfId="0" applyFont="1" applyFill="1" applyBorder="1" applyAlignment="1" applyProtection="1">
      <alignment/>
      <protection/>
    </xf>
    <xf numFmtId="0" fontId="20" fillId="2" borderId="66" xfId="0" applyFont="1" applyFill="1" applyBorder="1" applyAlignment="1" applyProtection="1">
      <alignment/>
      <protection/>
    </xf>
    <xf numFmtId="0" fontId="27" fillId="0" borderId="0" xfId="0" applyFont="1" applyFill="1" applyBorder="1" applyAlignment="1" applyProtection="1">
      <alignment wrapText="1"/>
      <protection/>
    </xf>
    <xf numFmtId="1" fontId="0" fillId="2" borderId="11" xfId="0" applyNumberFormat="1" applyFill="1" applyBorder="1" applyAlignment="1" applyProtection="1">
      <alignment horizontal="center"/>
      <protection/>
    </xf>
    <xf numFmtId="1" fontId="0" fillId="2" borderId="67" xfId="0" applyNumberFormat="1" applyFill="1" applyBorder="1" applyAlignment="1" applyProtection="1">
      <alignment horizontal="center"/>
      <protection/>
    </xf>
    <xf numFmtId="0" fontId="0" fillId="0" borderId="67" xfId="0" applyBorder="1" applyAlignment="1" applyProtection="1">
      <alignment horizontal="center"/>
      <protection/>
    </xf>
    <xf numFmtId="43" fontId="27" fillId="0" borderId="0" xfId="0" applyNumberFormat="1" applyFont="1" applyAlignment="1" applyProtection="1">
      <alignment/>
      <protection/>
    </xf>
    <xf numFmtId="15" fontId="27" fillId="0" borderId="0" xfId="0" applyNumberFormat="1" applyFont="1" applyAlignment="1">
      <alignment/>
    </xf>
    <xf numFmtId="0" fontId="0" fillId="0" borderId="29" xfId="0" applyFill="1" applyBorder="1" applyAlignment="1" applyProtection="1">
      <alignment/>
      <protection/>
    </xf>
    <xf numFmtId="43" fontId="65" fillId="0" borderId="29" xfId="80" applyFont="1" applyFill="1" applyBorder="1" applyAlignment="1" applyProtection="1">
      <alignment vertical="center"/>
      <protection/>
    </xf>
    <xf numFmtId="0" fontId="0" fillId="0" borderId="29" xfId="0" applyBorder="1" applyAlignment="1" applyProtection="1">
      <alignment/>
      <protection/>
    </xf>
    <xf numFmtId="0" fontId="0" fillId="0" borderId="29" xfId="0" applyBorder="1" applyAlignment="1">
      <alignment/>
    </xf>
    <xf numFmtId="9" fontId="14" fillId="0" borderId="0" xfId="75" applyFont="1" applyAlignment="1" applyProtection="1">
      <alignment/>
      <protection/>
    </xf>
    <xf numFmtId="43" fontId="23" fillId="9" borderId="68" xfId="77" applyFont="1" applyFill="1" applyBorder="1" applyAlignment="1" applyProtection="1">
      <alignment horizontal="center"/>
      <protection/>
    </xf>
    <xf numFmtId="15" fontId="23" fillId="9" borderId="68" xfId="77" applyNumberFormat="1" applyFont="1" applyFill="1" applyBorder="1" applyAlignment="1" applyProtection="1">
      <alignment horizontal="center"/>
      <protection/>
    </xf>
    <xf numFmtId="43" fontId="83" fillId="0" borderId="0" xfId="0" applyNumberFormat="1" applyFont="1" applyAlignment="1">
      <alignment/>
    </xf>
    <xf numFmtId="0" fontId="33" fillId="0" borderId="41" xfId="0" applyFont="1" applyFill="1" applyBorder="1" applyAlignment="1" applyProtection="1">
      <alignment horizontal="center" wrapText="1"/>
      <protection/>
    </xf>
    <xf numFmtId="0" fontId="2" fillId="0" borderId="69" xfId="0" applyFont="1" applyFill="1" applyBorder="1" applyAlignment="1" applyProtection="1">
      <alignment/>
      <protection/>
    </xf>
    <xf numFmtId="0" fontId="29" fillId="8" borderId="0" xfId="0" applyFont="1" applyFill="1" applyBorder="1" applyAlignment="1" applyProtection="1">
      <alignment horizontal="left"/>
      <protection locked="0"/>
    </xf>
    <xf numFmtId="0" fontId="33" fillId="8" borderId="0" xfId="0" applyFont="1" applyFill="1" applyBorder="1" applyAlignment="1" applyProtection="1">
      <alignment horizontal="left"/>
      <protection locked="0"/>
    </xf>
    <xf numFmtId="0" fontId="33" fillId="8" borderId="0" xfId="0" applyFont="1" applyFill="1" applyAlignment="1" applyProtection="1">
      <alignment horizontal="left"/>
      <protection locked="0"/>
    </xf>
    <xf numFmtId="49" fontId="0" fillId="0" borderId="0" xfId="0" applyNumberFormat="1" applyAlignment="1" applyProtection="1">
      <alignment/>
      <protection/>
    </xf>
    <xf numFmtId="0" fontId="0" fillId="9" borderId="46" xfId="0" applyNumberFormat="1" applyFill="1" applyBorder="1" applyAlignment="1" applyProtection="1">
      <alignment horizontal="center"/>
      <protection locked="0"/>
    </xf>
    <xf numFmtId="0" fontId="0" fillId="0" borderId="27" xfId="0" applyNumberFormat="1" applyFill="1" applyBorder="1" applyAlignment="1" applyProtection="1">
      <alignment horizontal="center"/>
      <protection/>
    </xf>
    <xf numFmtId="0" fontId="0" fillId="9" borderId="27" xfId="0" applyNumberFormat="1" applyFill="1" applyBorder="1" applyAlignment="1" applyProtection="1">
      <alignment horizontal="center"/>
      <protection locked="0"/>
    </xf>
    <xf numFmtId="3" fontId="0" fillId="9" borderId="11" xfId="0" applyNumberFormat="1" applyFill="1" applyBorder="1" applyAlignment="1" applyProtection="1">
      <alignment horizontal="right" wrapText="1"/>
      <protection locked="0"/>
    </xf>
    <xf numFmtId="3" fontId="0" fillId="0" borderId="11" xfId="0" applyNumberFormat="1" applyBorder="1" applyAlignment="1" applyProtection="1">
      <alignment horizontal="right" wrapText="1"/>
      <protection/>
    </xf>
    <xf numFmtId="3" fontId="1" fillId="0" borderId="11" xfId="42" applyNumberFormat="1" applyFont="1" applyFill="1" applyBorder="1" applyAlignment="1" applyProtection="1">
      <alignment horizontal="right"/>
      <protection/>
    </xf>
    <xf numFmtId="3" fontId="0" fillId="9" borderId="11" xfId="0" applyNumberFormat="1" applyFill="1" applyBorder="1" applyAlignment="1" applyProtection="1">
      <alignment/>
      <protection locked="0"/>
    </xf>
    <xf numFmtId="3" fontId="0" fillId="0" borderId="11" xfId="0" applyNumberFormat="1" applyFill="1" applyBorder="1" applyAlignment="1" applyProtection="1">
      <alignment/>
      <protection/>
    </xf>
    <xf numFmtId="3" fontId="0" fillId="9" borderId="67" xfId="0" applyNumberFormat="1" applyFill="1" applyBorder="1" applyAlignment="1" applyProtection="1">
      <alignment/>
      <protection locked="0"/>
    </xf>
    <xf numFmtId="170" fontId="20" fillId="2" borderId="0" xfId="0" applyNumberFormat="1" applyFont="1" applyFill="1" applyAlignment="1">
      <alignment/>
    </xf>
    <xf numFmtId="4" fontId="0" fillId="0" borderId="0" xfId="0" applyNumberFormat="1" applyAlignment="1" applyProtection="1">
      <alignment/>
      <protection/>
    </xf>
    <xf numFmtId="1" fontId="0" fillId="3" borderId="55" xfId="0" applyNumberFormat="1" applyFill="1" applyBorder="1" applyAlignment="1" applyProtection="1">
      <alignment horizontal="center"/>
      <protection locked="0"/>
    </xf>
    <xf numFmtId="1" fontId="0" fillId="3" borderId="70" xfId="0" applyNumberFormat="1" applyFill="1" applyBorder="1" applyAlignment="1" applyProtection="1">
      <alignment horizontal="center"/>
      <protection locked="0"/>
    </xf>
    <xf numFmtId="1" fontId="0" fillId="3" borderId="71" xfId="0" applyNumberFormat="1" applyFill="1" applyBorder="1" applyAlignment="1" applyProtection="1">
      <alignment horizontal="center"/>
      <protection locked="0"/>
    </xf>
    <xf numFmtId="164" fontId="31" fillId="6" borderId="72" xfId="0" applyNumberFormat="1" applyFont="1" applyFill="1" applyBorder="1" applyAlignment="1" applyProtection="1">
      <alignment horizontal="center"/>
      <protection locked="0"/>
    </xf>
    <xf numFmtId="164" fontId="31" fillId="6" borderId="73" xfId="0" applyNumberFormat="1" applyFont="1" applyFill="1" applyBorder="1" applyAlignment="1" applyProtection="1">
      <alignment horizontal="center"/>
      <protection locked="0"/>
    </xf>
    <xf numFmtId="164" fontId="31" fillId="6" borderId="74" xfId="0" applyNumberFormat="1" applyFont="1" applyFill="1" applyBorder="1" applyAlignment="1" applyProtection="1">
      <alignment horizontal="center"/>
      <protection locked="0"/>
    </xf>
    <xf numFmtId="0" fontId="0" fillId="0" borderId="75" xfId="0" applyFill="1" applyBorder="1" applyAlignment="1" applyProtection="1">
      <alignment horizontal="center"/>
      <protection/>
    </xf>
    <xf numFmtId="0" fontId="0" fillId="0" borderId="0" xfId="0" applyBorder="1" applyAlignment="1">
      <alignment horizontal="left" wrapText="1"/>
    </xf>
    <xf numFmtId="43" fontId="34" fillId="0" borderId="0" xfId="0" applyNumberFormat="1" applyFont="1" applyAlignment="1">
      <alignment/>
    </xf>
    <xf numFmtId="0" fontId="0" fillId="0" borderId="0" xfId="0" applyBorder="1" applyAlignment="1">
      <alignment horizontal="left"/>
    </xf>
    <xf numFmtId="43" fontId="1" fillId="0" borderId="68" xfId="77" applyFont="1" applyBorder="1" applyAlignment="1" applyProtection="1">
      <alignment horizontal="right"/>
      <protection/>
    </xf>
    <xf numFmtId="43" fontId="33" fillId="0" borderId="0" xfId="70" applyFont="1" applyFill="1" applyBorder="1" applyProtection="1">
      <alignment/>
      <protection/>
    </xf>
    <xf numFmtId="3" fontId="27" fillId="3" borderId="72" xfId="0" applyNumberFormat="1" applyFont="1" applyFill="1" applyBorder="1" applyAlignment="1" applyProtection="1">
      <alignment/>
      <protection locked="0"/>
    </xf>
    <xf numFmtId="3" fontId="27" fillId="3" borderId="76" xfId="0" applyNumberFormat="1" applyFont="1" applyFill="1" applyBorder="1" applyAlignment="1" applyProtection="1">
      <alignment/>
      <protection locked="0"/>
    </xf>
    <xf numFmtId="3" fontId="27" fillId="0" borderId="11" xfId="0" applyNumberFormat="1" applyFont="1" applyFill="1" applyBorder="1" applyAlignment="1" applyProtection="1">
      <alignment/>
      <protection/>
    </xf>
    <xf numFmtId="3" fontId="27" fillId="0" borderId="70" xfId="0" applyNumberFormat="1" applyFont="1" applyFill="1" applyBorder="1" applyAlignment="1" applyProtection="1">
      <alignment/>
      <protection/>
    </xf>
    <xf numFmtId="3" fontId="20" fillId="3" borderId="11" xfId="42" applyNumberFormat="1" applyFont="1" applyFill="1" applyBorder="1" applyAlignment="1" applyProtection="1">
      <alignment/>
      <protection locked="0"/>
    </xf>
    <xf numFmtId="3" fontId="20" fillId="3" borderId="77" xfId="42" applyNumberFormat="1" applyFont="1" applyFill="1" applyBorder="1" applyAlignment="1" applyProtection="1">
      <alignment/>
      <protection locked="0"/>
    </xf>
    <xf numFmtId="164" fontId="13" fillId="6" borderId="78" xfId="0" applyNumberFormat="1" applyFont="1" applyFill="1" applyBorder="1" applyAlignment="1" applyProtection="1">
      <alignment horizontal="center"/>
      <protection locked="0"/>
    </xf>
    <xf numFmtId="0" fontId="0" fillId="3" borderId="11" xfId="0" applyFill="1" applyBorder="1" applyAlignment="1" applyProtection="1">
      <alignment/>
      <protection/>
    </xf>
    <xf numFmtId="0" fontId="0" fillId="9" borderId="11" xfId="0" applyFill="1" applyBorder="1" applyAlignment="1" applyProtection="1">
      <alignment/>
      <protection/>
    </xf>
    <xf numFmtId="3" fontId="1" fillId="3" borderId="79" xfId="42" applyNumberFormat="1" applyFont="1" applyFill="1" applyBorder="1" applyAlignment="1" applyProtection="1">
      <alignment/>
      <protection locked="0"/>
    </xf>
    <xf numFmtId="3" fontId="1" fillId="3" borderId="79" xfId="42" applyNumberFormat="1" applyFont="1" applyFill="1" applyBorder="1" applyAlignment="1" applyProtection="1">
      <alignment/>
      <protection locked="0"/>
    </xf>
    <xf numFmtId="49" fontId="24" fillId="0" borderId="80" xfId="0" applyNumberFormat="1" applyFont="1" applyFill="1" applyBorder="1" applyAlignment="1" applyProtection="1">
      <alignment vertical="center" wrapText="1"/>
      <protection/>
    </xf>
    <xf numFmtId="0" fontId="24" fillId="0" borderId="81" xfId="0" applyNumberFormat="1" applyFont="1" applyFill="1" applyBorder="1" applyAlignment="1" applyProtection="1">
      <alignment horizontal="center" vertical="center" wrapText="1"/>
      <protection/>
    </xf>
    <xf numFmtId="0" fontId="24" fillId="0" borderId="82" xfId="0" applyNumberFormat="1" applyFont="1" applyFill="1" applyBorder="1" applyAlignment="1" applyProtection="1">
      <alignment horizontal="center" vertical="center" wrapText="1"/>
      <protection/>
    </xf>
    <xf numFmtId="49" fontId="25" fillId="0" borderId="83" xfId="0" applyNumberFormat="1" applyFont="1" applyFill="1" applyBorder="1" applyAlignment="1" applyProtection="1">
      <alignment wrapText="1"/>
      <protection locked="0"/>
    </xf>
    <xf numFmtId="3" fontId="1" fillId="3" borderId="84" xfId="42" applyNumberFormat="1" applyFont="1" applyFill="1" applyBorder="1" applyAlignment="1" applyProtection="1">
      <alignment/>
      <protection locked="0"/>
    </xf>
    <xf numFmtId="49" fontId="25" fillId="0" borderId="83" xfId="0" applyNumberFormat="1" applyFont="1" applyFill="1" applyBorder="1" applyAlignment="1" applyProtection="1">
      <alignment/>
      <protection locked="0"/>
    </xf>
    <xf numFmtId="0" fontId="25" fillId="0" borderId="83" xfId="0" applyFont="1" applyFill="1" applyBorder="1" applyAlignment="1" applyProtection="1">
      <alignment wrapText="1"/>
      <protection locked="0"/>
    </xf>
    <xf numFmtId="0" fontId="0" fillId="0" borderId="85" xfId="0" applyBorder="1" applyAlignment="1" applyProtection="1">
      <alignment/>
      <protection/>
    </xf>
    <xf numFmtId="3" fontId="0" fillId="0" borderId="86" xfId="0" applyNumberFormat="1" applyBorder="1" applyAlignment="1" applyProtection="1">
      <alignment/>
      <protection/>
    </xf>
    <xf numFmtId="49" fontId="0" fillId="0" borderId="11" xfId="0" applyNumberFormat="1" applyBorder="1" applyAlignment="1" applyProtection="1">
      <alignment horizontal="center"/>
      <protection locked="0"/>
    </xf>
    <xf numFmtId="49" fontId="0" fillId="9" borderId="11" xfId="0" applyNumberFormat="1" applyFill="1" applyBorder="1" applyAlignment="1" applyProtection="1">
      <alignment/>
      <protection locked="0"/>
    </xf>
    <xf numFmtId="0" fontId="0" fillId="9" borderId="11" xfId="0" applyNumberFormat="1" applyFill="1" applyBorder="1" applyAlignment="1" applyProtection="1">
      <alignment/>
      <protection locked="0"/>
    </xf>
    <xf numFmtId="0" fontId="0" fillId="0" borderId="11" xfId="0" applyNumberFormat="1" applyFill="1" applyBorder="1" applyAlignment="1" applyProtection="1">
      <alignment/>
      <protection/>
    </xf>
    <xf numFmtId="0" fontId="0" fillId="9" borderId="11" xfId="0" applyNumberFormat="1" applyFill="1" applyBorder="1" applyAlignment="1" applyProtection="1">
      <alignment horizontal="center"/>
      <protection locked="0"/>
    </xf>
    <xf numFmtId="49" fontId="0" fillId="9" borderId="67" xfId="0" applyNumberFormat="1" applyFill="1" applyBorder="1" applyAlignment="1" applyProtection="1">
      <alignment horizontal="left"/>
      <protection locked="0"/>
    </xf>
    <xf numFmtId="0" fontId="0" fillId="9" borderId="67" xfId="0" applyNumberFormat="1" applyFill="1" applyBorder="1" applyAlignment="1" applyProtection="1">
      <alignment/>
      <protection locked="0"/>
    </xf>
    <xf numFmtId="0" fontId="0" fillId="9" borderId="67" xfId="0" applyNumberFormat="1" applyFill="1" applyBorder="1" applyAlignment="1" applyProtection="1">
      <alignment horizontal="center"/>
      <protection locked="0"/>
    </xf>
    <xf numFmtId="43" fontId="0" fillId="3" borderId="87" xfId="80" applyFill="1" applyBorder="1" applyAlignment="1" applyProtection="1">
      <alignment vertical="center"/>
      <protection/>
    </xf>
    <xf numFmtId="0" fontId="0" fillId="8" borderId="88" xfId="0" applyFill="1" applyBorder="1" applyAlignment="1">
      <alignment/>
    </xf>
    <xf numFmtId="0" fontId="0" fillId="0" borderId="21" xfId="0" applyBorder="1" applyAlignment="1" applyProtection="1">
      <alignment/>
      <protection/>
    </xf>
    <xf numFmtId="43" fontId="37" fillId="9" borderId="89" xfId="80" applyFont="1" applyFill="1" applyBorder="1" applyAlignment="1" applyProtection="1">
      <alignment horizontal="center" vertical="center"/>
      <protection/>
    </xf>
    <xf numFmtId="43" fontId="37" fillId="0" borderId="90" xfId="80" applyFont="1" applyFill="1" applyBorder="1" applyAlignment="1" applyProtection="1">
      <alignment vertical="center"/>
      <protection/>
    </xf>
    <xf numFmtId="0" fontId="0" fillId="0" borderId="91" xfId="0" applyNumberFormat="1" applyFill="1" applyBorder="1" applyAlignment="1">
      <alignment/>
    </xf>
    <xf numFmtId="15" fontId="26" fillId="0" borderId="92" xfId="0" applyNumberFormat="1" applyFont="1" applyFill="1" applyBorder="1" applyAlignment="1" applyProtection="1">
      <alignment horizontal="center" vertical="center" wrapText="1"/>
      <protection/>
    </xf>
    <xf numFmtId="0" fontId="0" fillId="0" borderId="11" xfId="0" applyNumberFormat="1" applyBorder="1" applyAlignment="1" quotePrefix="1">
      <alignment horizontal="center"/>
    </xf>
    <xf numFmtId="3" fontId="2" fillId="0" borderId="11" xfId="0" applyNumberFormat="1" applyFont="1" applyFill="1" applyBorder="1" applyAlignment="1" applyProtection="1">
      <alignment vertical="center"/>
      <protection/>
    </xf>
    <xf numFmtId="3" fontId="2" fillId="0" borderId="62" xfId="0" applyNumberFormat="1" applyFont="1" applyFill="1" applyBorder="1" applyAlignment="1" applyProtection="1">
      <alignment vertical="center"/>
      <protection/>
    </xf>
    <xf numFmtId="167" fontId="0" fillId="0" borderId="11" xfId="0" applyNumberFormat="1" applyFill="1" applyBorder="1" applyAlignment="1" applyProtection="1">
      <alignment horizontal="center"/>
      <protection/>
    </xf>
    <xf numFmtId="167" fontId="0" fillId="0" borderId="11" xfId="0" applyNumberFormat="1" applyFill="1" applyBorder="1" applyAlignment="1" applyProtection="1">
      <alignment/>
      <protection/>
    </xf>
    <xf numFmtId="167" fontId="14" fillId="22" borderId="93" xfId="0" applyNumberFormat="1" applyFont="1" applyFill="1" applyBorder="1" applyAlignment="1" applyProtection="1">
      <alignment horizontal="center"/>
      <protection/>
    </xf>
    <xf numFmtId="167" fontId="20" fillId="22" borderId="93" xfId="0" applyNumberFormat="1" applyFont="1" applyFill="1" applyBorder="1" applyAlignment="1" applyProtection="1">
      <alignment horizontal="center"/>
      <protection/>
    </xf>
    <xf numFmtId="49" fontId="80" fillId="0" borderId="11" xfId="0" applyNumberFormat="1" applyFont="1" applyBorder="1" applyAlignment="1" applyProtection="1">
      <alignment horizontal="center"/>
      <protection locked="0"/>
    </xf>
    <xf numFmtId="43" fontId="66" fillId="0" borderId="11" xfId="70" applyFont="1" applyBorder="1" applyAlignment="1" applyProtection="1">
      <alignment horizontal="center"/>
      <protection/>
    </xf>
    <xf numFmtId="0" fontId="66" fillId="0" borderId="11" xfId="0" applyFont="1" applyBorder="1" applyAlignment="1" applyProtection="1">
      <alignment horizontal="center"/>
      <protection/>
    </xf>
    <xf numFmtId="0" fontId="73" fillId="0" borderId="94" xfId="0" applyFont="1" applyFill="1" applyBorder="1" applyAlignment="1" applyProtection="1">
      <alignment horizontal="center" vertical="center" wrapText="1"/>
      <protection/>
    </xf>
    <xf numFmtId="0" fontId="73" fillId="0" borderId="95" xfId="0" applyFont="1" applyFill="1" applyBorder="1" applyAlignment="1" applyProtection="1">
      <alignment horizontal="center"/>
      <protection/>
    </xf>
    <xf numFmtId="0" fontId="73" fillId="0" borderId="96" xfId="0" applyFont="1" applyFill="1" applyBorder="1" applyAlignment="1" applyProtection="1">
      <alignment horizontal="center"/>
      <protection/>
    </xf>
    <xf numFmtId="0" fontId="73" fillId="0" borderId="97" xfId="0" applyNumberFormat="1" applyFont="1" applyFill="1" applyBorder="1" applyAlignment="1" applyProtection="1">
      <alignment horizontal="center"/>
      <protection/>
    </xf>
    <xf numFmtId="0" fontId="73" fillId="0" borderId="98" xfId="0" applyNumberFormat="1" applyFont="1" applyFill="1" applyBorder="1" applyAlignment="1" applyProtection="1">
      <alignment horizontal="center"/>
      <protection/>
    </xf>
    <xf numFmtId="0" fontId="73" fillId="0" borderId="98" xfId="0" applyNumberFormat="1" applyFont="1" applyFill="1" applyBorder="1" applyAlignment="1" applyProtection="1">
      <alignment horizontal="center" vertical="center"/>
      <protection/>
    </xf>
    <xf numFmtId="0" fontId="73" fillId="0" borderId="99" xfId="0" applyNumberFormat="1" applyFont="1" applyFill="1" applyBorder="1" applyAlignment="1" applyProtection="1">
      <alignment horizontal="center" vertical="center"/>
      <protection/>
    </xf>
    <xf numFmtId="0" fontId="77" fillId="0" borderId="100" xfId="0" applyNumberFormat="1" applyFont="1" applyFill="1" applyBorder="1" applyAlignment="1" applyProtection="1">
      <alignment horizontal="center" vertical="center"/>
      <protection/>
    </xf>
    <xf numFmtId="0" fontId="77" fillId="0" borderId="101" xfId="0" applyNumberFormat="1" applyFont="1" applyFill="1" applyBorder="1" applyAlignment="1" applyProtection="1">
      <alignment horizontal="center" vertical="center"/>
      <protection/>
    </xf>
    <xf numFmtId="0" fontId="77" fillId="0" borderId="102" xfId="0" applyNumberFormat="1" applyFont="1" applyFill="1" applyBorder="1" applyAlignment="1" applyProtection="1">
      <alignment horizontal="center" vertical="center"/>
      <protection/>
    </xf>
    <xf numFmtId="0" fontId="73" fillId="0" borderId="103" xfId="0" applyFont="1" applyFill="1" applyBorder="1" applyAlignment="1" applyProtection="1">
      <alignment horizontal="center" vertical="center"/>
      <protection/>
    </xf>
    <xf numFmtId="0" fontId="73" fillId="0" borderId="104" xfId="0" applyFont="1" applyFill="1" applyBorder="1" applyAlignment="1" applyProtection="1">
      <alignment horizontal="center" vertical="center"/>
      <protection/>
    </xf>
    <xf numFmtId="0" fontId="73" fillId="0" borderId="105" xfId="0" applyFont="1" applyFill="1" applyBorder="1" applyAlignment="1" applyProtection="1">
      <alignment horizontal="center" vertical="center"/>
      <protection/>
    </xf>
    <xf numFmtId="0" fontId="73" fillId="0" borderId="106" xfId="0" applyFont="1" applyFill="1" applyBorder="1" applyAlignment="1" applyProtection="1">
      <alignment horizontal="center" vertical="center"/>
      <protection/>
    </xf>
    <xf numFmtId="0" fontId="2" fillId="0" borderId="107" xfId="0" applyFont="1" applyFill="1" applyBorder="1" applyAlignment="1" applyProtection="1">
      <alignment horizontal="center"/>
      <protection/>
    </xf>
    <xf numFmtId="164" fontId="13" fillId="6" borderId="104" xfId="0" applyNumberFormat="1" applyFont="1" applyFill="1" applyBorder="1" applyAlignment="1" applyProtection="1">
      <alignment horizontal="center"/>
      <protection locked="0"/>
    </xf>
    <xf numFmtId="164" fontId="13" fillId="6" borderId="108" xfId="0" applyNumberFormat="1" applyFont="1" applyFill="1" applyBorder="1" applyAlignment="1" applyProtection="1">
      <alignment horizontal="center"/>
      <protection locked="0"/>
    </xf>
    <xf numFmtId="43" fontId="1" fillId="0" borderId="68" xfId="77" applyFont="1" applyFill="1" applyBorder="1" applyAlignment="1" applyProtection="1">
      <alignment horizontal="right"/>
      <protection/>
    </xf>
    <xf numFmtId="0" fontId="0" fillId="0" borderId="0" xfId="0" applyBorder="1" applyAlignment="1" applyProtection="1">
      <alignment horizontal="right"/>
      <protection/>
    </xf>
    <xf numFmtId="0" fontId="0" fillId="0" borderId="0" xfId="0" applyAlignment="1" applyProtection="1">
      <alignment horizontal="right"/>
      <protection/>
    </xf>
    <xf numFmtId="0" fontId="33" fillId="8" borderId="0" xfId="0" applyFont="1" applyFill="1" applyAlignment="1" applyProtection="1">
      <alignment horizontal="right" vertical="top"/>
      <protection locked="0"/>
    </xf>
    <xf numFmtId="0" fontId="33" fillId="8" borderId="0" xfId="0" applyFont="1" applyFill="1" applyBorder="1" applyAlignment="1" applyProtection="1">
      <alignment horizontal="right" vertical="top"/>
      <protection locked="0"/>
    </xf>
    <xf numFmtId="0" fontId="27" fillId="0" borderId="0" xfId="0" applyFont="1" applyAlignment="1">
      <alignment horizontal="left"/>
    </xf>
    <xf numFmtId="0" fontId="27" fillId="0" borderId="0" xfId="0" applyFont="1" applyFill="1" applyAlignment="1">
      <alignment horizontal="left"/>
    </xf>
    <xf numFmtId="0" fontId="76" fillId="0" borderId="69" xfId="0" applyFont="1" applyBorder="1" applyAlignment="1">
      <alignment horizontal="left" vertical="center" wrapText="1"/>
    </xf>
    <xf numFmtId="0" fontId="76" fillId="0" borderId="104" xfId="0" applyFont="1" applyBorder="1" applyAlignment="1">
      <alignment horizontal="left" vertical="center" wrapText="1"/>
    </xf>
    <xf numFmtId="0" fontId="76" fillId="0" borderId="106" xfId="0" applyFont="1" applyBorder="1" applyAlignment="1">
      <alignment horizontal="left" vertical="center" wrapText="1"/>
    </xf>
    <xf numFmtId="0" fontId="27" fillId="0" borderId="0" xfId="0" applyFont="1" applyAlignment="1">
      <alignment/>
    </xf>
    <xf numFmtId="0" fontId="27" fillId="0" borderId="0" xfId="0" applyFont="1" applyFill="1" applyAlignment="1">
      <alignment/>
    </xf>
    <xf numFmtId="0" fontId="106" fillId="0" borderId="0" xfId="0" applyFont="1" applyFill="1" applyAlignment="1">
      <alignment/>
    </xf>
    <xf numFmtId="0" fontId="76" fillId="0" borderId="30" xfId="0" applyFont="1" applyBorder="1" applyAlignment="1" applyProtection="1">
      <alignment horizontal="left" vertical="center" wrapText="1"/>
      <protection locked="0"/>
    </xf>
    <xf numFmtId="0" fontId="76" fillId="0" borderId="109" xfId="0" applyFont="1" applyBorder="1" applyAlignment="1" applyProtection="1">
      <alignment horizontal="left" vertical="center" wrapText="1"/>
      <protection locked="0"/>
    </xf>
    <xf numFmtId="0" fontId="76" fillId="0" borderId="110" xfId="0" applyFont="1" applyBorder="1" applyAlignment="1" applyProtection="1">
      <alignment horizontal="left" vertical="center" wrapText="1"/>
      <protection locked="0"/>
    </xf>
    <xf numFmtId="0" fontId="76" fillId="8" borderId="30" xfId="0" applyFont="1" applyFill="1" applyBorder="1" applyAlignment="1">
      <alignment horizontal="justify" vertical="center" wrapText="1"/>
    </xf>
    <xf numFmtId="0" fontId="77" fillId="8" borderId="109" xfId="0" applyFont="1" applyFill="1" applyBorder="1" applyAlignment="1">
      <alignment horizontal="justify" vertical="center" wrapText="1"/>
    </xf>
    <xf numFmtId="0" fontId="77" fillId="8" borderId="110" xfId="0" applyFont="1" applyFill="1" applyBorder="1" applyAlignment="1">
      <alignment horizontal="justify" vertical="center" wrapText="1"/>
    </xf>
    <xf numFmtId="0" fontId="76" fillId="8" borderId="30" xfId="0" applyFont="1" applyFill="1" applyBorder="1" applyAlignment="1">
      <alignment horizontal="left" vertical="center" wrapText="1"/>
    </xf>
    <xf numFmtId="0" fontId="76" fillId="8" borderId="109" xfId="0" applyFont="1" applyFill="1" applyBorder="1" applyAlignment="1">
      <alignment horizontal="left" vertical="center" wrapText="1"/>
    </xf>
    <xf numFmtId="0" fontId="76" fillId="8" borderId="110" xfId="0" applyFont="1" applyFill="1" applyBorder="1" applyAlignment="1">
      <alignment horizontal="left" vertical="center" wrapText="1"/>
    </xf>
    <xf numFmtId="0" fontId="77" fillId="0" borderId="30" xfId="0" applyFont="1" applyBorder="1" applyAlignment="1">
      <alignment vertical="center" wrapText="1"/>
    </xf>
    <xf numFmtId="0" fontId="77" fillId="0" borderId="109" xfId="0" applyFont="1" applyBorder="1" applyAlignment="1">
      <alignment vertical="center" wrapText="1"/>
    </xf>
    <xf numFmtId="0" fontId="76" fillId="0" borderId="109" xfId="0" applyFont="1" applyBorder="1" applyAlignment="1">
      <alignment horizontal="justify" vertical="center" wrapText="1"/>
    </xf>
    <xf numFmtId="0" fontId="77" fillId="0" borderId="109" xfId="0" applyFont="1" applyBorder="1" applyAlignment="1">
      <alignment horizontal="justify" vertical="center" wrapText="1"/>
    </xf>
    <xf numFmtId="0" fontId="76" fillId="0" borderId="110" xfId="0" applyFont="1" applyBorder="1" applyAlignment="1">
      <alignment horizontal="justify" vertical="center" wrapText="1"/>
    </xf>
    <xf numFmtId="0" fontId="76" fillId="0" borderId="30" xfId="0" applyFont="1" applyBorder="1" applyAlignment="1">
      <alignment horizontal="justify" vertical="center" wrapText="1"/>
    </xf>
    <xf numFmtId="43" fontId="77" fillId="0" borderId="69" xfId="0" applyNumberFormat="1" applyFont="1" applyBorder="1" applyAlignment="1">
      <alignment horizontal="left" vertical="center" wrapText="1"/>
    </xf>
    <xf numFmtId="0" fontId="77" fillId="0" borderId="104" xfId="0" applyFont="1" applyBorder="1" applyAlignment="1">
      <alignment horizontal="left" vertical="center"/>
    </xf>
    <xf numFmtId="0" fontId="77" fillId="0" borderId="106" xfId="0" applyFont="1" applyBorder="1" applyAlignment="1">
      <alignment horizontal="left" vertical="center"/>
    </xf>
    <xf numFmtId="0" fontId="107" fillId="0" borderId="0" xfId="0" applyFont="1" applyAlignment="1">
      <alignment horizontal="right"/>
    </xf>
    <xf numFmtId="0" fontId="2" fillId="21" borderId="11" xfId="0" applyFont="1" applyFill="1" applyBorder="1" applyAlignment="1" applyProtection="1">
      <alignment horizontal="left"/>
      <protection/>
    </xf>
    <xf numFmtId="0" fontId="2" fillId="0" borderId="11" xfId="0" applyFont="1" applyFill="1" applyBorder="1" applyAlignment="1" applyProtection="1">
      <alignment horizontal="left"/>
      <protection/>
    </xf>
    <xf numFmtId="0" fontId="0" fillId="0" borderId="0" xfId="0" applyAlignment="1" applyProtection="1">
      <alignment horizontal="center"/>
      <protection/>
    </xf>
    <xf numFmtId="0" fontId="0" fillId="0" borderId="0" xfId="0" applyFill="1" applyAlignment="1">
      <alignment horizontal="center"/>
    </xf>
    <xf numFmtId="0" fontId="94" fillId="0" borderId="0" xfId="0" applyFont="1" applyAlignment="1" applyProtection="1">
      <alignment vertical="center"/>
      <protection/>
    </xf>
    <xf numFmtId="0" fontId="108" fillId="0" borderId="0" xfId="0" applyFont="1" applyAlignment="1" applyProtection="1">
      <alignment/>
      <protection/>
    </xf>
    <xf numFmtId="3" fontId="23" fillId="9" borderId="68" xfId="77" applyNumberFormat="1" applyFont="1" applyFill="1" applyBorder="1" applyAlignment="1" applyProtection="1">
      <alignment horizontal="left"/>
      <protection/>
    </xf>
    <xf numFmtId="15" fontId="23" fillId="9" borderId="68" xfId="77" applyNumberFormat="1" applyFont="1" applyFill="1" applyBorder="1" applyAlignment="1" applyProtection="1">
      <alignment horizontal="left"/>
      <protection/>
    </xf>
    <xf numFmtId="14" fontId="23" fillId="9" borderId="68" xfId="77" applyNumberFormat="1" applyFont="1" applyFill="1" applyBorder="1" applyAlignment="1" applyProtection="1">
      <alignment horizontal="left"/>
      <protection/>
    </xf>
    <xf numFmtId="171" fontId="23" fillId="9" borderId="68" xfId="77" applyNumberFormat="1" applyFont="1" applyFill="1" applyBorder="1" applyAlignment="1" applyProtection="1">
      <alignment horizontal="left"/>
      <protection/>
    </xf>
    <xf numFmtId="43" fontId="23" fillId="9" borderId="68" xfId="77" applyFont="1" applyFill="1" applyBorder="1" applyAlignment="1" applyProtection="1">
      <alignment horizontal="left"/>
      <protection/>
    </xf>
    <xf numFmtId="14" fontId="0" fillId="0" borderId="11" xfId="0" applyNumberFormat="1" applyBorder="1" applyAlignment="1" applyProtection="1">
      <alignment horizontal="left"/>
      <protection locked="0"/>
    </xf>
    <xf numFmtId="0" fontId="0" fillId="0" borderId="0" xfId="0" applyAlignment="1" applyProtection="1">
      <alignment horizontal="left"/>
      <protection/>
    </xf>
    <xf numFmtId="49" fontId="0" fillId="0" borderId="11" xfId="0" applyNumberFormat="1" applyBorder="1" applyAlignment="1" applyProtection="1">
      <alignment horizontal="left"/>
      <protection locked="0"/>
    </xf>
    <xf numFmtId="15" fontId="1" fillId="0" borderId="11" xfId="77" applyNumberFormat="1" applyFont="1" applyFill="1" applyBorder="1" applyAlignment="1" applyProtection="1">
      <alignment horizontal="left"/>
      <protection locked="0"/>
    </xf>
    <xf numFmtId="15" fontId="1" fillId="18" borderId="11" xfId="77" applyNumberFormat="1" applyFont="1" applyFill="1" applyBorder="1" applyAlignment="1" applyProtection="1">
      <alignment horizontal="left"/>
      <protection locked="0"/>
    </xf>
    <xf numFmtId="0" fontId="27" fillId="0" borderId="57" xfId="0" applyFont="1" applyFill="1" applyBorder="1" applyAlignment="1" applyProtection="1">
      <alignment horizontal="center" wrapText="1"/>
      <protection/>
    </xf>
    <xf numFmtId="3" fontId="11" fillId="2" borderId="12" xfId="0" applyNumberFormat="1" applyFont="1" applyFill="1" applyBorder="1" applyAlignment="1">
      <alignment horizontal="right"/>
    </xf>
    <xf numFmtId="0" fontId="0" fillId="0" borderId="0" xfId="0" applyAlignment="1">
      <alignment horizontal="left"/>
    </xf>
    <xf numFmtId="0" fontId="87" fillId="8" borderId="0" xfId="0" applyFont="1" applyFill="1" applyBorder="1" applyAlignment="1" applyProtection="1">
      <alignment/>
      <protection locked="0"/>
    </xf>
    <xf numFmtId="0" fontId="87" fillId="0" borderId="0" xfId="0" applyFont="1" applyAlignment="1" applyProtection="1">
      <alignment horizontal="right"/>
      <protection locked="0"/>
    </xf>
    <xf numFmtId="0" fontId="31" fillId="8" borderId="11" xfId="0" applyFont="1" applyFill="1" applyBorder="1" applyAlignment="1">
      <alignment horizontal="center" vertical="center" wrapText="1"/>
    </xf>
    <xf numFmtId="164" fontId="13" fillId="6" borderId="78" xfId="0" applyNumberFormat="1" applyFont="1" applyFill="1" applyBorder="1" applyAlignment="1" applyProtection="1">
      <alignment horizontal="center"/>
      <protection/>
    </xf>
    <xf numFmtId="164" fontId="31" fillId="6" borderId="111" xfId="0" applyNumberFormat="1" applyFont="1" applyFill="1" applyBorder="1" applyAlignment="1" applyProtection="1">
      <alignment horizontal="center"/>
      <protection/>
    </xf>
    <xf numFmtId="173" fontId="0" fillId="18" borderId="0" xfId="0" applyNumberFormat="1" applyFill="1" applyAlignment="1" applyProtection="1">
      <alignment horizontal="center" vertical="center"/>
      <protection locked="0"/>
    </xf>
    <xf numFmtId="0" fontId="82" fillId="0" borderId="0" xfId="0" applyFont="1" applyAlignment="1">
      <alignment/>
    </xf>
    <xf numFmtId="0" fontId="61" fillId="0" borderId="0" xfId="0" applyFont="1" applyAlignment="1">
      <alignment/>
    </xf>
    <xf numFmtId="0" fontId="109" fillId="0" borderId="0" xfId="0" applyFont="1" applyAlignment="1">
      <alignment horizontal="center"/>
    </xf>
    <xf numFmtId="0" fontId="76" fillId="0" borderId="11" xfId="0" applyFont="1" applyBorder="1" applyAlignment="1">
      <alignment horizontal="left" vertical="top" wrapText="1"/>
    </xf>
    <xf numFmtId="0" fontId="76" fillId="0" borderId="0" xfId="0" applyFont="1" applyAlignment="1">
      <alignment/>
    </xf>
    <xf numFmtId="0" fontId="76" fillId="0" borderId="0" xfId="0" applyFont="1" applyAlignment="1">
      <alignment horizontal="left" vertical="top" wrapText="1"/>
    </xf>
    <xf numFmtId="0" fontId="77" fillId="0" borderId="0" xfId="0" applyFont="1" applyAlignment="1">
      <alignment/>
    </xf>
    <xf numFmtId="9" fontId="110" fillId="23" borderId="11" xfId="75" applyFont="1" applyFill="1" applyBorder="1" applyAlignment="1" applyProtection="1">
      <alignment horizontal="center" vertical="center" wrapText="1"/>
      <protection/>
    </xf>
    <xf numFmtId="0" fontId="111" fillId="0" borderId="0" xfId="0" applyFont="1" applyFill="1" applyBorder="1" applyAlignment="1" applyProtection="1">
      <alignment/>
      <protection locked="0"/>
    </xf>
    <xf numFmtId="15" fontId="111" fillId="0" borderId="0" xfId="0" applyNumberFormat="1" applyFont="1" applyFill="1" applyBorder="1" applyAlignment="1" applyProtection="1">
      <alignment horizontal="left"/>
      <protection locked="0"/>
    </xf>
    <xf numFmtId="0" fontId="13" fillId="0" borderId="0" xfId="0" applyFont="1" applyBorder="1" applyAlignment="1" applyProtection="1">
      <alignment horizontal="right"/>
      <protection/>
    </xf>
    <xf numFmtId="15" fontId="13" fillId="0" borderId="0" xfId="0" applyNumberFormat="1" applyFont="1" applyBorder="1" applyAlignment="1" applyProtection="1">
      <alignment horizontal="left"/>
      <protection/>
    </xf>
    <xf numFmtId="170" fontId="0" fillId="0" borderId="91" xfId="0" applyNumberFormat="1" applyFill="1" applyBorder="1" applyAlignment="1" applyProtection="1">
      <alignment/>
      <protection locked="0"/>
    </xf>
    <xf numFmtId="0" fontId="0" fillId="0" borderId="91" xfId="0" applyFill="1" applyBorder="1" applyAlignment="1" applyProtection="1">
      <alignment/>
      <protection locked="0"/>
    </xf>
    <xf numFmtId="3" fontId="0" fillId="0" borderId="91" xfId="0" applyNumberFormat="1" applyFill="1" applyBorder="1" applyAlignment="1" applyProtection="1">
      <alignment/>
      <protection locked="0"/>
    </xf>
    <xf numFmtId="0" fontId="0" fillId="0" borderId="107" xfId="0" applyFill="1" applyBorder="1" applyAlignment="1" applyProtection="1">
      <alignment/>
      <protection locked="0"/>
    </xf>
    <xf numFmtId="4" fontId="111" fillId="0" borderId="112" xfId="0" applyNumberFormat="1" applyFont="1" applyFill="1" applyBorder="1" applyAlignment="1" applyProtection="1">
      <alignment horizontal="right"/>
      <protection locked="0"/>
    </xf>
    <xf numFmtId="3" fontId="5" fillId="0" borderId="30" xfId="42" applyNumberFormat="1" applyFont="1" applyFill="1" applyBorder="1" applyAlignment="1" applyProtection="1">
      <alignment/>
      <protection/>
    </xf>
    <xf numFmtId="3" fontId="5" fillId="0" borderId="113" xfId="42" applyNumberFormat="1" applyFont="1" applyFill="1" applyBorder="1" applyAlignment="1" applyProtection="1">
      <alignment/>
      <protection/>
    </xf>
    <xf numFmtId="0" fontId="0" fillId="0" borderId="112" xfId="0" applyBorder="1" applyAlignment="1" applyProtection="1">
      <alignment/>
      <protection locked="0"/>
    </xf>
    <xf numFmtId="0" fontId="0" fillId="0" borderId="91" xfId="0" applyBorder="1" applyAlignment="1" applyProtection="1">
      <alignment/>
      <protection locked="0"/>
    </xf>
    <xf numFmtId="0" fontId="0" fillId="0" borderId="107" xfId="0" applyBorder="1" applyAlignment="1" applyProtection="1">
      <alignment/>
      <protection locked="0"/>
    </xf>
    <xf numFmtId="3" fontId="2" fillId="24" borderId="11" xfId="0" applyNumberFormat="1" applyFont="1" applyFill="1" applyBorder="1" applyAlignment="1" applyProtection="1">
      <alignment vertical="center"/>
      <protection locked="0"/>
    </xf>
    <xf numFmtId="3" fontId="2" fillId="24" borderId="11" xfId="0" applyNumberFormat="1" applyFont="1" applyFill="1" applyBorder="1" applyAlignment="1" applyProtection="1">
      <alignment horizontal="right" vertical="center"/>
      <protection locked="0"/>
    </xf>
    <xf numFmtId="3" fontId="2" fillId="24" borderId="11" xfId="0" applyNumberFormat="1" applyFont="1" applyFill="1" applyBorder="1" applyAlignment="1" applyProtection="1">
      <alignment vertical="center"/>
      <protection locked="0"/>
    </xf>
    <xf numFmtId="3" fontId="2" fillId="24" borderId="61" xfId="0" applyNumberFormat="1" applyFont="1" applyFill="1" applyBorder="1" applyAlignment="1" applyProtection="1">
      <alignment vertical="center"/>
      <protection locked="0"/>
    </xf>
    <xf numFmtId="3" fontId="2" fillId="24" borderId="11" xfId="0" applyNumberFormat="1" applyFont="1" applyFill="1" applyBorder="1" applyAlignment="1" applyProtection="1">
      <alignment horizontal="right" vertical="center"/>
      <protection locked="0"/>
    </xf>
    <xf numFmtId="3" fontId="2" fillId="24" borderId="61" xfId="0" applyNumberFormat="1" applyFont="1" applyFill="1" applyBorder="1" applyAlignment="1" applyProtection="1">
      <alignment horizontal="right" vertical="center"/>
      <protection locked="0"/>
    </xf>
    <xf numFmtId="3" fontId="2" fillId="24" borderId="62" xfId="0" applyNumberFormat="1" applyFont="1" applyFill="1" applyBorder="1" applyAlignment="1" applyProtection="1">
      <alignment horizontal="right" vertical="center"/>
      <protection locked="0"/>
    </xf>
    <xf numFmtId="3" fontId="2" fillId="24" borderId="114" xfId="0" applyNumberFormat="1" applyFont="1" applyFill="1" applyBorder="1" applyAlignment="1" applyProtection="1">
      <alignment horizontal="right" vertical="center"/>
      <protection locked="0"/>
    </xf>
    <xf numFmtId="1" fontId="0" fillId="0" borderId="11" xfId="0" applyNumberFormat="1" applyFill="1" applyBorder="1" applyAlignment="1" applyProtection="1">
      <alignment horizontal="center"/>
      <protection/>
    </xf>
    <xf numFmtId="15" fontId="76" fillId="0" borderId="11" xfId="0" applyNumberFormat="1" applyFont="1" applyBorder="1" applyAlignment="1">
      <alignment horizontal="center" vertical="top"/>
    </xf>
    <xf numFmtId="0" fontId="76" fillId="0" borderId="11" xfId="0" applyFont="1" applyBorder="1" applyAlignment="1">
      <alignment horizontal="center" vertical="top"/>
    </xf>
    <xf numFmtId="0" fontId="76" fillId="0" borderId="11" xfId="0" applyFont="1" applyBorder="1" applyAlignment="1">
      <alignment vertical="top"/>
    </xf>
    <xf numFmtId="3" fontId="20" fillId="3" borderId="11" xfId="42" applyNumberFormat="1" applyFont="1" applyFill="1" applyBorder="1" applyAlignment="1" applyProtection="1">
      <alignment/>
      <protection locked="0"/>
    </xf>
    <xf numFmtId="15" fontId="1" fillId="0" borderId="11" xfId="77" applyNumberFormat="1" applyFont="1" applyFill="1" applyBorder="1" applyAlignment="1" applyProtection="1">
      <alignment horizontal="left"/>
      <protection locked="0"/>
    </xf>
    <xf numFmtId="0" fontId="76" fillId="0" borderId="30" xfId="0" applyFont="1" applyBorder="1" applyAlignment="1" applyProtection="1">
      <alignment horizontal="justify" vertical="center" wrapText="1"/>
      <protection locked="0"/>
    </xf>
    <xf numFmtId="0" fontId="77" fillId="0" borderId="109" xfId="0" applyFont="1" applyBorder="1" applyAlignment="1" applyProtection="1">
      <alignment horizontal="justify" vertical="center" wrapText="1"/>
      <protection locked="0"/>
    </xf>
    <xf numFmtId="0" fontId="77" fillId="0" borderId="110" xfId="0" applyFont="1" applyBorder="1" applyAlignment="1" applyProtection="1">
      <alignment horizontal="justify" vertical="center" wrapText="1"/>
      <protection locked="0"/>
    </xf>
    <xf numFmtId="0" fontId="73" fillId="0" borderId="30" xfId="0" applyFont="1" applyFill="1" applyBorder="1" applyAlignment="1" applyProtection="1">
      <alignment vertical="center" wrapText="1"/>
      <protection locked="0"/>
    </xf>
    <xf numFmtId="0" fontId="73" fillId="0" borderId="109" xfId="0" applyFont="1" applyFill="1" applyBorder="1" applyAlignment="1" applyProtection="1">
      <alignment vertical="center" wrapText="1"/>
      <protection locked="0"/>
    </xf>
    <xf numFmtId="0" fontId="73" fillId="0" borderId="110" xfId="0" applyFont="1" applyFill="1" applyBorder="1" applyAlignment="1" applyProtection="1">
      <alignment vertical="center" wrapText="1"/>
      <protection locked="0"/>
    </xf>
    <xf numFmtId="3" fontId="1" fillId="3" borderId="79" xfId="42" applyNumberFormat="1" applyFont="1" applyFill="1" applyBorder="1" applyAlignment="1" applyProtection="1">
      <alignment/>
      <protection locked="0"/>
    </xf>
    <xf numFmtId="3" fontId="1" fillId="3" borderId="84" xfId="42" applyNumberFormat="1" applyFont="1" applyFill="1" applyBorder="1" applyAlignment="1" applyProtection="1">
      <alignment/>
      <protection locked="0"/>
    </xf>
    <xf numFmtId="3" fontId="1" fillId="3" borderId="79" xfId="42" applyNumberFormat="1" applyFont="1" applyFill="1" applyBorder="1" applyAlignment="1" applyProtection="1">
      <alignment/>
      <protection locked="0"/>
    </xf>
    <xf numFmtId="0" fontId="87" fillId="0" borderId="0" xfId="0" applyFont="1" applyAlignment="1" applyProtection="1">
      <alignment horizontal="right"/>
      <protection/>
    </xf>
    <xf numFmtId="43" fontId="27" fillId="3" borderId="72" xfId="42" applyFont="1" applyFill="1" applyBorder="1" applyAlignment="1" applyProtection="1">
      <alignment/>
      <protection locked="0"/>
    </xf>
    <xf numFmtId="3" fontId="27" fillId="25" borderId="76" xfId="0" applyNumberFormat="1" applyFont="1" applyFill="1" applyBorder="1" applyAlignment="1" applyProtection="1">
      <alignment/>
      <protection locked="0"/>
    </xf>
    <xf numFmtId="3" fontId="27" fillId="25" borderId="72" xfId="0" applyNumberFormat="1" applyFont="1" applyFill="1" applyBorder="1" applyAlignment="1" applyProtection="1">
      <alignment/>
      <protection locked="0"/>
    </xf>
    <xf numFmtId="43" fontId="16" fillId="26" borderId="0" xfId="58" applyFont="1" applyFill="1" applyBorder="1" applyAlignment="1">
      <alignment horizontal="center" vertical="center"/>
      <protection/>
    </xf>
    <xf numFmtId="43" fontId="32" fillId="0" borderId="0" xfId="0" applyNumberFormat="1" applyFont="1" applyAlignment="1">
      <alignment horizontal="center"/>
    </xf>
    <xf numFmtId="0" fontId="0" fillId="0" borderId="0" xfId="0" applyAlignment="1">
      <alignment/>
    </xf>
    <xf numFmtId="0" fontId="101" fillId="0" borderId="0" xfId="0" applyFont="1" applyAlignment="1">
      <alignment horizontal="center"/>
    </xf>
    <xf numFmtId="0" fontId="102" fillId="0" borderId="0" xfId="0" applyFont="1" applyAlignment="1">
      <alignment horizontal="center"/>
    </xf>
    <xf numFmtId="0" fontId="77" fillId="0" borderId="30" xfId="0" applyFont="1" applyBorder="1" applyAlignment="1" applyProtection="1">
      <alignment vertical="center" wrapText="1"/>
      <protection locked="0"/>
    </xf>
    <xf numFmtId="0" fontId="77" fillId="0" borderId="109" xfId="0" applyFont="1" applyBorder="1" applyAlignment="1" applyProtection="1">
      <alignment vertical="center" wrapText="1"/>
      <protection locked="0"/>
    </xf>
    <xf numFmtId="0" fontId="77" fillId="0" borderId="110" xfId="0" applyFont="1" applyBorder="1" applyAlignment="1" applyProtection="1">
      <alignment vertical="center" wrapText="1"/>
      <protection locked="0"/>
    </xf>
    <xf numFmtId="0" fontId="77" fillId="8" borderId="30" xfId="0" applyFont="1" applyFill="1" applyBorder="1" applyAlignment="1">
      <alignment vertical="center" wrapText="1"/>
    </xf>
    <xf numFmtId="0" fontId="77" fillId="8" borderId="109" xfId="0" applyFont="1" applyFill="1" applyBorder="1" applyAlignment="1">
      <alignment vertical="center" wrapText="1"/>
    </xf>
    <xf numFmtId="0" fontId="77" fillId="8" borderId="110" xfId="0" applyFont="1" applyFill="1" applyBorder="1" applyAlignment="1">
      <alignment vertical="center" wrapText="1"/>
    </xf>
    <xf numFmtId="0" fontId="76" fillId="0" borderId="115" xfId="0" applyFont="1" applyBorder="1" applyAlignment="1">
      <alignment horizontal="left" vertical="center" wrapText="1"/>
    </xf>
    <xf numFmtId="0" fontId="76" fillId="0" borderId="116" xfId="0" applyFont="1" applyBorder="1" applyAlignment="1">
      <alignment horizontal="left" vertical="center" wrapText="1"/>
    </xf>
    <xf numFmtId="0" fontId="76" fillId="0" borderId="117" xfId="0" applyFont="1" applyBorder="1" applyAlignment="1">
      <alignment horizontal="left" vertical="center" wrapText="1"/>
    </xf>
    <xf numFmtId="0" fontId="76" fillId="0" borderId="69" xfId="0" applyFont="1" applyBorder="1" applyAlignment="1">
      <alignment horizontal="left" vertical="center" wrapText="1"/>
    </xf>
    <xf numFmtId="0" fontId="76" fillId="0" borderId="104" xfId="0" applyFont="1" applyBorder="1" applyAlignment="1">
      <alignment horizontal="left" vertical="center" wrapText="1"/>
    </xf>
    <xf numFmtId="0" fontId="76" fillId="0" borderId="106" xfId="0" applyFont="1" applyBorder="1" applyAlignment="1">
      <alignment horizontal="left" vertical="center" wrapText="1"/>
    </xf>
    <xf numFmtId="0" fontId="76" fillId="0" borderId="30" xfId="0" applyFont="1" applyBorder="1" applyAlignment="1" applyProtection="1">
      <alignment horizontal="left" vertical="center" wrapText="1"/>
      <protection locked="0"/>
    </xf>
    <xf numFmtId="0" fontId="76" fillId="0" borderId="109" xfId="0" applyFont="1" applyBorder="1" applyAlignment="1" applyProtection="1">
      <alignment horizontal="left" vertical="center" wrapText="1"/>
      <protection locked="0"/>
    </xf>
    <xf numFmtId="0" fontId="76" fillId="0" borderId="110" xfId="0" applyFont="1" applyBorder="1" applyAlignment="1" applyProtection="1">
      <alignment horizontal="left" vertical="center" wrapText="1"/>
      <protection locked="0"/>
    </xf>
    <xf numFmtId="0" fontId="2" fillId="0" borderId="30" xfId="0" applyFont="1" applyBorder="1" applyAlignment="1">
      <alignment horizontal="left" vertical="center" wrapText="1"/>
    </xf>
    <xf numFmtId="0" fontId="105" fillId="0" borderId="109" xfId="0" applyFont="1" applyBorder="1" applyAlignment="1">
      <alignment horizontal="left" vertical="center" wrapText="1"/>
    </xf>
    <xf numFmtId="0" fontId="105" fillId="0" borderId="110" xfId="0" applyFont="1" applyBorder="1" applyAlignment="1">
      <alignment horizontal="left" vertical="center" wrapText="1"/>
    </xf>
    <xf numFmtId="43" fontId="77" fillId="0" borderId="30" xfId="0" applyNumberFormat="1" applyFont="1" applyBorder="1" applyAlignment="1">
      <alignment horizontal="left" vertical="center" wrapText="1"/>
    </xf>
    <xf numFmtId="0" fontId="77" fillId="0" borderId="109" xfId="0" applyFont="1" applyBorder="1" applyAlignment="1">
      <alignment horizontal="left" vertical="center" wrapText="1"/>
    </xf>
    <xf numFmtId="0" fontId="77" fillId="0" borderId="110" xfId="0" applyFont="1" applyBorder="1" applyAlignment="1">
      <alignment horizontal="left" vertical="center" wrapText="1"/>
    </xf>
    <xf numFmtId="0" fontId="31" fillId="0" borderId="30" xfId="0" applyFont="1" applyBorder="1" applyAlignment="1">
      <alignment horizontal="center" vertical="center" wrapText="1"/>
    </xf>
    <xf numFmtId="0" fontId="31" fillId="0" borderId="109" xfId="0" applyFont="1" applyBorder="1" applyAlignment="1">
      <alignment horizontal="center" vertical="center" wrapText="1"/>
    </xf>
    <xf numFmtId="0" fontId="31" fillId="0" borderId="110" xfId="0" applyFont="1" applyBorder="1" applyAlignment="1">
      <alignment horizontal="center" vertical="center" wrapText="1"/>
    </xf>
    <xf numFmtId="0" fontId="31" fillId="8" borderId="30" xfId="0" applyFont="1" applyFill="1" applyBorder="1" applyAlignment="1">
      <alignment horizontal="center"/>
    </xf>
    <xf numFmtId="0" fontId="31" fillId="8" borderId="109" xfId="0" applyFont="1" applyFill="1" applyBorder="1" applyAlignment="1">
      <alignment horizontal="center"/>
    </xf>
    <xf numFmtId="0" fontId="31" fillId="8" borderId="110" xfId="0" applyFont="1" applyFill="1" applyBorder="1" applyAlignment="1">
      <alignment horizontal="center"/>
    </xf>
    <xf numFmtId="0" fontId="73" fillId="0" borderId="30" xfId="0" applyFont="1" applyFill="1" applyBorder="1" applyAlignment="1" applyProtection="1">
      <alignment vertical="center" wrapText="1"/>
      <protection locked="0"/>
    </xf>
    <xf numFmtId="0" fontId="73" fillId="0" borderId="109" xfId="0" applyFont="1" applyFill="1" applyBorder="1" applyAlignment="1" applyProtection="1">
      <alignment vertical="center" wrapText="1"/>
      <protection locked="0"/>
    </xf>
    <xf numFmtId="0" fontId="73" fillId="0" borderId="110" xfId="0" applyFont="1" applyFill="1" applyBorder="1" applyAlignment="1" applyProtection="1">
      <alignment vertical="center" wrapText="1"/>
      <protection locked="0"/>
    </xf>
    <xf numFmtId="0" fontId="76" fillId="0" borderId="30" xfId="0" applyFont="1" applyBorder="1" applyAlignment="1" applyProtection="1">
      <alignment horizontal="justify" vertical="center" wrapText="1"/>
      <protection locked="0"/>
    </xf>
    <xf numFmtId="0" fontId="77" fillId="0" borderId="109" xfId="0" applyFont="1" applyBorder="1" applyAlignment="1" applyProtection="1">
      <alignment horizontal="justify" vertical="center" wrapText="1"/>
      <protection locked="0"/>
    </xf>
    <xf numFmtId="0" fontId="77" fillId="0" borderId="110" xfId="0" applyFont="1" applyBorder="1" applyAlignment="1" applyProtection="1">
      <alignment horizontal="justify" vertical="center" wrapText="1"/>
      <protection locked="0"/>
    </xf>
    <xf numFmtId="0" fontId="76" fillId="0" borderId="115" xfId="0" applyFont="1" applyBorder="1" applyAlignment="1">
      <alignment horizontal="left" wrapText="1"/>
    </xf>
    <xf numFmtId="0" fontId="76" fillId="0" borderId="116" xfId="0" applyFont="1" applyBorder="1" applyAlignment="1">
      <alignment horizontal="left" wrapText="1"/>
    </xf>
    <xf numFmtId="0" fontId="76" fillId="0" borderId="117" xfId="0" applyFont="1" applyBorder="1" applyAlignment="1">
      <alignment horizontal="left" wrapText="1"/>
    </xf>
    <xf numFmtId="43" fontId="77" fillId="0" borderId="115" xfId="0" applyNumberFormat="1" applyFont="1" applyBorder="1" applyAlignment="1">
      <alignment horizontal="left" vertical="center" wrapText="1"/>
    </xf>
    <xf numFmtId="0" fontId="77" fillId="0" borderId="116" xfId="0" applyFont="1" applyBorder="1" applyAlignment="1">
      <alignment horizontal="left" vertical="center" wrapText="1"/>
    </xf>
    <xf numFmtId="0" fontId="77" fillId="0" borderId="117" xfId="0" applyFont="1" applyBorder="1" applyAlignment="1">
      <alignment horizontal="left" vertical="center" wrapText="1"/>
    </xf>
    <xf numFmtId="0" fontId="77" fillId="0" borderId="69" xfId="0" applyFont="1" applyBorder="1" applyAlignment="1">
      <alignment horizontal="left" vertical="center" wrapText="1"/>
    </xf>
    <xf numFmtId="0" fontId="77" fillId="0" borderId="104" xfId="0" applyFont="1" applyBorder="1" applyAlignment="1">
      <alignment horizontal="left" vertical="center" wrapText="1"/>
    </xf>
    <xf numFmtId="0" fontId="77" fillId="0" borderId="106" xfId="0" applyFont="1" applyBorder="1" applyAlignment="1">
      <alignment horizontal="left" vertical="center" wrapText="1"/>
    </xf>
    <xf numFmtId="0" fontId="2" fillId="0" borderId="69" xfId="0" applyFont="1" applyBorder="1" applyAlignment="1">
      <alignment horizontal="left" vertical="center" wrapText="1"/>
    </xf>
    <xf numFmtId="0" fontId="2" fillId="0" borderId="104" xfId="0" applyFont="1" applyBorder="1" applyAlignment="1">
      <alignment horizontal="left" vertical="center" wrapText="1"/>
    </xf>
    <xf numFmtId="0" fontId="2" fillId="0" borderId="106" xfId="0" applyFont="1" applyBorder="1" applyAlignment="1">
      <alignment horizontal="left" vertical="center" wrapText="1"/>
    </xf>
    <xf numFmtId="0" fontId="77" fillId="9" borderId="30" xfId="0" applyFont="1" applyFill="1" applyBorder="1" applyAlignment="1">
      <alignment horizontal="center"/>
    </xf>
    <xf numFmtId="0" fontId="77" fillId="9" borderId="109" xfId="0" applyFont="1" applyFill="1" applyBorder="1" applyAlignment="1">
      <alignment horizontal="center"/>
    </xf>
    <xf numFmtId="0" fontId="77" fillId="9" borderId="110" xfId="0" applyFont="1" applyFill="1" applyBorder="1" applyAlignment="1">
      <alignment horizontal="center"/>
    </xf>
    <xf numFmtId="0" fontId="76" fillId="0" borderId="30" xfId="0" applyFont="1" applyBorder="1" applyAlignment="1">
      <alignment horizontal="left" vertical="center" wrapText="1"/>
    </xf>
    <xf numFmtId="0" fontId="76" fillId="0" borderId="109" xfId="0" applyFont="1" applyBorder="1" applyAlignment="1">
      <alignment horizontal="left" vertical="center" wrapText="1"/>
    </xf>
    <xf numFmtId="0" fontId="76" fillId="0" borderId="110" xfId="0" applyFont="1" applyBorder="1" applyAlignment="1">
      <alignment horizontal="left" vertical="center" wrapText="1"/>
    </xf>
    <xf numFmtId="0" fontId="2" fillId="0" borderId="109" xfId="0" applyFont="1" applyBorder="1" applyAlignment="1">
      <alignment horizontal="left" vertical="center" wrapText="1"/>
    </xf>
    <xf numFmtId="0" fontId="2" fillId="0" borderId="110" xfId="0" applyFont="1" applyBorder="1" applyAlignment="1">
      <alignment horizontal="left" vertical="center" wrapText="1"/>
    </xf>
    <xf numFmtId="0" fontId="31" fillId="8" borderId="30" xfId="0" applyFont="1" applyFill="1" applyBorder="1" applyAlignment="1">
      <alignment horizontal="center" vertical="center"/>
    </xf>
    <xf numFmtId="0" fontId="31" fillId="8" borderId="109" xfId="0" applyFont="1" applyFill="1" applyBorder="1" applyAlignment="1">
      <alignment horizontal="center" vertical="center"/>
    </xf>
    <xf numFmtId="0" fontId="31" fillId="8" borderId="110" xfId="0" applyFont="1" applyFill="1" applyBorder="1" applyAlignment="1">
      <alignment horizontal="center" vertical="center"/>
    </xf>
    <xf numFmtId="0" fontId="27" fillId="0" borderId="30" xfId="0" applyFont="1" applyBorder="1" applyAlignment="1">
      <alignment horizontal="center" vertical="center" wrapText="1"/>
    </xf>
    <xf numFmtId="0" fontId="27" fillId="0" borderId="109" xfId="0" applyFont="1" applyBorder="1" applyAlignment="1">
      <alignment horizontal="center" vertical="center" wrapText="1"/>
    </xf>
    <xf numFmtId="0" fontId="27" fillId="0" borderId="110" xfId="0" applyFont="1" applyBorder="1" applyAlignment="1">
      <alignment horizontal="center" vertical="center" wrapText="1"/>
    </xf>
    <xf numFmtId="0" fontId="82" fillId="0" borderId="0" xfId="0" applyFont="1" applyAlignment="1">
      <alignment horizontal="center"/>
    </xf>
    <xf numFmtId="0" fontId="31" fillId="8" borderId="30" xfId="0" applyFont="1" applyFill="1" applyBorder="1" applyAlignment="1">
      <alignment horizontal="center" vertical="center" wrapText="1"/>
    </xf>
    <xf numFmtId="0" fontId="77" fillId="0" borderId="30" xfId="0" applyFont="1" applyBorder="1" applyAlignment="1">
      <alignment horizontal="left" vertical="center" wrapText="1"/>
    </xf>
    <xf numFmtId="0" fontId="76" fillId="0" borderId="30" xfId="0" applyNumberFormat="1" applyFont="1" applyBorder="1" applyAlignment="1" applyProtection="1">
      <alignment horizontal="left" vertical="center" wrapText="1"/>
      <protection locked="0"/>
    </xf>
    <xf numFmtId="0" fontId="76" fillId="0" borderId="109" xfId="0" applyNumberFormat="1" applyFont="1" applyBorder="1" applyAlignment="1" applyProtection="1">
      <alignment horizontal="left" vertical="center" wrapText="1"/>
      <protection locked="0"/>
    </xf>
    <xf numFmtId="0" fontId="76" fillId="0" borderId="110" xfId="0" applyNumberFormat="1" applyFont="1" applyBorder="1" applyAlignment="1" applyProtection="1">
      <alignment horizontal="left" vertical="center" wrapText="1"/>
      <protection locked="0"/>
    </xf>
    <xf numFmtId="0" fontId="77" fillId="0" borderId="109" xfId="0" applyFont="1" applyBorder="1" applyAlignment="1" applyProtection="1">
      <alignment horizontal="left" vertical="center" wrapText="1"/>
      <protection locked="0"/>
    </xf>
    <xf numFmtId="0" fontId="77" fillId="0" borderId="110" xfId="0" applyFont="1" applyBorder="1" applyAlignment="1" applyProtection="1">
      <alignment horizontal="left" vertical="center" wrapText="1"/>
      <protection locked="0"/>
    </xf>
    <xf numFmtId="0" fontId="27" fillId="0" borderId="107" xfId="0" applyFont="1" applyBorder="1" applyAlignment="1">
      <alignment horizontal="left"/>
    </xf>
    <xf numFmtId="0" fontId="27" fillId="0" borderId="0" xfId="0" applyFont="1" applyBorder="1" applyAlignment="1">
      <alignment horizontal="left"/>
    </xf>
    <xf numFmtId="0" fontId="27" fillId="0" borderId="0" xfId="0" applyFont="1" applyBorder="1" applyAlignment="1">
      <alignment horizontal="left" wrapText="1"/>
    </xf>
    <xf numFmtId="0" fontId="77" fillId="0" borderId="109" xfId="0" applyFont="1" applyBorder="1" applyAlignment="1">
      <alignment horizontal="left" vertical="center"/>
    </xf>
    <xf numFmtId="0" fontId="77" fillId="0" borderId="110" xfId="0" applyFont="1" applyBorder="1" applyAlignment="1">
      <alignment horizontal="left" vertical="center"/>
    </xf>
    <xf numFmtId="0" fontId="61" fillId="0" borderId="0" xfId="0" applyFont="1" applyBorder="1" applyAlignment="1">
      <alignment horizontal="left" wrapText="1"/>
    </xf>
    <xf numFmtId="0" fontId="77" fillId="0" borderId="107" xfId="0" applyFont="1" applyBorder="1" applyAlignment="1">
      <alignment horizontal="left" wrapText="1"/>
    </xf>
    <xf numFmtId="0" fontId="76" fillId="0" borderId="107" xfId="0" applyFont="1" applyBorder="1" applyAlignment="1">
      <alignment horizontal="left" wrapText="1"/>
    </xf>
    <xf numFmtId="0" fontId="27" fillId="0" borderId="107" xfId="0" applyFont="1" applyBorder="1" applyAlignment="1">
      <alignment horizontal="left" wrapText="1"/>
    </xf>
    <xf numFmtId="43" fontId="16" fillId="27" borderId="0" xfId="66" applyFont="1" applyFill="1" applyAlignment="1" applyProtection="1">
      <alignment horizontal="center" vertical="center"/>
      <protection/>
    </xf>
    <xf numFmtId="0" fontId="61" fillId="3" borderId="30" xfId="0" applyFont="1" applyFill="1" applyBorder="1" applyAlignment="1">
      <alignment horizontal="center"/>
    </xf>
    <xf numFmtId="0" fontId="61" fillId="3" borderId="109" xfId="0" applyFont="1" applyFill="1" applyBorder="1" applyAlignment="1">
      <alignment horizontal="center"/>
    </xf>
    <xf numFmtId="0" fontId="61" fillId="3" borderId="110" xfId="0" applyFont="1" applyFill="1" applyBorder="1" applyAlignment="1">
      <alignment horizontal="center"/>
    </xf>
    <xf numFmtId="0" fontId="77" fillId="0" borderId="116" xfId="0" applyFont="1" applyBorder="1" applyAlignment="1">
      <alignment horizontal="left" vertical="center"/>
    </xf>
    <xf numFmtId="0" fontId="77" fillId="0" borderId="117" xfId="0" applyFont="1" applyBorder="1" applyAlignment="1">
      <alignment horizontal="left" vertical="center"/>
    </xf>
    <xf numFmtId="0" fontId="77" fillId="0" borderId="115" xfId="0" applyFont="1" applyBorder="1" applyAlignment="1">
      <alignment horizontal="left" vertical="center" wrapText="1"/>
    </xf>
    <xf numFmtId="0" fontId="77" fillId="0" borderId="69" xfId="0" applyNumberFormat="1" applyFont="1" applyBorder="1" applyAlignment="1">
      <alignment horizontal="left" vertical="center" wrapText="1"/>
    </xf>
    <xf numFmtId="0" fontId="76" fillId="0" borderId="104" xfId="0" applyNumberFormat="1" applyFont="1" applyBorder="1" applyAlignment="1">
      <alignment horizontal="left" vertical="center" wrapText="1"/>
    </xf>
    <xf numFmtId="0" fontId="76" fillId="0" borderId="106" xfId="0" applyNumberFormat="1" applyFont="1" applyBorder="1" applyAlignment="1">
      <alignment horizontal="left" vertical="center" wrapText="1"/>
    </xf>
    <xf numFmtId="9" fontId="77" fillId="0" borderId="30" xfId="75" applyFont="1" applyBorder="1" applyAlignment="1">
      <alignment horizontal="left" vertical="center" wrapText="1"/>
    </xf>
    <xf numFmtId="9" fontId="77" fillId="0" borderId="109" xfId="75" applyFont="1" applyBorder="1" applyAlignment="1">
      <alignment horizontal="left" vertical="center" wrapText="1"/>
    </xf>
    <xf numFmtId="9" fontId="77" fillId="0" borderId="110" xfId="75" applyFont="1" applyBorder="1" applyAlignment="1">
      <alignment horizontal="left" vertical="center" wrapText="1"/>
    </xf>
    <xf numFmtId="0" fontId="87" fillId="0" borderId="0" xfId="0" applyFont="1" applyBorder="1" applyAlignment="1" applyProtection="1">
      <alignment horizontal="right"/>
      <protection/>
    </xf>
    <xf numFmtId="0" fontId="87" fillId="0" borderId="118" xfId="0" applyFont="1" applyBorder="1" applyAlignment="1" applyProtection="1">
      <alignment horizontal="right"/>
      <protection/>
    </xf>
    <xf numFmtId="0" fontId="87" fillId="0" borderId="49" xfId="0" applyFont="1" applyBorder="1" applyAlignment="1" applyProtection="1">
      <alignment horizontal="right"/>
      <protection/>
    </xf>
    <xf numFmtId="0" fontId="87" fillId="0" borderId="0" xfId="0" applyFont="1" applyAlignment="1" applyProtection="1">
      <alignment horizontal="right"/>
      <protection/>
    </xf>
    <xf numFmtId="15" fontId="1" fillId="0" borderId="11" xfId="77" applyNumberFormat="1" applyFont="1" applyFill="1" applyBorder="1" applyAlignment="1" applyProtection="1">
      <alignment horizontal="center"/>
      <protection locked="0"/>
    </xf>
    <xf numFmtId="15" fontId="0" fillId="0" borderId="11" xfId="77" applyNumberFormat="1" applyFill="1" applyBorder="1" applyAlignment="1" applyProtection="1">
      <alignment horizontal="center"/>
      <protection locked="0"/>
    </xf>
    <xf numFmtId="43" fontId="14" fillId="13" borderId="11" xfId="77" applyFont="1" applyFill="1" applyBorder="1" applyAlignment="1" applyProtection="1">
      <alignment horizontal="center"/>
      <protection locked="0"/>
    </xf>
    <xf numFmtId="43" fontId="59" fillId="27" borderId="0" xfId="58" applyFont="1" applyFill="1" applyAlignment="1" applyProtection="1">
      <alignment horizontal="center" vertical="center"/>
      <protection/>
    </xf>
    <xf numFmtId="49" fontId="0" fillId="0" borderId="30" xfId="0" applyNumberFormat="1" applyBorder="1" applyAlignment="1" applyProtection="1">
      <alignment horizontal="left"/>
      <protection locked="0"/>
    </xf>
    <xf numFmtId="49" fontId="0" fillId="0" borderId="109" xfId="0" applyNumberFormat="1" applyBorder="1" applyAlignment="1" applyProtection="1">
      <alignment horizontal="left"/>
      <protection locked="0"/>
    </xf>
    <xf numFmtId="49" fontId="0" fillId="0" borderId="110" xfId="0" applyNumberFormat="1" applyBorder="1" applyAlignment="1" applyProtection="1">
      <alignment horizontal="left"/>
      <protection locked="0"/>
    </xf>
    <xf numFmtId="49" fontId="1" fillId="0" borderId="30" xfId="0" applyNumberFormat="1" applyFont="1" applyBorder="1" applyAlignment="1" applyProtection="1">
      <alignment horizontal="left"/>
      <protection locked="0"/>
    </xf>
    <xf numFmtId="49" fontId="1" fillId="0" borderId="109" xfId="0" applyNumberFormat="1" applyFont="1" applyBorder="1" applyAlignment="1" applyProtection="1">
      <alignment horizontal="left"/>
      <protection locked="0"/>
    </xf>
    <xf numFmtId="49" fontId="1" fillId="0" borderId="110" xfId="0" applyNumberFormat="1" applyFont="1" applyBorder="1" applyAlignment="1" applyProtection="1">
      <alignment horizontal="left"/>
      <protection locked="0"/>
    </xf>
    <xf numFmtId="0" fontId="0" fillId="6" borderId="119" xfId="0" applyFill="1" applyBorder="1" applyAlignment="1" applyProtection="1">
      <alignment horizontal="center" vertical="center" textRotation="90"/>
      <protection/>
    </xf>
    <xf numFmtId="43" fontId="13" fillId="0" borderId="120" xfId="0" applyNumberFormat="1" applyFont="1" applyBorder="1" applyAlignment="1" applyProtection="1">
      <alignment horizontal="center"/>
      <protection/>
    </xf>
    <xf numFmtId="0" fontId="13" fillId="0" borderId="121" xfId="0" applyFont="1" applyBorder="1" applyAlignment="1" applyProtection="1">
      <alignment horizontal="center"/>
      <protection/>
    </xf>
    <xf numFmtId="0" fontId="13" fillId="0" borderId="122" xfId="0" applyFont="1" applyBorder="1" applyAlignment="1" applyProtection="1">
      <alignment horizontal="center"/>
      <protection/>
    </xf>
    <xf numFmtId="49" fontId="2" fillId="28" borderId="123" xfId="0" applyNumberFormat="1" applyFont="1" applyFill="1" applyBorder="1" applyAlignment="1" applyProtection="1">
      <alignment horizontal="left" vertical="center" wrapText="1"/>
      <protection locked="0"/>
    </xf>
    <xf numFmtId="49" fontId="2" fillId="28" borderId="11" xfId="0" applyNumberFormat="1" applyFont="1" applyFill="1" applyBorder="1" applyAlignment="1" applyProtection="1">
      <alignment horizontal="left" vertical="center" wrapText="1"/>
      <protection locked="0"/>
    </xf>
    <xf numFmtId="49" fontId="2" fillId="28" borderId="30" xfId="0" applyNumberFormat="1" applyFont="1" applyFill="1" applyBorder="1" applyAlignment="1" applyProtection="1">
      <alignment horizontal="left" vertical="center" wrapText="1"/>
      <protection locked="0"/>
    </xf>
    <xf numFmtId="49" fontId="2" fillId="28" borderId="123" xfId="0" applyNumberFormat="1" applyFont="1" applyFill="1" applyBorder="1" applyAlignment="1" applyProtection="1">
      <alignment horizontal="left" vertical="center" wrapText="1"/>
      <protection locked="0"/>
    </xf>
    <xf numFmtId="0" fontId="25" fillId="0" borderId="124" xfId="0" applyFont="1" applyBorder="1" applyAlignment="1" applyProtection="1">
      <alignment horizontal="center" wrapText="1"/>
      <protection/>
    </xf>
    <xf numFmtId="0" fontId="25" fillId="0" borderId="125" xfId="0" applyFont="1" applyBorder="1" applyAlignment="1" applyProtection="1">
      <alignment horizontal="center" wrapText="1"/>
      <protection/>
    </xf>
    <xf numFmtId="0" fontId="25" fillId="0" borderId="126" xfId="0" applyFont="1" applyBorder="1" applyAlignment="1" applyProtection="1">
      <alignment horizontal="center" wrapText="1"/>
      <protection/>
    </xf>
    <xf numFmtId="49" fontId="2" fillId="28" borderId="127" xfId="0" applyNumberFormat="1" applyFont="1" applyFill="1" applyBorder="1" applyAlignment="1" applyProtection="1">
      <alignment horizontal="center" vertical="center" wrapText="1"/>
      <protection locked="0"/>
    </xf>
    <xf numFmtId="49" fontId="2" fillId="28" borderId="128" xfId="0" applyNumberFormat="1" applyFont="1" applyFill="1" applyBorder="1" applyAlignment="1" applyProtection="1">
      <alignment horizontal="center" vertical="center" wrapText="1"/>
      <protection locked="0"/>
    </xf>
    <xf numFmtId="49" fontId="2" fillId="24" borderId="129" xfId="0" applyNumberFormat="1" applyFont="1" applyFill="1" applyBorder="1" applyAlignment="1" applyProtection="1">
      <alignment horizontal="left" vertical="center" wrapText="1"/>
      <protection locked="0"/>
    </xf>
    <xf numFmtId="49" fontId="2" fillId="24" borderId="116" xfId="0" applyNumberFormat="1" applyFont="1" applyFill="1" applyBorder="1" applyAlignment="1" applyProtection="1">
      <alignment horizontal="left" vertical="center" wrapText="1"/>
      <protection locked="0"/>
    </xf>
    <xf numFmtId="49" fontId="2" fillId="24" borderId="130" xfId="0" applyNumberFormat="1" applyFont="1" applyFill="1" applyBorder="1" applyAlignment="1" applyProtection="1">
      <alignment horizontal="left" vertical="center" wrapText="1"/>
      <protection locked="0"/>
    </xf>
    <xf numFmtId="49" fontId="2" fillId="24" borderId="131" xfId="0" applyNumberFormat="1" applyFont="1" applyFill="1" applyBorder="1" applyAlignment="1" applyProtection="1">
      <alignment horizontal="left" vertical="center" wrapText="1"/>
      <protection locked="0"/>
    </xf>
    <xf numFmtId="49" fontId="2" fillId="24" borderId="29" xfId="0" applyNumberFormat="1" applyFont="1" applyFill="1" applyBorder="1" applyAlignment="1" applyProtection="1">
      <alignment horizontal="left" vertical="center" wrapText="1"/>
      <protection locked="0"/>
    </xf>
    <xf numFmtId="49" fontId="2" fillId="24" borderId="132" xfId="0" applyNumberFormat="1" applyFont="1" applyFill="1" applyBorder="1" applyAlignment="1" applyProtection="1">
      <alignment horizontal="left" vertical="center" wrapText="1"/>
      <protection locked="0"/>
    </xf>
    <xf numFmtId="0" fontId="1" fillId="0" borderId="30" xfId="0" applyFont="1" applyBorder="1" applyAlignment="1">
      <alignment horizontal="center"/>
    </xf>
    <xf numFmtId="0" fontId="1" fillId="0" borderId="110" xfId="0" applyFont="1" applyBorder="1" applyAlignment="1">
      <alignment horizontal="center"/>
    </xf>
    <xf numFmtId="49" fontId="13" fillId="0" borderId="24" xfId="0" applyNumberFormat="1" applyFont="1" applyBorder="1" applyAlignment="1" applyProtection="1">
      <alignment horizontal="center"/>
      <protection/>
    </xf>
    <xf numFmtId="49" fontId="13" fillId="0" borderId="11" xfId="0" applyNumberFormat="1" applyFont="1" applyBorder="1" applyAlignment="1" applyProtection="1">
      <alignment horizontal="center"/>
      <protection/>
    </xf>
    <xf numFmtId="0" fontId="0" fillId="0" borderId="133" xfId="0" applyBorder="1" applyAlignment="1" applyProtection="1">
      <alignment horizontal="center"/>
      <protection/>
    </xf>
    <xf numFmtId="0" fontId="0" fillId="0" borderId="22" xfId="0" applyBorder="1" applyAlignment="1" applyProtection="1">
      <alignment horizontal="center"/>
      <protection/>
    </xf>
    <xf numFmtId="49" fontId="0" fillId="0" borderId="30" xfId="0" applyNumberFormat="1" applyBorder="1" applyAlignment="1" applyProtection="1">
      <alignment horizontal="center"/>
      <protection locked="0"/>
    </xf>
    <xf numFmtId="49" fontId="0" fillId="0" borderId="110" xfId="0" applyNumberFormat="1" applyBorder="1" applyAlignment="1" applyProtection="1">
      <alignment horizontal="center"/>
      <protection locked="0"/>
    </xf>
    <xf numFmtId="49" fontId="0" fillId="0" borderId="109" xfId="0" applyNumberFormat="1" applyBorder="1" applyAlignment="1" applyProtection="1">
      <alignment horizontal="center"/>
      <protection locked="0"/>
    </xf>
    <xf numFmtId="3" fontId="0" fillId="29" borderId="30" xfId="0" applyNumberFormat="1" applyFill="1" applyBorder="1" applyAlignment="1" applyProtection="1">
      <alignment horizontal="left"/>
      <protection locked="0"/>
    </xf>
    <xf numFmtId="3" fontId="0" fillId="29" borderId="110" xfId="0" applyNumberFormat="1" applyFill="1" applyBorder="1" applyAlignment="1" applyProtection="1">
      <alignment horizontal="left"/>
      <protection locked="0"/>
    </xf>
    <xf numFmtId="0" fontId="2" fillId="0" borderId="134" xfId="0" applyFont="1" applyFill="1" applyBorder="1" applyAlignment="1" applyProtection="1">
      <alignment horizontal="left" vertical="center" wrapText="1"/>
      <protection/>
    </xf>
    <xf numFmtId="0" fontId="2" fillId="0" borderId="109" xfId="0" applyFont="1" applyFill="1" applyBorder="1" applyAlignment="1" applyProtection="1">
      <alignment horizontal="left" vertical="center" wrapText="1"/>
      <protection/>
    </xf>
    <xf numFmtId="0" fontId="2" fillId="0" borderId="135" xfId="0" applyFont="1" applyFill="1" applyBorder="1" applyAlignment="1" applyProtection="1">
      <alignment horizontal="left" vertical="center" wrapText="1"/>
      <protection/>
    </xf>
    <xf numFmtId="0" fontId="2" fillId="0" borderId="136" xfId="0" applyFont="1" applyFill="1" applyBorder="1" applyAlignment="1" applyProtection="1">
      <alignment horizontal="left" vertical="center" wrapText="1"/>
      <protection/>
    </xf>
    <xf numFmtId="0" fontId="2" fillId="0" borderId="137" xfId="0" applyFont="1" applyFill="1" applyBorder="1" applyAlignment="1" applyProtection="1">
      <alignment horizontal="left" vertical="center" wrapText="1"/>
      <protection/>
    </xf>
    <xf numFmtId="0" fontId="2" fillId="0" borderId="138" xfId="0" applyFont="1" applyFill="1" applyBorder="1" applyAlignment="1" applyProtection="1">
      <alignment horizontal="left" vertical="center" wrapText="1"/>
      <protection/>
    </xf>
    <xf numFmtId="49" fontId="2" fillId="24" borderId="129" xfId="0" applyNumberFormat="1" applyFont="1" applyFill="1" applyBorder="1" applyAlignment="1" applyProtection="1">
      <alignment horizontal="left" vertical="center" wrapText="1"/>
      <protection locked="0"/>
    </xf>
    <xf numFmtId="0" fontId="2" fillId="0" borderId="139" xfId="0" applyFont="1" applyFill="1" applyBorder="1" applyAlignment="1" applyProtection="1">
      <alignment horizontal="center" vertical="center" wrapText="1"/>
      <protection/>
    </xf>
    <xf numFmtId="0" fontId="2" fillId="24" borderId="140" xfId="0" applyNumberFormat="1" applyFont="1" applyFill="1" applyBorder="1" applyAlignment="1" applyProtection="1">
      <alignment horizontal="center" vertical="center" wrapText="1"/>
      <protection locked="0"/>
    </xf>
    <xf numFmtId="0" fontId="2" fillId="0" borderId="110" xfId="0" applyFont="1" applyFill="1" applyBorder="1" applyAlignment="1" applyProtection="1">
      <alignment horizontal="center" vertical="center" wrapText="1"/>
      <protection/>
    </xf>
    <xf numFmtId="0" fontId="80" fillId="0" borderId="141" xfId="0" applyFont="1" applyBorder="1" applyAlignment="1" applyProtection="1">
      <alignment horizontal="right"/>
      <protection/>
    </xf>
    <xf numFmtId="0" fontId="13" fillId="0" borderId="141" xfId="0" applyFont="1" applyBorder="1" applyAlignment="1">
      <alignment/>
    </xf>
    <xf numFmtId="49" fontId="13" fillId="0" borderId="26" xfId="0" applyNumberFormat="1" applyFont="1" applyBorder="1" applyAlignment="1" applyProtection="1">
      <alignment horizontal="center"/>
      <protection/>
    </xf>
    <xf numFmtId="49" fontId="13" fillId="0" borderId="46" xfId="0" applyNumberFormat="1" applyFont="1" applyBorder="1" applyAlignment="1" applyProtection="1">
      <alignment horizontal="center"/>
      <protection/>
    </xf>
    <xf numFmtId="0" fontId="73" fillId="0" borderId="142" xfId="0" applyFont="1" applyFill="1" applyBorder="1" applyAlignment="1" applyProtection="1">
      <alignment horizontal="center" vertical="center"/>
      <protection/>
    </xf>
    <xf numFmtId="0" fontId="73" fillId="0" borderId="143" xfId="0" applyFont="1" applyFill="1" applyBorder="1" applyAlignment="1" applyProtection="1">
      <alignment horizontal="center" vertical="center"/>
      <protection/>
    </xf>
    <xf numFmtId="0" fontId="73" fillId="0" borderId="144" xfId="0" applyFont="1" applyFill="1" applyBorder="1" applyAlignment="1" applyProtection="1">
      <alignment horizontal="center" vertical="center"/>
      <protection/>
    </xf>
    <xf numFmtId="0" fontId="0" fillId="8" borderId="30" xfId="0" applyFill="1" applyBorder="1" applyAlignment="1" applyProtection="1">
      <alignment horizontal="center"/>
      <protection/>
    </xf>
    <xf numFmtId="0" fontId="0" fillId="8" borderId="110" xfId="0" applyFill="1" applyBorder="1" applyAlignment="1" applyProtection="1">
      <alignment horizontal="center"/>
      <protection/>
    </xf>
    <xf numFmtId="0" fontId="0" fillId="15" borderId="145" xfId="0" applyFill="1" applyBorder="1" applyAlignment="1" applyProtection="1">
      <alignment horizontal="center"/>
      <protection/>
    </xf>
    <xf numFmtId="0" fontId="0" fillId="15" borderId="146" xfId="0" applyFill="1" applyBorder="1" applyAlignment="1" applyProtection="1">
      <alignment horizontal="center"/>
      <protection/>
    </xf>
    <xf numFmtId="0" fontId="0" fillId="15" borderId="147" xfId="0" applyFill="1" applyBorder="1" applyAlignment="1" applyProtection="1">
      <alignment horizontal="center"/>
      <protection/>
    </xf>
    <xf numFmtId="0" fontId="0" fillId="0" borderId="148" xfId="0" applyFill="1" applyBorder="1" applyAlignment="1" applyProtection="1">
      <alignment horizontal="center" vertical="center"/>
      <protection locked="0"/>
    </xf>
    <xf numFmtId="0" fontId="0" fillId="0" borderId="149" xfId="0" applyFill="1" applyBorder="1" applyAlignment="1" applyProtection="1">
      <alignment horizontal="center" vertical="center"/>
      <protection locked="0"/>
    </xf>
    <xf numFmtId="0" fontId="0" fillId="0" borderId="150" xfId="0" applyFill="1" applyBorder="1" applyAlignment="1" applyProtection="1">
      <alignment horizontal="center" vertical="center"/>
      <protection locked="0"/>
    </xf>
    <xf numFmtId="9" fontId="32" fillId="0" borderId="151" xfId="75" applyFont="1" applyFill="1" applyBorder="1" applyAlignment="1" applyProtection="1">
      <alignment horizontal="center" vertical="center"/>
      <protection/>
    </xf>
    <xf numFmtId="9" fontId="32" fillId="0" borderId="152" xfId="75" applyFont="1" applyFill="1" applyBorder="1" applyAlignment="1" applyProtection="1">
      <alignment horizontal="center" vertical="center"/>
      <protection/>
    </xf>
    <xf numFmtId="9" fontId="32" fillId="0" borderId="153" xfId="75" applyFont="1" applyFill="1" applyBorder="1" applyAlignment="1" applyProtection="1">
      <alignment horizontal="center" vertical="center"/>
      <protection/>
    </xf>
    <xf numFmtId="49" fontId="2" fillId="28" borderId="123" xfId="0" applyNumberFormat="1" applyFont="1" applyFill="1" applyBorder="1" applyAlignment="1" applyProtection="1">
      <alignment horizontal="center" vertical="center" wrapText="1"/>
      <protection locked="0"/>
    </xf>
    <xf numFmtId="49" fontId="2" fillId="28" borderId="123" xfId="0" applyNumberFormat="1" applyFont="1" applyFill="1" applyBorder="1" applyAlignment="1" applyProtection="1">
      <alignment horizontal="center" vertical="center" wrapText="1"/>
      <protection locked="0"/>
    </xf>
    <xf numFmtId="49" fontId="2" fillId="28" borderId="127" xfId="0" applyNumberFormat="1" applyFont="1" applyFill="1" applyBorder="1" applyAlignment="1" applyProtection="1">
      <alignment horizontal="center" vertical="center" wrapText="1"/>
      <protection locked="0"/>
    </xf>
    <xf numFmtId="43" fontId="16" fillId="27" borderId="0" xfId="58" applyFont="1" applyFill="1" applyAlignment="1" applyProtection="1">
      <alignment horizontal="center" vertical="center"/>
      <protection/>
    </xf>
    <xf numFmtId="43" fontId="23" fillId="9" borderId="68" xfId="77" applyFont="1" applyFill="1" applyBorder="1" applyAlignment="1" applyProtection="1">
      <alignment horizontal="left"/>
      <protection/>
    </xf>
    <xf numFmtId="43" fontId="32" fillId="9" borderId="0" xfId="69" applyFont="1" applyFill="1" applyAlignment="1" applyProtection="1">
      <alignment horizontal="center" vertical="center" wrapText="1"/>
      <protection/>
    </xf>
    <xf numFmtId="172" fontId="23" fillId="9" borderId="68" xfId="77" applyNumberFormat="1" applyFont="1" applyFill="1" applyBorder="1" applyAlignment="1" applyProtection="1">
      <alignment horizontal="left"/>
      <protection/>
    </xf>
    <xf numFmtId="43" fontId="1" fillId="0" borderId="68" xfId="77" applyFont="1" applyBorder="1" applyAlignment="1" applyProtection="1">
      <alignment horizontal="right"/>
      <protection/>
    </xf>
    <xf numFmtId="43" fontId="1" fillId="0" borderId="68" xfId="77" applyFont="1" applyFill="1" applyBorder="1" applyAlignment="1" applyProtection="1">
      <alignment horizontal="right"/>
      <protection/>
    </xf>
    <xf numFmtId="43" fontId="19" fillId="0" borderId="0" xfId="69" applyFont="1" applyFill="1" applyAlignment="1" applyProtection="1">
      <alignment horizontal="right" vertical="center"/>
      <protection/>
    </xf>
    <xf numFmtId="43" fontId="23" fillId="9" borderId="0" xfId="69" applyFont="1" applyFill="1" applyAlignment="1" applyProtection="1">
      <alignment horizontal="center" vertical="center" wrapText="1"/>
      <protection/>
    </xf>
    <xf numFmtId="43" fontId="98" fillId="26" borderId="68" xfId="77" applyFont="1" applyFill="1" applyBorder="1" applyAlignment="1" applyProtection="1">
      <alignment horizontal="center"/>
      <protection/>
    </xf>
    <xf numFmtId="15" fontId="23" fillId="9" borderId="68" xfId="77" applyNumberFormat="1" applyFont="1" applyFill="1" applyBorder="1" applyAlignment="1" applyProtection="1">
      <alignment horizontal="left"/>
      <protection/>
    </xf>
    <xf numFmtId="0" fontId="0" fillId="0" borderId="68" xfId="0" applyBorder="1" applyAlignment="1">
      <alignment horizontal="left"/>
    </xf>
    <xf numFmtId="0" fontId="0" fillId="0" borderId="154" xfId="0" applyBorder="1" applyAlignment="1" applyProtection="1">
      <alignment horizontal="center"/>
      <protection/>
    </xf>
    <xf numFmtId="0" fontId="0" fillId="0" borderId="65" xfId="0" applyBorder="1" applyAlignment="1" applyProtection="1">
      <alignment horizontal="center"/>
      <protection/>
    </xf>
    <xf numFmtId="0" fontId="99" fillId="0" borderId="155" xfId="0" applyFont="1" applyFill="1" applyBorder="1" applyAlignment="1" applyProtection="1">
      <alignment horizontal="left" wrapText="1"/>
      <protection/>
    </xf>
    <xf numFmtId="0" fontId="99" fillId="0" borderId="93" xfId="0" applyFont="1" applyFill="1" applyBorder="1" applyAlignment="1" applyProtection="1">
      <alignment horizontal="left" wrapText="1"/>
      <protection/>
    </xf>
    <xf numFmtId="0" fontId="99" fillId="0" borderId="156" xfId="0" applyFont="1" applyFill="1" applyBorder="1" applyAlignment="1" applyProtection="1">
      <alignment horizontal="left" wrapText="1"/>
      <protection/>
    </xf>
    <xf numFmtId="0" fontId="99" fillId="0" borderId="157" xfId="0" applyFont="1" applyFill="1" applyBorder="1" applyAlignment="1" applyProtection="1">
      <alignment horizontal="left" wrapText="1"/>
      <protection/>
    </xf>
    <xf numFmtId="0" fontId="29" fillId="8" borderId="30" xfId="0" applyFont="1" applyFill="1" applyBorder="1" applyAlignment="1" applyProtection="1">
      <alignment horizontal="left" wrapText="1"/>
      <protection locked="0"/>
    </xf>
    <xf numFmtId="0" fontId="0" fillId="0" borderId="109" xfId="0" applyBorder="1" applyAlignment="1" applyProtection="1">
      <alignment horizontal="left" wrapText="1"/>
      <protection locked="0"/>
    </xf>
    <xf numFmtId="0" fontId="0" fillId="0" borderId="110" xfId="0" applyBorder="1" applyAlignment="1" applyProtection="1">
      <alignment horizontal="left" wrapText="1"/>
      <protection locked="0"/>
    </xf>
    <xf numFmtId="0" fontId="33" fillId="8" borderId="30" xfId="0" applyFont="1" applyFill="1" applyBorder="1" applyAlignment="1" applyProtection="1">
      <alignment horizontal="left" wrapText="1"/>
      <protection locked="0"/>
    </xf>
    <xf numFmtId="0" fontId="33" fillId="8" borderId="109" xfId="0" applyFont="1" applyFill="1" applyBorder="1" applyAlignment="1" applyProtection="1">
      <alignment horizontal="left" wrapText="1"/>
      <protection locked="0"/>
    </xf>
    <xf numFmtId="0" fontId="33" fillId="8" borderId="110" xfId="0" applyFont="1" applyFill="1" applyBorder="1" applyAlignment="1" applyProtection="1">
      <alignment horizontal="left" wrapText="1"/>
      <protection locked="0"/>
    </xf>
    <xf numFmtId="0" fontId="94" fillId="0" borderId="0" xfId="0" applyFont="1" applyAlignment="1" applyProtection="1">
      <alignment horizontal="center"/>
      <protection/>
    </xf>
    <xf numFmtId="43" fontId="93" fillId="0" borderId="145" xfId="0" applyNumberFormat="1" applyFont="1" applyBorder="1" applyAlignment="1" applyProtection="1">
      <alignment horizontal="center" vertical="center" wrapText="1"/>
      <protection/>
    </xf>
    <xf numFmtId="43" fontId="93" fillId="0" borderId="146" xfId="0" applyNumberFormat="1" applyFont="1" applyBorder="1" applyAlignment="1" applyProtection="1">
      <alignment horizontal="center" vertical="center" wrapText="1"/>
      <protection/>
    </xf>
    <xf numFmtId="43" fontId="93" fillId="0" borderId="147" xfId="0" applyNumberFormat="1" applyFont="1" applyBorder="1" applyAlignment="1" applyProtection="1">
      <alignment horizontal="center" vertical="center" wrapText="1"/>
      <protection/>
    </xf>
    <xf numFmtId="43" fontId="13" fillId="0" borderId="0" xfId="0" applyNumberFormat="1" applyFont="1" applyAlignment="1" applyProtection="1">
      <alignment horizontal="center" wrapText="1"/>
      <protection/>
    </xf>
    <xf numFmtId="43" fontId="27" fillId="0" borderId="0" xfId="0" applyNumberFormat="1" applyFont="1" applyAlignment="1" applyProtection="1">
      <alignment horizontal="right"/>
      <protection/>
    </xf>
    <xf numFmtId="15" fontId="27" fillId="0" borderId="0" xfId="0" applyNumberFormat="1" applyFont="1" applyAlignment="1" applyProtection="1">
      <alignment horizontal="right"/>
      <protection/>
    </xf>
    <xf numFmtId="43" fontId="13" fillId="0" borderId="0" xfId="0" applyNumberFormat="1" applyFont="1" applyAlignment="1" applyProtection="1">
      <alignment horizontal="center"/>
      <protection/>
    </xf>
    <xf numFmtId="43" fontId="27" fillId="0" borderId="0" xfId="0" applyNumberFormat="1" applyFont="1" applyAlignment="1" applyProtection="1">
      <alignment horizontal="left"/>
      <protection/>
    </xf>
    <xf numFmtId="43" fontId="14" fillId="26" borderId="0" xfId="77" applyFont="1" applyFill="1" applyBorder="1" applyAlignment="1" applyProtection="1">
      <alignment horizontal="center"/>
      <protection/>
    </xf>
    <xf numFmtId="0" fontId="0" fillId="0" borderId="148" xfId="0" applyFill="1" applyBorder="1" applyAlignment="1" applyProtection="1">
      <alignment horizontal="center" vertical="center"/>
      <protection/>
    </xf>
    <xf numFmtId="0" fontId="0" fillId="0" borderId="149" xfId="0" applyFill="1" applyBorder="1" applyAlignment="1" applyProtection="1">
      <alignment horizontal="center" vertical="center"/>
      <protection/>
    </xf>
    <xf numFmtId="0" fontId="0" fillId="0" borderId="150" xfId="0" applyFill="1" applyBorder="1" applyAlignment="1" applyProtection="1">
      <alignment horizontal="center" vertical="center"/>
      <protection/>
    </xf>
    <xf numFmtId="43" fontId="59" fillId="27" borderId="0" xfId="67" applyFont="1" applyFill="1" applyAlignment="1">
      <alignment horizontal="center" vertical="center"/>
      <protection/>
    </xf>
    <xf numFmtId="0" fontId="94" fillId="0" borderId="0" xfId="0" applyFont="1" applyAlignment="1">
      <alignment horizontal="center"/>
    </xf>
    <xf numFmtId="43" fontId="13" fillId="0" borderId="0" xfId="0" applyNumberFormat="1" applyFont="1" applyAlignment="1">
      <alignment horizontal="center"/>
    </xf>
    <xf numFmtId="43" fontId="27" fillId="0" borderId="0" xfId="0" applyNumberFormat="1" applyFont="1" applyAlignment="1">
      <alignment horizontal="right"/>
    </xf>
    <xf numFmtId="15" fontId="27" fillId="0" borderId="0" xfId="0" applyNumberFormat="1" applyFont="1" applyAlignment="1">
      <alignment horizontal="right"/>
    </xf>
    <xf numFmtId="43" fontId="27" fillId="0" borderId="0" xfId="0" applyNumberFormat="1" applyFont="1" applyAlignment="1">
      <alignment horizontal="left"/>
    </xf>
    <xf numFmtId="0" fontId="13" fillId="0" borderId="0" xfId="0" applyFont="1" applyBorder="1" applyAlignment="1">
      <alignment horizontal="center"/>
    </xf>
    <xf numFmtId="0" fontId="81" fillId="0" borderId="0" xfId="0" applyFont="1" applyAlignment="1">
      <alignment horizontal="left" wrapText="1"/>
    </xf>
    <xf numFmtId="15" fontId="33" fillId="8" borderId="30" xfId="0" applyNumberFormat="1" applyFont="1" applyFill="1" applyBorder="1" applyAlignment="1" applyProtection="1">
      <alignment horizontal="left" wrapText="1"/>
      <protection locked="0"/>
    </xf>
    <xf numFmtId="0" fontId="0" fillId="0" borderId="0" xfId="0" applyBorder="1" applyAlignment="1">
      <alignment horizontal="center"/>
    </xf>
    <xf numFmtId="0" fontId="33" fillId="0" borderId="11" xfId="0" applyFont="1" applyBorder="1" applyAlignment="1" applyProtection="1">
      <alignment vertical="center" wrapText="1"/>
      <protection/>
    </xf>
    <xf numFmtId="0" fontId="33" fillId="0" borderId="30" xfId="0" applyFont="1" applyBorder="1" applyAlignment="1" applyProtection="1">
      <alignment horizontal="center" vertical="center"/>
      <protection/>
    </xf>
    <xf numFmtId="0" fontId="33" fillId="0" borderId="109" xfId="0" applyFont="1" applyBorder="1" applyAlignment="1" applyProtection="1">
      <alignment horizontal="center" vertical="center"/>
      <protection/>
    </xf>
    <xf numFmtId="0" fontId="33" fillId="0" borderId="110" xfId="0" applyFont="1" applyBorder="1" applyAlignment="1" applyProtection="1">
      <alignment horizontal="center" vertical="center"/>
      <protection/>
    </xf>
    <xf numFmtId="9" fontId="35" fillId="15" borderId="30" xfId="75" applyFont="1" applyFill="1" applyBorder="1" applyAlignment="1" applyProtection="1">
      <alignment horizontal="center" vertical="center" wrapText="1"/>
      <protection/>
    </xf>
    <xf numFmtId="9" fontId="35" fillId="15" borderId="110" xfId="75" applyFont="1" applyFill="1" applyBorder="1" applyAlignment="1" applyProtection="1">
      <alignment horizontal="center" vertical="center" wrapText="1"/>
      <protection/>
    </xf>
    <xf numFmtId="9" fontId="35" fillId="30" borderId="30" xfId="75" applyFont="1" applyFill="1" applyBorder="1" applyAlignment="1" applyProtection="1">
      <alignment horizontal="center" vertical="center" wrapText="1"/>
      <protection/>
    </xf>
    <xf numFmtId="9" fontId="35" fillId="30" borderId="110" xfId="75" applyFont="1" applyFill="1" applyBorder="1" applyAlignment="1" applyProtection="1">
      <alignment horizontal="center" vertical="center" wrapText="1"/>
      <protection/>
    </xf>
    <xf numFmtId="9" fontId="33" fillId="8" borderId="30" xfId="0" applyNumberFormat="1" applyFont="1" applyFill="1" applyBorder="1" applyAlignment="1" applyProtection="1">
      <alignment horizontal="left" vertical="top" wrapText="1"/>
      <protection locked="0"/>
    </xf>
    <xf numFmtId="0" fontId="0" fillId="0" borderId="109" xfId="0" applyBorder="1" applyAlignment="1" applyProtection="1">
      <alignment horizontal="left" vertical="top" wrapText="1"/>
      <protection locked="0"/>
    </xf>
    <xf numFmtId="0" fontId="0" fillId="0" borderId="110" xfId="0" applyBorder="1" applyAlignment="1" applyProtection="1">
      <alignment horizontal="left" vertical="top" wrapText="1"/>
      <protection locked="0"/>
    </xf>
    <xf numFmtId="0" fontId="32" fillId="0" borderId="104" xfId="0" applyFont="1" applyBorder="1" applyAlignment="1" applyProtection="1">
      <alignment horizontal="center"/>
      <protection/>
    </xf>
    <xf numFmtId="0" fontId="33" fillId="0" borderId="11" xfId="0" applyFont="1" applyBorder="1" applyAlignment="1" applyProtection="1">
      <alignment horizontal="center" vertical="center" wrapText="1"/>
      <protection/>
    </xf>
    <xf numFmtId="0" fontId="33" fillId="8" borderId="109" xfId="0" applyFont="1" applyFill="1" applyBorder="1" applyAlignment="1" applyProtection="1">
      <alignment horizontal="left" vertical="top" wrapText="1"/>
      <protection locked="0"/>
    </xf>
    <xf numFmtId="0" fontId="33" fillId="8" borderId="110" xfId="0" applyFont="1" applyFill="1" applyBorder="1" applyAlignment="1" applyProtection="1">
      <alignment horizontal="left" vertical="top" wrapText="1"/>
      <protection locked="0"/>
    </xf>
    <xf numFmtId="9" fontId="33" fillId="8" borderId="11" xfId="75" applyFont="1" applyFill="1" applyBorder="1" applyAlignment="1" applyProtection="1">
      <alignment horizontal="left" vertical="center" wrapText="1"/>
      <protection locked="0"/>
    </xf>
    <xf numFmtId="0" fontId="33" fillId="2" borderId="158" xfId="0" applyFont="1" applyFill="1" applyBorder="1" applyAlignment="1" applyProtection="1">
      <alignment horizontal="left"/>
      <protection locked="0"/>
    </xf>
    <xf numFmtId="0" fontId="33" fillId="2" borderId="0" xfId="0" applyFont="1" applyFill="1" applyBorder="1" applyAlignment="1" applyProtection="1">
      <alignment horizontal="left"/>
      <protection locked="0"/>
    </xf>
    <xf numFmtId="9" fontId="33" fillId="8" borderId="11" xfId="75" applyFont="1" applyFill="1" applyBorder="1" applyAlignment="1" applyProtection="1">
      <alignment horizontal="left" vertical="top" wrapText="1"/>
      <protection locked="0"/>
    </xf>
    <xf numFmtId="0" fontId="33" fillId="2" borderId="0" xfId="0" applyFont="1" applyFill="1" applyBorder="1" applyAlignment="1" applyProtection="1">
      <alignment horizontal="left"/>
      <protection/>
    </xf>
    <xf numFmtId="9" fontId="33" fillId="8" borderId="30" xfId="75" applyFont="1" applyFill="1" applyBorder="1" applyAlignment="1" applyProtection="1">
      <alignment horizontal="left" vertical="top" wrapText="1"/>
      <protection locked="0"/>
    </xf>
    <xf numFmtId="9" fontId="33" fillId="8" borderId="109" xfId="75" applyFont="1" applyFill="1" applyBorder="1" applyAlignment="1" applyProtection="1">
      <alignment horizontal="left" vertical="top" wrapText="1"/>
      <protection locked="0"/>
    </xf>
    <xf numFmtId="9" fontId="33" fillId="8" borderId="110" xfId="75" applyFont="1" applyFill="1" applyBorder="1" applyAlignment="1" applyProtection="1">
      <alignment horizontal="left" vertical="top" wrapText="1"/>
      <protection locked="0"/>
    </xf>
    <xf numFmtId="9" fontId="27" fillId="0" borderId="30" xfId="75" applyFont="1" applyBorder="1" applyAlignment="1" applyProtection="1">
      <alignment horizontal="center" vertical="center" wrapText="1"/>
      <protection/>
    </xf>
    <xf numFmtId="9" fontId="27" fillId="0" borderId="109" xfId="75" applyFont="1" applyBorder="1" applyAlignment="1" applyProtection="1">
      <alignment horizontal="center" vertical="center" wrapText="1"/>
      <protection/>
    </xf>
    <xf numFmtId="9" fontId="27" fillId="0" borderId="110" xfId="75" applyFont="1" applyBorder="1" applyAlignment="1" applyProtection="1">
      <alignment horizontal="center" vertical="center" wrapText="1"/>
      <protection/>
    </xf>
    <xf numFmtId="0" fontId="33" fillId="2" borderId="0" xfId="0" applyFont="1" applyFill="1" applyAlignment="1" applyProtection="1">
      <alignment horizontal="center" vertical="center" wrapText="1"/>
      <protection/>
    </xf>
    <xf numFmtId="0" fontId="33" fillId="0" borderId="30" xfId="0" applyFont="1" applyBorder="1" applyAlignment="1" applyProtection="1">
      <alignment vertical="center" wrapText="1"/>
      <protection/>
    </xf>
    <xf numFmtId="0" fontId="33" fillId="0" borderId="109" xfId="0" applyFont="1" applyBorder="1" applyAlignment="1" applyProtection="1">
      <alignment vertical="center" wrapText="1"/>
      <protection/>
    </xf>
    <xf numFmtId="0" fontId="33" fillId="0" borderId="110" xfId="0" applyFont="1" applyBorder="1" applyAlignment="1" applyProtection="1">
      <alignment vertical="center" wrapText="1"/>
      <protection/>
    </xf>
    <xf numFmtId="0" fontId="33" fillId="2" borderId="0" xfId="0" applyFont="1" applyFill="1" applyAlignment="1" applyProtection="1">
      <alignment horizontal="left"/>
      <protection locked="0"/>
    </xf>
    <xf numFmtId="0" fontId="33" fillId="2" borderId="43" xfId="0" applyFont="1" applyFill="1" applyBorder="1" applyAlignment="1" applyProtection="1">
      <alignment horizontal="left"/>
      <protection locked="0"/>
    </xf>
    <xf numFmtId="0" fontId="33" fillId="2" borderId="116" xfId="0" applyFont="1" applyFill="1" applyBorder="1" applyAlignment="1" applyProtection="1">
      <alignment horizontal="left"/>
      <protection/>
    </xf>
    <xf numFmtId="0" fontId="33" fillId="2" borderId="116" xfId="0" applyFont="1" applyFill="1" applyBorder="1" applyAlignment="1" applyProtection="1">
      <alignment horizontal="left" vertical="center" wrapText="1"/>
      <protection/>
    </xf>
    <xf numFmtId="43" fontId="59" fillId="27" borderId="0" xfId="67" applyFont="1" applyFill="1" applyAlignment="1" applyProtection="1">
      <alignment horizontal="center" vertical="center"/>
      <protection/>
    </xf>
    <xf numFmtId="0" fontId="33" fillId="0" borderId="116" xfId="0" applyFont="1" applyBorder="1" applyAlignment="1" applyProtection="1">
      <alignment horizontal="left" vertical="center" wrapText="1"/>
      <protection/>
    </xf>
    <xf numFmtId="43" fontId="94" fillId="0" borderId="0" xfId="0" applyNumberFormat="1" applyFont="1" applyAlignment="1" applyProtection="1">
      <alignment horizontal="center"/>
      <protection/>
    </xf>
    <xf numFmtId="43" fontId="32" fillId="0" borderId="0" xfId="0" applyNumberFormat="1" applyFont="1" applyAlignment="1" applyProtection="1">
      <alignment horizontal="center"/>
      <protection/>
    </xf>
    <xf numFmtId="43" fontId="14" fillId="26" borderId="0" xfId="78" applyFont="1" applyFill="1" applyBorder="1" applyAlignment="1" applyProtection="1">
      <alignment horizontal="center"/>
      <protection/>
    </xf>
    <xf numFmtId="9" fontId="2" fillId="0" borderId="159" xfId="75" applyNumberFormat="1" applyFont="1" applyFill="1" applyBorder="1" applyAlignment="1" applyProtection="1">
      <alignment horizontal="left" vertical="center" wrapText="1"/>
      <protection/>
    </xf>
    <xf numFmtId="0" fontId="2" fillId="0" borderId="160" xfId="75" applyNumberFormat="1" applyFont="1" applyFill="1" applyBorder="1" applyAlignment="1" applyProtection="1">
      <alignment horizontal="left" vertical="center" wrapText="1"/>
      <protection/>
    </xf>
    <xf numFmtId="0" fontId="2" fillId="0" borderId="161" xfId="75" applyNumberFormat="1" applyFont="1" applyFill="1" applyBorder="1" applyAlignment="1" applyProtection="1">
      <alignment horizontal="left" vertical="center" wrapText="1"/>
      <protection/>
    </xf>
    <xf numFmtId="0" fontId="58" fillId="8" borderId="162" xfId="0" applyFont="1" applyFill="1" applyBorder="1" applyAlignment="1" applyProtection="1">
      <alignment horizontal="center" vertical="center"/>
      <protection/>
    </xf>
    <xf numFmtId="0" fontId="58" fillId="8" borderId="163" xfId="0" applyFont="1" applyFill="1" applyBorder="1" applyAlignment="1" applyProtection="1">
      <alignment horizontal="center" vertical="center"/>
      <protection/>
    </xf>
    <xf numFmtId="0" fontId="58" fillId="8" borderId="164" xfId="0" applyFont="1" applyFill="1" applyBorder="1" applyAlignment="1" applyProtection="1">
      <alignment horizontal="center" vertical="center"/>
      <protection/>
    </xf>
    <xf numFmtId="0" fontId="76" fillId="0" borderId="165" xfId="0" applyNumberFormat="1" applyFont="1" applyFill="1" applyBorder="1" applyAlignment="1" applyProtection="1">
      <alignment horizontal="left" vertical="center" wrapText="1"/>
      <protection/>
    </xf>
    <xf numFmtId="0" fontId="76" fillId="0" borderId="166" xfId="0" applyNumberFormat="1" applyFont="1" applyFill="1" applyBorder="1" applyAlignment="1" applyProtection="1">
      <alignment horizontal="left" vertical="center" wrapText="1"/>
      <protection/>
    </xf>
    <xf numFmtId="0" fontId="76" fillId="0" borderId="167" xfId="0" applyNumberFormat="1" applyFont="1" applyFill="1" applyBorder="1" applyAlignment="1" applyProtection="1">
      <alignment horizontal="left" vertical="center" wrapText="1"/>
      <protection/>
    </xf>
    <xf numFmtId="0" fontId="2" fillId="31" borderId="168" xfId="0" applyFont="1" applyFill="1" applyBorder="1" applyAlignment="1" applyProtection="1">
      <alignment horizontal="center" vertical="top" wrapText="1"/>
      <protection locked="0"/>
    </xf>
    <xf numFmtId="0" fontId="2" fillId="31" borderId="169" xfId="0" applyFont="1" applyFill="1" applyBorder="1" applyAlignment="1" applyProtection="1">
      <alignment horizontal="center" vertical="top" wrapText="1"/>
      <protection locked="0"/>
    </xf>
    <xf numFmtId="0" fontId="2" fillId="31" borderId="170" xfId="0" applyFont="1" applyFill="1" applyBorder="1" applyAlignment="1" applyProtection="1">
      <alignment horizontal="center" vertical="top" wrapText="1"/>
      <protection locked="0"/>
    </xf>
    <xf numFmtId="0" fontId="2" fillId="0" borderId="159" xfId="75" applyNumberFormat="1" applyFont="1" applyFill="1" applyBorder="1" applyAlignment="1" applyProtection="1">
      <alignment horizontal="left" vertical="center" wrapText="1"/>
      <protection/>
    </xf>
    <xf numFmtId="0" fontId="2" fillId="31" borderId="171" xfId="0" applyFont="1" applyFill="1" applyBorder="1" applyAlignment="1" applyProtection="1">
      <alignment horizontal="center" vertical="top" wrapText="1"/>
      <protection locked="0"/>
    </xf>
    <xf numFmtId="0" fontId="2" fillId="31" borderId="172" xfId="0" applyFont="1" applyFill="1" applyBorder="1" applyAlignment="1" applyProtection="1">
      <alignment horizontal="center" vertical="top" wrapText="1"/>
      <protection locked="0"/>
    </xf>
    <xf numFmtId="0" fontId="2" fillId="31" borderId="173" xfId="0" applyFont="1" applyFill="1" applyBorder="1" applyAlignment="1" applyProtection="1">
      <alignment horizontal="center" vertical="top" wrapText="1"/>
      <protection locked="0"/>
    </xf>
    <xf numFmtId="0" fontId="74" fillId="0" borderId="0" xfId="0" applyFont="1" applyFill="1" applyBorder="1" applyAlignment="1" applyProtection="1">
      <alignment horizontal="center"/>
      <protection/>
    </xf>
    <xf numFmtId="0" fontId="74" fillId="0" borderId="174" xfId="0" applyFont="1" applyFill="1" applyBorder="1" applyAlignment="1" applyProtection="1">
      <alignment horizontal="center"/>
      <protection/>
    </xf>
    <xf numFmtId="0" fontId="76" fillId="0" borderId="175" xfId="0" applyNumberFormat="1" applyFont="1" applyFill="1" applyBorder="1" applyAlignment="1" applyProtection="1">
      <alignment horizontal="left" vertical="top" wrapText="1"/>
      <protection/>
    </xf>
    <xf numFmtId="0" fontId="76" fillId="0" borderId="176" xfId="0" applyNumberFormat="1" applyFont="1" applyFill="1" applyBorder="1" applyAlignment="1" applyProtection="1">
      <alignment horizontal="left" vertical="top" wrapText="1"/>
      <protection/>
    </xf>
    <xf numFmtId="0" fontId="2" fillId="32" borderId="177" xfId="0" applyFont="1" applyFill="1" applyBorder="1" applyAlignment="1" applyProtection="1">
      <alignment horizontal="center" vertical="top" wrapText="1"/>
      <protection locked="0"/>
    </xf>
    <xf numFmtId="0" fontId="2" fillId="32" borderId="178" xfId="0" applyFont="1" applyFill="1" applyBorder="1" applyAlignment="1" applyProtection="1">
      <alignment horizontal="center" vertical="top" wrapText="1"/>
      <protection locked="0"/>
    </xf>
    <xf numFmtId="0" fontId="2" fillId="32" borderId="179" xfId="0" applyFont="1" applyFill="1" applyBorder="1" applyAlignment="1" applyProtection="1">
      <alignment horizontal="center" vertical="top" wrapText="1"/>
      <protection locked="0"/>
    </xf>
    <xf numFmtId="0" fontId="76" fillId="0" borderId="180" xfId="0" applyNumberFormat="1" applyFont="1" applyFill="1" applyBorder="1" applyAlignment="1" applyProtection="1">
      <alignment horizontal="left" vertical="top" wrapText="1"/>
      <protection/>
    </xf>
    <xf numFmtId="0" fontId="76" fillId="0" borderId="181" xfId="0" applyNumberFormat="1" applyFont="1" applyFill="1" applyBorder="1" applyAlignment="1" applyProtection="1">
      <alignment horizontal="left" vertical="top" wrapText="1"/>
      <protection/>
    </xf>
    <xf numFmtId="0" fontId="75" fillId="6" borderId="13" xfId="0" applyFont="1" applyFill="1" applyBorder="1" applyAlignment="1" applyProtection="1">
      <alignment horizontal="center" vertical="center"/>
      <protection/>
    </xf>
    <xf numFmtId="0" fontId="94" fillId="0" borderId="0" xfId="0" applyFont="1" applyBorder="1" applyAlignment="1" applyProtection="1">
      <alignment horizontal="center"/>
      <protection/>
    </xf>
    <xf numFmtId="0" fontId="100" fillId="9" borderId="182" xfId="0" applyFont="1" applyFill="1" applyBorder="1" applyAlignment="1" applyProtection="1">
      <alignment horizontal="center" vertical="center"/>
      <protection/>
    </xf>
    <xf numFmtId="0" fontId="100" fillId="9" borderId="183" xfId="0" applyFont="1" applyFill="1" applyBorder="1" applyAlignment="1" applyProtection="1">
      <alignment horizontal="center" vertical="center"/>
      <protection/>
    </xf>
    <xf numFmtId="0" fontId="100" fillId="9" borderId="184" xfId="0" applyFont="1" applyFill="1" applyBorder="1" applyAlignment="1" applyProtection="1">
      <alignment horizontal="center" vertical="center"/>
      <protection/>
    </xf>
    <xf numFmtId="0" fontId="76" fillId="0" borderId="185" xfId="0" applyNumberFormat="1" applyFont="1" applyFill="1" applyBorder="1" applyAlignment="1" applyProtection="1">
      <alignment horizontal="left" vertical="top" wrapText="1"/>
      <protection/>
    </xf>
    <xf numFmtId="0" fontId="76" fillId="0" borderId="186" xfId="0" applyNumberFormat="1" applyFont="1" applyFill="1" applyBorder="1" applyAlignment="1" applyProtection="1">
      <alignment horizontal="left" vertical="top" wrapText="1"/>
      <protection/>
    </xf>
    <xf numFmtId="0" fontId="58" fillId="3" borderId="187" xfId="0" applyFont="1" applyFill="1" applyBorder="1" applyAlignment="1" applyProtection="1">
      <alignment horizontal="center" vertical="center"/>
      <protection/>
    </xf>
    <xf numFmtId="0" fontId="58" fillId="3" borderId="188" xfId="0" applyFont="1" applyFill="1" applyBorder="1" applyAlignment="1" applyProtection="1">
      <alignment horizontal="center" vertical="center"/>
      <protection/>
    </xf>
    <xf numFmtId="0" fontId="58" fillId="3" borderId="189" xfId="0" applyFont="1" applyFill="1" applyBorder="1" applyAlignment="1" applyProtection="1">
      <alignment horizontal="center" vertical="center"/>
      <protection/>
    </xf>
    <xf numFmtId="0" fontId="2" fillId="32" borderId="190" xfId="0" applyFont="1" applyFill="1" applyBorder="1" applyAlignment="1" applyProtection="1">
      <alignment horizontal="center" vertical="top" wrapText="1"/>
      <protection locked="0"/>
    </xf>
    <xf numFmtId="0" fontId="2" fillId="32" borderId="191" xfId="0" applyFont="1" applyFill="1" applyBorder="1" applyAlignment="1" applyProtection="1">
      <alignment horizontal="center" vertical="top" wrapText="1"/>
      <protection locked="0"/>
    </xf>
    <xf numFmtId="0" fontId="2" fillId="32" borderId="192" xfId="0" applyFont="1" applyFill="1" applyBorder="1" applyAlignment="1" applyProtection="1">
      <alignment horizontal="center" vertical="top" wrapText="1"/>
      <protection locked="0"/>
    </xf>
    <xf numFmtId="0" fontId="2" fillId="32" borderId="193" xfId="0" applyFont="1" applyFill="1" applyBorder="1" applyAlignment="1" applyProtection="1">
      <alignment horizontal="center" vertical="top" wrapText="1"/>
      <protection locked="0"/>
    </xf>
    <xf numFmtId="0" fontId="2" fillId="32" borderId="194" xfId="0" applyFont="1" applyFill="1" applyBorder="1" applyAlignment="1" applyProtection="1">
      <alignment horizontal="center" vertical="top" wrapText="1"/>
      <protection locked="0"/>
    </xf>
    <xf numFmtId="0" fontId="2" fillId="32" borderId="195" xfId="0" applyFont="1" applyFill="1" applyBorder="1" applyAlignment="1" applyProtection="1">
      <alignment horizontal="center" vertical="top" wrapText="1"/>
      <protection locked="0"/>
    </xf>
    <xf numFmtId="0" fontId="74" fillId="0" borderId="196" xfId="0" applyFont="1" applyFill="1" applyBorder="1" applyAlignment="1" applyProtection="1">
      <alignment horizontal="center"/>
      <protection/>
    </xf>
    <xf numFmtId="49" fontId="2" fillId="33" borderId="197" xfId="0" applyNumberFormat="1" applyFont="1" applyFill="1" applyBorder="1" applyAlignment="1" applyProtection="1">
      <alignment horizontal="center" vertical="center"/>
      <protection locked="0"/>
    </xf>
    <xf numFmtId="49" fontId="2" fillId="33" borderId="160" xfId="0" applyNumberFormat="1" applyFont="1" applyFill="1" applyBorder="1" applyAlignment="1" applyProtection="1">
      <alignment horizontal="center" vertical="center"/>
      <protection locked="0"/>
    </xf>
    <xf numFmtId="49" fontId="2" fillId="33" borderId="198" xfId="0" applyNumberFormat="1" applyFont="1" applyFill="1" applyBorder="1" applyAlignment="1" applyProtection="1">
      <alignment horizontal="center" vertical="center"/>
      <protection locked="0"/>
    </xf>
    <xf numFmtId="49" fontId="2" fillId="33" borderId="199" xfId="0" applyNumberFormat="1" applyFont="1" applyFill="1" applyBorder="1" applyAlignment="1" applyProtection="1">
      <alignment horizontal="center" vertical="center"/>
      <protection locked="0"/>
    </xf>
    <xf numFmtId="49" fontId="2" fillId="33" borderId="15" xfId="0" applyNumberFormat="1" applyFont="1" applyFill="1" applyBorder="1" applyAlignment="1" applyProtection="1">
      <alignment horizontal="center" vertical="center"/>
      <protection locked="0"/>
    </xf>
    <xf numFmtId="49" fontId="2" fillId="33" borderId="200" xfId="0" applyNumberFormat="1" applyFont="1" applyFill="1" applyBorder="1" applyAlignment="1" applyProtection="1">
      <alignment horizontal="center" vertical="center"/>
      <protection locked="0"/>
    </xf>
    <xf numFmtId="0" fontId="76" fillId="0" borderId="201" xfId="0" applyNumberFormat="1" applyFont="1" applyFill="1" applyBorder="1" applyAlignment="1" applyProtection="1">
      <alignment horizontal="left" vertical="top" wrapText="1"/>
      <protection/>
    </xf>
    <xf numFmtId="0" fontId="76" fillId="0" borderId="202" xfId="0" applyNumberFormat="1" applyFont="1" applyFill="1" applyBorder="1" applyAlignment="1" applyProtection="1">
      <alignment horizontal="left" vertical="top" wrapText="1"/>
      <protection/>
    </xf>
    <xf numFmtId="0" fontId="76" fillId="0" borderId="203" xfId="0" applyNumberFormat="1" applyFont="1" applyFill="1" applyBorder="1" applyAlignment="1" applyProtection="1">
      <alignment horizontal="left" vertical="top" wrapText="1"/>
      <protection/>
    </xf>
    <xf numFmtId="49" fontId="2" fillId="33" borderId="204" xfId="0" applyNumberFormat="1" applyFont="1" applyFill="1" applyBorder="1" applyAlignment="1" applyProtection="1">
      <alignment horizontal="center" vertical="center"/>
      <protection locked="0"/>
    </xf>
    <xf numFmtId="49" fontId="2" fillId="33" borderId="205" xfId="0" applyNumberFormat="1" applyFont="1" applyFill="1" applyBorder="1" applyAlignment="1" applyProtection="1">
      <alignment horizontal="center" vertical="center"/>
      <protection locked="0"/>
    </xf>
    <xf numFmtId="49" fontId="2" fillId="33" borderId="206" xfId="0" applyNumberFormat="1" applyFont="1" applyFill="1" applyBorder="1" applyAlignment="1" applyProtection="1">
      <alignment horizontal="center" vertical="center"/>
      <protection locked="0"/>
    </xf>
    <xf numFmtId="0" fontId="2" fillId="31" borderId="207" xfId="0" applyFont="1" applyFill="1" applyBorder="1" applyAlignment="1" applyProtection="1">
      <alignment horizontal="center" vertical="top" wrapText="1"/>
      <protection locked="0"/>
    </xf>
    <xf numFmtId="0" fontId="2" fillId="31" borderId="208" xfId="0" applyFont="1" applyFill="1" applyBorder="1" applyAlignment="1" applyProtection="1">
      <alignment horizontal="center" vertical="top" wrapText="1"/>
      <protection locked="0"/>
    </xf>
    <xf numFmtId="0" fontId="2" fillId="31" borderId="209" xfId="0" applyFont="1" applyFill="1" applyBorder="1" applyAlignment="1" applyProtection="1">
      <alignment horizontal="center" vertical="top" wrapText="1"/>
      <protection locked="0"/>
    </xf>
    <xf numFmtId="0" fontId="100" fillId="9" borderId="210" xfId="0" applyFont="1" applyFill="1" applyBorder="1" applyAlignment="1" applyProtection="1">
      <alignment horizontal="center" vertical="center"/>
      <protection/>
    </xf>
    <xf numFmtId="0" fontId="100" fillId="9" borderId="211" xfId="0" applyFont="1" applyFill="1" applyBorder="1" applyAlignment="1" applyProtection="1">
      <alignment horizontal="center" vertical="center"/>
      <protection/>
    </xf>
    <xf numFmtId="0" fontId="0" fillId="0" borderId="211" xfId="0" applyBorder="1" applyAlignment="1">
      <alignment horizontal="center" vertical="center"/>
    </xf>
    <xf numFmtId="43" fontId="14" fillId="26" borderId="0" xfId="79" applyFont="1" applyFill="1" applyBorder="1" applyAlignment="1" applyProtection="1">
      <alignment horizontal="center"/>
      <protection locked="0"/>
    </xf>
    <xf numFmtId="0" fontId="20" fillId="0" borderId="39" xfId="0" applyFont="1" applyFill="1" applyBorder="1" applyAlignment="1" applyProtection="1">
      <alignment horizontal="left"/>
      <protection locked="0"/>
    </xf>
    <xf numFmtId="0" fontId="20" fillId="0" borderId="212" xfId="0" applyFont="1" applyFill="1" applyBorder="1" applyAlignment="1" applyProtection="1">
      <alignment horizontal="left"/>
      <protection locked="0"/>
    </xf>
    <xf numFmtId="0" fontId="20" fillId="0" borderId="213" xfId="0" applyFont="1" applyFill="1" applyBorder="1" applyAlignment="1" applyProtection="1">
      <alignment horizontal="left"/>
      <protection locked="0"/>
    </xf>
    <xf numFmtId="0" fontId="20" fillId="0" borderId="214" xfId="0" applyFont="1" applyFill="1" applyBorder="1" applyAlignment="1" applyProtection="1">
      <alignment horizontal="left"/>
      <protection locked="0"/>
    </xf>
    <xf numFmtId="0" fontId="20" fillId="0" borderId="160" xfId="0" applyFont="1" applyFill="1" applyBorder="1" applyAlignment="1" applyProtection="1">
      <alignment horizontal="left" vertical="center" wrapText="1"/>
      <protection locked="0"/>
    </xf>
    <xf numFmtId="0" fontId="20" fillId="0" borderId="215" xfId="0" applyFont="1" applyFill="1" applyBorder="1" applyAlignment="1" applyProtection="1">
      <alignment horizontal="left" vertical="center" wrapText="1"/>
      <protection locked="0"/>
    </xf>
    <xf numFmtId="0" fontId="0" fillId="8" borderId="115" xfId="0" applyFill="1" applyBorder="1" applyAlignment="1" applyProtection="1">
      <alignment horizontal="center"/>
      <protection locked="0"/>
    </xf>
    <xf numFmtId="0" fontId="0" fillId="8" borderId="116" xfId="0" applyFill="1" applyBorder="1" applyAlignment="1" applyProtection="1">
      <alignment horizontal="center"/>
      <protection locked="0"/>
    </xf>
    <xf numFmtId="0" fontId="0" fillId="8" borderId="117" xfId="0" applyFill="1" applyBorder="1" applyAlignment="1" applyProtection="1">
      <alignment horizontal="center"/>
      <protection locked="0"/>
    </xf>
    <xf numFmtId="0" fontId="0" fillId="8" borderId="69" xfId="0" applyFill="1" applyBorder="1" applyAlignment="1" applyProtection="1">
      <alignment horizontal="center"/>
      <protection locked="0"/>
    </xf>
    <xf numFmtId="0" fontId="0" fillId="8" borderId="104" xfId="0" applyFill="1" applyBorder="1" applyAlignment="1" applyProtection="1">
      <alignment horizontal="center"/>
      <protection locked="0"/>
    </xf>
    <xf numFmtId="0" fontId="0" fillId="8" borderId="106" xfId="0" applyFill="1" applyBorder="1" applyAlignment="1" applyProtection="1">
      <alignment horizontal="center"/>
      <protection locked="0"/>
    </xf>
    <xf numFmtId="0" fontId="20" fillId="0" borderId="216" xfId="0" applyFont="1" applyFill="1" applyBorder="1" applyAlignment="1" applyProtection="1">
      <alignment horizontal="left"/>
      <protection locked="0"/>
    </xf>
    <xf numFmtId="0" fontId="20" fillId="0" borderId="217" xfId="0" applyFont="1" applyFill="1" applyBorder="1" applyAlignment="1" applyProtection="1">
      <alignment horizontal="left"/>
      <protection locked="0"/>
    </xf>
    <xf numFmtId="0" fontId="73" fillId="18" borderId="14" xfId="72" applyNumberFormat="1" applyFont="1" applyFill="1" applyBorder="1" applyAlignment="1">
      <alignment horizontal="center" vertical="center" wrapText="1"/>
      <protection/>
    </xf>
    <xf numFmtId="0" fontId="73" fillId="18" borderId="218" xfId="72" applyNumberFormat="1" applyFont="1" applyFill="1" applyBorder="1" applyAlignment="1">
      <alignment horizontal="center" vertical="center" wrapText="1"/>
      <protection/>
    </xf>
    <xf numFmtId="0" fontId="73" fillId="18" borderId="219" xfId="72" applyNumberFormat="1" applyFont="1" applyFill="1" applyBorder="1" applyAlignment="1">
      <alignment horizontal="center" vertical="center" wrapText="1"/>
      <protection/>
    </xf>
    <xf numFmtId="0" fontId="20" fillId="0" borderId="220" xfId="0" applyFont="1" applyFill="1" applyBorder="1" applyAlignment="1" applyProtection="1">
      <alignment horizontal="left"/>
      <protection locked="0"/>
    </xf>
    <xf numFmtId="0" fontId="20" fillId="0" borderId="221" xfId="0" applyFont="1" applyFill="1" applyBorder="1" applyAlignment="1" applyProtection="1">
      <alignment horizontal="left"/>
      <protection locked="0"/>
    </xf>
    <xf numFmtId="0" fontId="32" fillId="0" borderId="0" xfId="0" applyFont="1" applyAlignment="1">
      <alignment horizontal="center"/>
    </xf>
    <xf numFmtId="0" fontId="73" fillId="18" borderId="222" xfId="72" applyNumberFormat="1" applyFont="1" applyFill="1" applyBorder="1" applyAlignment="1">
      <alignment horizontal="center" vertical="center" wrapText="1"/>
      <protection/>
    </xf>
    <xf numFmtId="0" fontId="73" fillId="18" borderId="223" xfId="72" applyNumberFormat="1" applyFont="1" applyFill="1" applyBorder="1" applyAlignment="1">
      <alignment horizontal="center" vertical="center" wrapText="1"/>
      <protection/>
    </xf>
    <xf numFmtId="0" fontId="73" fillId="18" borderId="224" xfId="72" applyNumberFormat="1" applyFont="1" applyFill="1" applyBorder="1" applyAlignment="1">
      <alignment horizontal="center" vertical="center" wrapText="1"/>
      <protection/>
    </xf>
    <xf numFmtId="0" fontId="20" fillId="0" borderId="225" xfId="0" applyFont="1" applyFill="1" applyBorder="1" applyAlignment="1" applyProtection="1">
      <alignment horizontal="left" vertical="center" wrapText="1"/>
      <protection locked="0"/>
    </xf>
    <xf numFmtId="0" fontId="20" fillId="0" borderId="226" xfId="0" applyFont="1" applyFill="1" applyBorder="1" applyAlignment="1" applyProtection="1">
      <alignment horizontal="left" vertical="center" wrapText="1"/>
      <protection locked="0"/>
    </xf>
    <xf numFmtId="0" fontId="20" fillId="0" borderId="39" xfId="0" applyFont="1" applyBorder="1" applyAlignment="1" applyProtection="1">
      <alignment horizontal="left"/>
      <protection locked="0"/>
    </xf>
    <xf numFmtId="0" fontId="20" fillId="0" borderId="213" xfId="0" applyFont="1" applyBorder="1" applyAlignment="1" applyProtection="1">
      <alignment horizontal="left"/>
      <protection locked="0"/>
    </xf>
    <xf numFmtId="0" fontId="20" fillId="0" borderId="217" xfId="0" applyFont="1" applyBorder="1" applyAlignment="1" applyProtection="1">
      <alignment horizontal="left"/>
      <protection locked="0"/>
    </xf>
    <xf numFmtId="0" fontId="20" fillId="0" borderId="216" xfId="0" applyFont="1" applyBorder="1" applyAlignment="1" applyProtection="1">
      <alignment horizontal="left"/>
      <protection locked="0"/>
    </xf>
    <xf numFmtId="0" fontId="20" fillId="0" borderId="227" xfId="0" applyFont="1" applyBorder="1" applyAlignment="1" applyProtection="1">
      <alignment horizontal="left"/>
      <protection locked="0"/>
    </xf>
    <xf numFmtId="0" fontId="20" fillId="0" borderId="220" xfId="0" applyFont="1" applyBorder="1" applyAlignment="1" applyProtection="1">
      <alignment horizontal="left"/>
      <protection locked="0"/>
    </xf>
    <xf numFmtId="0" fontId="20" fillId="0" borderId="212" xfId="0" applyFont="1" applyBorder="1" applyAlignment="1" applyProtection="1">
      <alignment horizontal="left"/>
      <protection locked="0"/>
    </xf>
    <xf numFmtId="0" fontId="20" fillId="0" borderId="214" xfId="0" applyFont="1" applyBorder="1" applyAlignment="1" applyProtection="1">
      <alignment horizontal="left"/>
      <protection locked="0"/>
    </xf>
    <xf numFmtId="0" fontId="20" fillId="0" borderId="228" xfId="0" applyFont="1" applyFill="1" applyBorder="1" applyAlignment="1" applyProtection="1">
      <alignment horizontal="left"/>
      <protection locked="0"/>
    </xf>
    <xf numFmtId="0" fontId="20" fillId="0" borderId="160" xfId="0" applyFont="1" applyFill="1" applyBorder="1" applyAlignment="1" applyProtection="1">
      <alignment horizontal="left"/>
      <protection locked="0"/>
    </xf>
    <xf numFmtId="0" fontId="20" fillId="0" borderId="215" xfId="0" applyFont="1" applyFill="1" applyBorder="1" applyAlignment="1" applyProtection="1">
      <alignment horizontal="left"/>
      <protection locked="0"/>
    </xf>
    <xf numFmtId="0" fontId="20" fillId="0" borderId="221" xfId="0" applyFont="1" applyBorder="1" applyAlignment="1" applyProtection="1">
      <alignment horizontal="left"/>
      <protection locked="0"/>
    </xf>
    <xf numFmtId="0" fontId="20" fillId="0" borderId="229" xfId="0" applyFont="1" applyFill="1" applyBorder="1" applyAlignment="1" applyProtection="1">
      <alignment horizontal="left"/>
      <protection locked="0"/>
    </xf>
    <xf numFmtId="0" fontId="20" fillId="0" borderId="225" xfId="0" applyFont="1" applyFill="1" applyBorder="1" applyAlignment="1" applyProtection="1">
      <alignment horizontal="left"/>
      <protection locked="0"/>
    </xf>
    <xf numFmtId="0" fontId="20" fillId="0" borderId="226" xfId="0" applyFont="1" applyFill="1" applyBorder="1" applyAlignment="1" applyProtection="1">
      <alignment horizontal="left"/>
      <protection locked="0"/>
    </xf>
    <xf numFmtId="0" fontId="86" fillId="18" borderId="112" xfId="0" applyFont="1" applyFill="1" applyBorder="1" applyAlignment="1">
      <alignment horizontal="center" vertical="center" textRotation="90"/>
    </xf>
    <xf numFmtId="0" fontId="0" fillId="18" borderId="91" xfId="0" applyFill="1" applyBorder="1" applyAlignment="1">
      <alignment horizontal="center" vertical="center" textRotation="90"/>
    </xf>
    <xf numFmtId="0" fontId="0" fillId="18" borderId="107" xfId="0" applyFill="1" applyBorder="1" applyAlignment="1">
      <alignment horizontal="center" vertical="center" textRotation="90"/>
    </xf>
    <xf numFmtId="0" fontId="20" fillId="0" borderId="227" xfId="0" applyFont="1" applyFill="1" applyBorder="1" applyAlignment="1" applyProtection="1">
      <alignment horizontal="left"/>
      <protection locked="0"/>
    </xf>
    <xf numFmtId="0" fontId="20" fillId="0" borderId="230" xfId="0" applyFont="1" applyFill="1" applyBorder="1" applyAlignment="1" applyProtection="1">
      <alignment horizontal="left" vertical="top" wrapText="1"/>
      <protection locked="0"/>
    </xf>
    <xf numFmtId="0" fontId="20" fillId="0" borderId="231" xfId="0" applyFont="1" applyFill="1" applyBorder="1" applyAlignment="1" applyProtection="1">
      <alignment horizontal="left" vertical="top" wrapText="1"/>
      <protection locked="0"/>
    </xf>
    <xf numFmtId="0" fontId="20" fillId="0" borderId="232" xfId="0" applyFont="1" applyFill="1" applyBorder="1" applyAlignment="1" applyProtection="1">
      <alignment horizontal="left" vertical="top" wrapText="1"/>
      <protection locked="0"/>
    </xf>
    <xf numFmtId="0" fontId="20" fillId="0" borderId="233" xfId="0" applyFont="1" applyFill="1" applyBorder="1" applyAlignment="1" applyProtection="1">
      <alignment horizontal="left" vertical="top" wrapText="1"/>
      <protection locked="0"/>
    </xf>
    <xf numFmtId="0" fontId="20" fillId="0" borderId="205" xfId="0" applyFont="1" applyFill="1" applyBorder="1" applyAlignment="1" applyProtection="1">
      <alignment horizontal="left" vertical="top" wrapText="1"/>
      <protection locked="0"/>
    </xf>
    <xf numFmtId="0" fontId="20" fillId="0" borderId="234" xfId="0" applyFont="1" applyFill="1" applyBorder="1" applyAlignment="1" applyProtection="1">
      <alignment horizontal="left" vertical="top" wrapText="1"/>
      <protection locked="0"/>
    </xf>
    <xf numFmtId="0" fontId="20" fillId="0" borderId="235" xfId="0" applyFont="1" applyFill="1" applyBorder="1" applyAlignment="1" applyProtection="1">
      <alignment horizontal="left" vertical="top" wrapText="1"/>
      <protection locked="0"/>
    </xf>
    <xf numFmtId="0" fontId="20" fillId="0" borderId="236" xfId="0" applyFont="1" applyFill="1" applyBorder="1" applyAlignment="1" applyProtection="1">
      <alignment horizontal="left" vertical="top" wrapText="1"/>
      <protection locked="0"/>
    </xf>
    <xf numFmtId="0" fontId="20" fillId="0" borderId="237" xfId="0" applyFont="1" applyFill="1" applyBorder="1" applyAlignment="1" applyProtection="1">
      <alignment horizontal="left" vertical="top" wrapText="1"/>
      <protection locked="0"/>
    </xf>
    <xf numFmtId="0" fontId="20" fillId="0" borderId="238" xfId="0" applyFont="1" applyFill="1" applyBorder="1" applyAlignment="1" applyProtection="1">
      <alignment horizontal="left" vertical="top" wrapText="1"/>
      <protection locked="0"/>
    </xf>
    <xf numFmtId="43" fontId="16" fillId="27" borderId="0" xfId="58" applyFont="1" applyFill="1" applyAlignment="1">
      <alignment horizontal="center" vertical="center"/>
      <protection/>
    </xf>
    <xf numFmtId="0" fontId="87" fillId="0" borderId="0" xfId="0" applyFont="1" applyFill="1" applyBorder="1" applyAlignment="1" applyProtection="1">
      <alignment horizontal="center" wrapText="1"/>
      <protection/>
    </xf>
    <xf numFmtId="9" fontId="87" fillId="0" borderId="0" xfId="75" applyFont="1" applyFill="1" applyBorder="1" applyAlignment="1" applyProtection="1">
      <alignment horizontal="center"/>
      <protection/>
    </xf>
    <xf numFmtId="4" fontId="111" fillId="0" borderId="112" xfId="0" applyNumberFormat="1" applyFont="1" applyFill="1" applyBorder="1" applyAlignment="1" applyProtection="1">
      <alignment horizontal="center" wrapText="1"/>
      <protection locked="0"/>
    </xf>
    <xf numFmtId="9" fontId="111" fillId="0" borderId="112" xfId="75" applyFont="1" applyFill="1" applyBorder="1" applyAlignment="1" applyProtection="1">
      <alignment horizontal="center"/>
      <protection locked="0"/>
    </xf>
    <xf numFmtId="9" fontId="0" fillId="0" borderId="0" xfId="75" applyFont="1" applyAlignment="1" applyProtection="1">
      <alignment/>
      <protection/>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Good" xfId="48"/>
    <cellStyle name="Heading 1" xfId="49"/>
    <cellStyle name="Heading 2" xfId="50"/>
    <cellStyle name="Heading 3" xfId="51"/>
    <cellStyle name="Heading 4" xfId="52"/>
    <cellStyle name="Input" xfId="53"/>
    <cellStyle name="Linked Cell" xfId="54"/>
    <cellStyle name="Millares 2" xfId="55"/>
    <cellStyle name="Neutral" xfId="56"/>
    <cellStyle name="Normal 10" xfId="57"/>
    <cellStyle name="Normal 2" xfId="58"/>
    <cellStyle name="Normal 2 2" xfId="59"/>
    <cellStyle name="Normal 2 3" xfId="60"/>
    <cellStyle name="Normal 2 4" xfId="61"/>
    <cellStyle name="Normal 2 5" xfId="62"/>
    <cellStyle name="Normal 2 6" xfId="63"/>
    <cellStyle name="Normal 2 7" xfId="64"/>
    <cellStyle name="Normal 2 8" xfId="65"/>
    <cellStyle name="Normal 2_Dashboard ver 2.2 ES" xfId="66"/>
    <cellStyle name="Normal 2_Prototipo" xfId="67"/>
    <cellStyle name="Normal 3" xfId="68"/>
    <cellStyle name="Normal 4" xfId="69"/>
    <cellStyle name="Normal 5" xfId="70"/>
    <cellStyle name="Normal 6" xfId="71"/>
    <cellStyle name="Normal_TZ_R3HIV_Phase_2_21_August_08" xfId="72"/>
    <cellStyle name="Note" xfId="73"/>
    <cellStyle name="Output" xfId="74"/>
    <cellStyle name="Percent" xfId="75"/>
    <cellStyle name="Title" xfId="76"/>
    <cellStyle name="Título 3 3" xfId="77"/>
    <cellStyle name="Título 3 3_Prototipo" xfId="78"/>
    <cellStyle name="Título 3 3_PrototipoRep1" xfId="79"/>
    <cellStyle name="Título 3 7" xfId="80"/>
    <cellStyle name="Total" xfId="81"/>
    <cellStyle name="Warning Text" xfId="82"/>
  </cellStyles>
  <dxfs count="49">
    <dxf>
      <font>
        <color indexed="8"/>
      </font>
      <fill>
        <patternFill>
          <bgColor indexed="43"/>
        </patternFill>
      </fill>
    </dxf>
    <dxf>
      <font>
        <color auto="1"/>
      </font>
      <fill>
        <patternFill>
          <bgColor indexed="51"/>
        </patternFill>
      </fill>
    </dxf>
    <dxf>
      <font>
        <color indexed="9"/>
      </font>
      <fill>
        <patternFill>
          <bgColor indexed="10"/>
        </patternFill>
      </fill>
    </dxf>
    <dxf>
      <font>
        <color indexed="8"/>
      </font>
      <fill>
        <patternFill>
          <bgColor indexed="43"/>
        </patternFill>
      </fill>
    </dxf>
    <dxf>
      <font>
        <color auto="1"/>
      </font>
      <fill>
        <patternFill>
          <bgColor indexed="51"/>
        </patternFill>
      </fill>
    </dxf>
    <dxf>
      <font>
        <color indexed="9"/>
      </font>
      <fill>
        <patternFill>
          <bgColor indexed="10"/>
        </patternFill>
      </fill>
    </dxf>
    <dxf>
      <font>
        <b/>
        <i val="0"/>
      </font>
      <fill>
        <patternFill>
          <bgColor indexed="11"/>
        </patternFill>
      </fill>
    </dxf>
    <dxf>
      <font>
        <b/>
        <i val="0"/>
      </font>
      <fill>
        <patternFill>
          <bgColor indexed="13"/>
        </patternFill>
      </fill>
    </dxf>
    <dxf>
      <font>
        <b/>
        <i val="0"/>
        <color indexed="9"/>
      </font>
      <fill>
        <patternFill>
          <bgColor indexed="14"/>
        </patternFill>
      </fill>
    </dxf>
    <dxf>
      <font>
        <color indexed="8"/>
      </font>
      <fill>
        <patternFill>
          <bgColor indexed="43"/>
        </patternFill>
      </fill>
    </dxf>
    <dxf>
      <font>
        <color auto="1"/>
      </font>
      <fill>
        <patternFill>
          <bgColor indexed="51"/>
        </patternFill>
      </fill>
    </dxf>
    <dxf>
      <font>
        <color indexed="9"/>
      </font>
      <fill>
        <patternFill>
          <bgColor indexed="10"/>
        </patternFill>
      </fill>
    </dxf>
    <dxf>
      <font>
        <b/>
        <i val="0"/>
      </font>
      <fill>
        <patternFill>
          <bgColor indexed="13"/>
        </patternFill>
      </fill>
    </dxf>
    <dxf>
      <font>
        <b/>
        <i val="0"/>
        <color auto="1"/>
      </font>
      <fill>
        <patternFill>
          <bgColor indexed="11"/>
        </patternFill>
      </fill>
    </dxf>
    <dxf>
      <font>
        <b/>
        <i val="0"/>
        <color auto="1"/>
      </font>
      <fill>
        <patternFill>
          <bgColor indexed="14"/>
        </patternFill>
      </fill>
    </dxf>
    <dxf>
      <font>
        <b/>
        <i val="0"/>
      </font>
      <fill>
        <patternFill>
          <bgColor indexed="13"/>
        </patternFill>
      </fill>
    </dxf>
    <dxf>
      <font>
        <b/>
        <i val="0"/>
        <color auto="1"/>
      </font>
      <fill>
        <patternFill>
          <bgColor indexed="11"/>
        </patternFill>
      </fill>
    </dxf>
    <dxf>
      <font>
        <b/>
        <i val="0"/>
        <color auto="1"/>
      </font>
      <fill>
        <patternFill>
          <bgColor indexed="14"/>
        </patternFill>
      </fill>
    </dxf>
    <dxf>
      <font>
        <color indexed="8"/>
      </font>
      <fill>
        <patternFill>
          <bgColor indexed="43"/>
        </patternFill>
      </fill>
    </dxf>
    <dxf>
      <font>
        <color auto="1"/>
      </font>
      <fill>
        <patternFill>
          <bgColor indexed="51"/>
        </patternFill>
      </fill>
    </dxf>
    <dxf>
      <font>
        <color indexed="9"/>
      </font>
      <fill>
        <patternFill>
          <bgColor indexed="10"/>
        </patternFill>
      </fill>
    </dxf>
    <dxf>
      <font>
        <color indexed="9"/>
      </font>
      <fill>
        <patternFill>
          <bgColor indexed="10"/>
        </patternFill>
      </fill>
    </dxf>
    <dxf>
      <fill>
        <patternFill>
          <bgColor indexed="13"/>
        </patternFill>
      </fill>
    </dxf>
    <dxf>
      <fill>
        <patternFill>
          <bgColor indexed="11"/>
        </patternFill>
      </fill>
    </dxf>
    <dxf>
      <font>
        <color indexed="8"/>
      </font>
      <fill>
        <patternFill>
          <bgColor indexed="43"/>
        </patternFill>
      </fill>
    </dxf>
    <dxf>
      <font>
        <color auto="1"/>
      </font>
      <fill>
        <patternFill>
          <bgColor indexed="51"/>
        </patternFill>
      </fill>
    </dxf>
    <dxf>
      <font>
        <color indexed="9"/>
      </font>
      <fill>
        <patternFill>
          <bgColor indexed="10"/>
        </patternFill>
      </fill>
    </dxf>
    <dxf>
      <font>
        <color indexed="8"/>
      </font>
      <fill>
        <patternFill>
          <bgColor indexed="43"/>
        </patternFill>
      </fill>
    </dxf>
    <dxf>
      <font>
        <color auto="1"/>
      </font>
      <fill>
        <patternFill>
          <bgColor indexed="51"/>
        </patternFill>
      </fill>
    </dxf>
    <dxf>
      <font>
        <color indexed="9"/>
      </font>
      <fill>
        <patternFill>
          <bgColor indexed="10"/>
        </patternFill>
      </fill>
    </dxf>
    <dxf>
      <fill>
        <patternFill>
          <bgColor indexed="42"/>
        </patternFill>
      </fill>
    </dxf>
    <dxf>
      <font>
        <color indexed="9"/>
      </font>
      <fill>
        <patternFill>
          <bgColor indexed="8"/>
        </patternFill>
      </fill>
    </dxf>
    <dxf>
      <font>
        <color indexed="8"/>
      </font>
      <fill>
        <patternFill>
          <bgColor indexed="43"/>
        </patternFill>
      </fill>
    </dxf>
    <dxf>
      <font>
        <color auto="1"/>
      </font>
      <fill>
        <patternFill>
          <bgColor indexed="51"/>
        </patternFill>
      </fill>
    </dxf>
    <dxf>
      <font>
        <color indexed="9"/>
      </font>
      <fill>
        <patternFill>
          <bgColor indexed="14"/>
        </patternFill>
      </fill>
    </dxf>
    <dxf>
      <font>
        <color indexed="9"/>
      </font>
      <fill>
        <patternFill>
          <bgColor indexed="63"/>
        </patternFill>
      </fill>
    </dxf>
    <dxf>
      <fill>
        <patternFill>
          <bgColor indexed="42"/>
        </patternFill>
      </fill>
    </dxf>
    <dxf>
      <fill>
        <patternFill>
          <bgColor indexed="42"/>
        </patternFill>
      </fill>
    </dxf>
    <dxf>
      <font>
        <color rgb="FFFFFFFF"/>
      </font>
      <fill>
        <patternFill>
          <bgColor rgb="FF333333"/>
        </patternFill>
      </fill>
      <border/>
    </dxf>
    <dxf>
      <font>
        <color rgb="FFFFFFFF"/>
      </font>
      <fill>
        <patternFill>
          <bgColor rgb="FFFF5050"/>
        </patternFill>
      </fill>
      <border/>
    </dxf>
    <dxf>
      <font>
        <color auto="1"/>
      </font>
      <fill>
        <patternFill>
          <bgColor rgb="FFFFCC00"/>
        </patternFill>
      </fill>
      <border/>
    </dxf>
    <dxf>
      <font>
        <color rgb="FF000000"/>
      </font>
      <fill>
        <patternFill>
          <bgColor rgb="FFFFFF99"/>
        </patternFill>
      </fill>
      <border/>
    </dxf>
    <dxf>
      <font>
        <color rgb="FFFFFFFF"/>
      </font>
      <fill>
        <patternFill>
          <bgColor rgb="FF000000"/>
        </patternFill>
      </fill>
      <border/>
    </dxf>
    <dxf>
      <font>
        <color rgb="FFFFFFFF"/>
      </font>
      <fill>
        <patternFill>
          <bgColor rgb="FFFF7171"/>
        </patternFill>
      </fill>
      <border/>
    </dxf>
    <dxf>
      <font>
        <b/>
        <i val="0"/>
        <color auto="1"/>
      </font>
      <fill>
        <patternFill>
          <bgColor rgb="FFFF5050"/>
        </patternFill>
      </fill>
      <border/>
    </dxf>
    <dxf>
      <font>
        <b/>
        <i val="0"/>
        <color auto="1"/>
      </font>
      <fill>
        <patternFill>
          <bgColor rgb="FF00FF00"/>
        </patternFill>
      </fill>
      <border/>
    </dxf>
    <dxf>
      <font>
        <b/>
        <i val="0"/>
      </font>
      <fill>
        <patternFill>
          <bgColor rgb="FFFFFF00"/>
        </patternFill>
      </fill>
      <border/>
    </dxf>
    <dxf>
      <font>
        <b/>
        <i val="0"/>
        <color rgb="FFFFFFFF"/>
      </font>
      <fill>
        <patternFill>
          <bgColor rgb="FFFF5050"/>
        </patternFill>
      </fill>
      <border/>
    </dxf>
    <dxf>
      <font>
        <b/>
        <i val="0"/>
      </font>
      <fill>
        <patternFill>
          <bgColor rgb="FF00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7171"/>
      <rgbColor rgb="0000FF00"/>
      <rgbColor rgb="000000FF"/>
      <rgbColor rgb="00FFFF00"/>
      <rgbColor rgb="00FF505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xmlns:ns1='http://tempuri.org/XMLSchema.xsd'">
  <Schema ID="Schema2" Namespace="http://tempuri.org/XMLSchema.xsd">
    <xsd:schema xmlns:xsd="http://www.w3.org/2001/XMLSchema" xmlns="http://tempuri.org/XMLSchema.xsd" targetNamespace="http://tempuri.org/XMLSchema.xsd" elementFormDefault="qualified">
      <xsd:annotation>XSD Schema generated with Excel XML Toolbox</xsd:annotation>
      <xsd:element name="Root" type="RootType"/>
      <xsd:complexType name="RootType">
        <xsd:all>
          <xsd:element name="Country" type="xsd:string" minOccurs="0" nillable="true" form="qualified"/>
          <xsd:element name="GrantNumber" type="xsd:string" minOccurs="0" nillable="true" form="qualified"/>
          <xsd:element name="PR" type="xsd:string" minOccurs="0" nillable="true" form="qualified"/>
          <xsd:element name="StartDate" type="xsd:dateTime" minOccurs="0" nillable="true" form="qualified"/>
          <xsd:element name="LatestRating" type="xsd:string" minOccurs="0" nillable="true" form="qualified"/>
          <xsd:element name="GranTitle" type="xsd:string" minOccurs="0" nillable="true" form="qualified"/>
          <xsd:element name="Componenent" type="xsd:string" minOccurs="0" nillable="true" form="qualified"/>
          <xsd:element name="TotalFunding" type="xsd:double" minOccurs="0" nillable="true" form="qualified"/>
          <xsd:element name="Round" type="xsd:string" minOccurs="0" nillable="true" form="qualified"/>
          <xsd:element name="Phase" type="xsd:string" minOccurs="0" nillable="true" form="qualified"/>
          <xsd:element name="LFA" type="xsd:string" minOccurs="0" nillable="true" form="qualified"/>
          <xsd:element name="FPM" type="xsd:string" minOccurs="0" nillable="true" form="qualified"/>
          <xsd:element name="Period" type="xsd:string" minOccurs="0" nillable="true" form="qualified"/>
          <xsd:element name="From" type="xsd:dateTime" minOccurs="0" nillable="true" form="qualified"/>
          <xsd:element name="To" type="xsd:dateTime" minOccurs="0" nillable="true" form="qualified"/>
          <xsd:element name="DataEntryDate" type="xsd:dateTime" minOccurs="0" nillable="true" form="qualified"/>
          <xsd:element name="PreparedBy" type="xsd:string" minOccurs="0" nillable="true" form="qualified"/>
          <xsd:element name="F1" type="F1Type" minOccurs="0"/>
          <xsd:element name="F2" type="F2Type" minOccurs="0"/>
          <xsd:element name="F3" type="F3Type" minOccurs="0"/>
          <xsd:element name="F4" type="F4Type" minOccurs="0"/>
          <xsd:element name="M1" type="M1Type" minOccurs="0"/>
          <xsd:element name="M2" type="M2Type" minOccurs="0"/>
          <xsd:element name="M3" type="M3Type" minOccurs="0"/>
          <xsd:element name="M4" type="M4Type" minOccurs="0"/>
          <xsd:element name="M5" type="M5Type" minOccurs="0"/>
          <xsd:element name="M6" type="M6Type" minOccurs="0"/>
          <xsd:element name="Prog" type="ProgType" minOccurs="0"/>
          <xsd:element name="P1" type="xsd:string" minOccurs="0" nillable="true" form="qualified"/>
          <xsd:element name="P1_Code" type="xsd:double" minOccurs="0" nillable="true" form="qualified"/>
          <xsd:element name="P1_Tied" type="xsd:string" minOccurs="0" nillable="true" form="qualified"/>
          <xsd:element name="P2" type="xsd:string" minOccurs="0" nillable="true" form="qualified"/>
          <xsd:element name="P2_Code" type="xsd:double" minOccurs="0" nillable="true" form="qualified"/>
          <xsd:element name="P2_Tied" type="xsd:string" minOccurs="0" nillable="true" form="qualified"/>
          <xsd:element name="P3" type="xsd:string" minOccurs="0" nillable="true" form="qualified"/>
          <xsd:element name="P3_Code" type="xsd:double" minOccurs="0" nillable="true" form="qualified"/>
          <xsd:element name="P3_Tied" type="xsd:string" minOccurs="0" nillable="true" form="qualified"/>
          <xsd:element name="P4" type="xsd:string" minOccurs="0" nillable="true" form="qualified"/>
          <xsd:element name="P4_Code" type="xsd:double" minOccurs="0" nillable="true" form="qualified"/>
          <xsd:element name="P4_Tied" type="xsd:string" minOccurs="0" nillable="true" form="qualified"/>
          <xsd:element name="P5" type="xsd:string" minOccurs="0" nillable="true" form="qualified"/>
          <xsd:element name="P5_Code" type="xsd:double" minOccurs="0" nillable="true" form="qualified"/>
          <xsd:element name="P5_Tied" type="xsd:string" minOccurs="0" nillable="true" form="qualified"/>
          <xsd:element name="P6" type="xsd:string" minOccurs="0" nillable="true" form="qualified"/>
          <xsd:element name="P6_Code" type="xsd:double" minOccurs="0" nillable="true" form="qualified"/>
          <xsd:element name="P6_Tied" type="xsd:string" minOccurs="0" nillable="true" form="qualified"/>
          <xsd:element name="P7" type="xsd:string" minOccurs="0" nillable="true" form="qualified"/>
          <xsd:element name="P7_Code" type="xsd:double" minOccurs="0" nillable="true" form="qualified"/>
          <xsd:element name="P7_Tied" type="xsd:string" minOccurs="0" nillable="true" form="qualified"/>
          <xsd:element name="P8" type="xsd:string" minOccurs="0" nillable="true" form="qualified"/>
          <xsd:element name="P8_Code" type="xsd:double" minOccurs="0" nillable="true" form="qualified"/>
          <xsd:element name="P8_Tied" type="xsd:string" minOccurs="0" nillable="true" form="qualified"/>
          <xsd:element name="P9" type="xsd:string" minOccurs="0" nillable="true" form="qualified"/>
          <xsd:element name="P9_Code" type="xsd:double" minOccurs="0" nillable="true" form="qualified"/>
          <xsd:element name="P9_Tied" type="xsd:double" minOccurs="0" nillable="true" form="qualified"/>
          <xsd:element name="P10" type="xsd:string" minOccurs="0" nillable="true" form="qualified"/>
          <xsd:element name="P10_Code" type="xsd:double" minOccurs="0" nillable="true" form="qualified"/>
          <xsd:element name="P10_Tied" type="xsd:string" minOccurs="0" nillable="true" form="qualified"/>
          <xsd:element name="Currency" type="xsd:string" minOccurs="0" nillable="true" form="qualified"/>
        </xsd:all>
      </xsd:complexType>
      <xsd:complexType name="F1Type">
        <xsd:sequence>
          <xsd:element name="Budget__in____P1" type="xsd:double" minOccurs="0" nillable="true" form="qualified"/>
          <xsd:element name="Budget__in____P2" type="xsd:double" minOccurs="0" nillable="true" form="qualified"/>
          <xsd:element name="Budget__in____P3" type="xsd:string" minOccurs="0" nillable="true" form="qualified"/>
          <xsd:element name="Budget__in____P4" type="xsd:string" minOccurs="0" nillable="true" form="qualified"/>
          <xsd:element name="Budget__in____P5" type="xsd:string" minOccurs="0" nillable="true" form="qualified"/>
          <xsd:element name="Budget__in____P6" type="xsd:string" minOccurs="0" nillable="true" form="qualified"/>
          <xsd:element name="Budget__in____P7" type="xsd:string" minOccurs="0" nillable="true" form="qualified"/>
          <xsd:element name="Budget__in____P8" type="xsd:string" minOccurs="0" nillable="true" form="qualified"/>
          <xsd:element name="Budget__in____P9" type="xsd:string" minOccurs="0" nillable="true" form="qualified"/>
          <xsd:element name="Budget__in____P10" type="xsd:string" minOccurs="0" nillable="true" form="qualified"/>
          <xsd:element name="Budget__in____P11" type="xsd:string" minOccurs="0" nillable="true" form="qualified"/>
          <xsd:element name="Budget__in____P12" type="xsd:string" minOccurs="0" nillable="true" form="qualified"/>
          <xsd:element name="Disbursements_by_GF__in____P1" type="xsd:double" minOccurs="0" nillable="true" form="qualified"/>
          <xsd:element name="Disbursements_by_GF__in____P2" type="xsd:double" minOccurs="0" nillable="true" form="qualified"/>
          <xsd:element name="Disbursements_by_GF__in____P3" type="xsd:string" minOccurs="0" nillable="true" form="qualified"/>
          <xsd:element name="Disbursements_by_GF__in____P4" type="xsd:string" minOccurs="0" nillable="true" form="qualified"/>
          <xsd:element name="Disbursements_by_GF__in____P5" type="xsd:string" minOccurs="0" nillable="true" form="qualified"/>
          <xsd:element name="Disbursements_by_GF__in____P6" type="xsd:string" minOccurs="0" nillable="true" form="qualified"/>
          <xsd:element name="Disbursements_by_GF__in____P7" type="xsd:string" minOccurs="0" nillable="true" form="qualified"/>
          <xsd:element name="Disbursements_by_GF__in____P8" type="xsd:string" minOccurs="0" nillable="true" form="qualified"/>
          <xsd:element name="Disbursements_by_GF__in____P9" type="xsd:string" minOccurs="0" nillable="true" form="qualified"/>
          <xsd:element name="Disbursements_by_GF__in____P10" type="xsd:string" minOccurs="0" nillable="true" form="qualified"/>
          <xsd:element name="Disbursements_by_GF__in____P11" type="xsd:string" minOccurs="0" nillable="true" form="qualified"/>
          <xsd:element name="Disbursements_by_GF__in____P12" type="xsd:string" minOccurs="0" nillable="true" form="qualified"/>
        </xsd:sequence>
      </xsd:complexType>
      <xsd:complexType name="F2Type">
        <xsd:sequence>
          <xsd:element name="TB__detect_and_treat_Cumulative_Budget__in___" type="xsd:double" minOccurs="0" nillable="true" form="qualified"/>
          <xsd:element name="TB__detect_and_treat_Cumulative_Expenditures__in___" type="xsd:double" minOccurs="0" nillable="true" form="qualified"/>
          <xsd:element name="TB__ID_cases_Cumulative_Budget__in___" type="xsd:double" minOccurs="0" nillable="true" form="qualified"/>
          <xsd:element name="TB__ID_cases_Cumulative_Expenditures__in___" type="xsd:double" minOccurs="0" nillable="true" form="qualified"/>
          <xsd:element name="TB_HIV__Cumulative_Budget__in___" type="xsd:double" minOccurs="0" nillable="true" form="qualified"/>
          <xsd:element name="TB_HIV__Cumulative_Expenditures__in___" type="xsd:double" minOccurs="0" nillable="true" form="qualified"/>
          <xsd:element name="Advocacy__Commun__SocMob_Cumulative_Budget__in___" type="xsd:double" minOccurs="0" nillable="true" form="qualified"/>
          <xsd:element name="Advocacy__Commun__SocMob_Cumulative_Expenditures__in___" type="xsd:double" minOccurs="0" nillable="true" form="qualified"/>
          <xsd:element name="Environ__Community_TB_care__Cumulative_Budget__in___" type="xsd:double" minOccurs="0" nillable="true" form="qualified"/>
          <xsd:element name="Environ__Community_TB_care__Cumulative_Expenditures__in___" type="xsd:double" minOccurs="0" nillable="true" form="qualified"/>
          <xsd:element name="_Cumulative_Budget__in____1" type="xsd:string" minOccurs="0" nillable="true" form="qualified"/>
          <xsd:element name="_Cumulative_Expenditures__in____1" type="xsd:string" minOccurs="0" nillable="true" form="qualified"/>
          <xsd:element name="_Cumulative_Budget__in____2" type="xsd:string" minOccurs="0" nillable="true" form="qualified"/>
          <xsd:element name="_Cumulative_Expenditures__in____2" type="xsd:string" minOccurs="0" nillable="true" form="qualified"/>
          <xsd:element name="_Cumulative_Budget__in___" type="xsd:string" minOccurs="0" nillable="true" form="qualified"/>
          <xsd:element name="_Cumulative_Expenditures__in___" type="xsd:string" minOccurs="0" nillable="true" form="qualified"/>
        </xsd:sequence>
      </xsd:complexType>
      <xsd:complexType name="F3Type">
        <xsd:sequence>
          <xsd:element name="Disbursed_by_Global_Fund_Prior_to_reporting_period__in___" type="xsd:double" minOccurs="0" nillable="true" form="qualified"/>
          <xsd:element name="Disbursed_by_Global_Fund_Reporting_period__in___" type="xsd:double" minOccurs="0" nillable="true" form="qualified"/>
          <xsd:element name="PR_expenditure_and_disbursement_Prior_to_reporting_period__in___" type="xsd:double" minOccurs="0" nillable="true" form="qualified"/>
          <xsd:element name="PR_expenditure_and_disbursement_Reporting_period__in___" type="xsd:double" minOccurs="0" nillable="true" form="qualified"/>
          <xsd:element name="Disbursed_to_SRs_Prior_to_reporting_period__in___" type="xsd:double" minOccurs="0" nillable="true" form="qualified"/>
          <xsd:element name="Disbursed_to_SRs_Reporting_period__in___" type="xsd:double" minOccurs="0" nillable="true" form="qualified"/>
          <xsd:element name="SR_expenditures_Prior_to_reporting_period__in___" type="xsd:double" minOccurs="0" nillable="true" form="qualified"/>
          <xsd:element name="SR_expenditures_Reporting_period__in___" type="xsd:double" minOccurs="0" nillable="true" form="qualified"/>
        </xsd:sequence>
      </xsd:complexType>
      <xsd:complexType name="F4Type">
        <xsd:sequence>
          <xsd:element name="Days_taken_to_submit_acceptable_PU_DR_to_LFA_Expected__days_" type="xsd:double" minOccurs="0" nillable="true" form="qualified"/>
          <xsd:element name="Days_taken_to_submit_acceptable_PU_DR_to_LFA_Actual__days_" type="xsd:double" minOccurs="0" nillable="true" form="qualified"/>
          <xsd:element name="Days_taken_for_disbursement_to_reach_PR_Expected__days_" type="xsd:double" minOccurs="0" nillable="true" form="qualified"/>
          <xsd:element name="Days_taken_for_disbursement_to_reach_PR_Actual__days_" type="xsd:double" minOccurs="0" nillable="true" form="qualified"/>
          <xsd:element name="Days_taken_for_disbursement_to_reach_SRs__Expected__days_" type="xsd:double" minOccurs="0" nillable="true" form="qualified"/>
          <xsd:element name="Days_taken_for_disbursement_to_reach_SRs__Actual__days_" type="xsd:double" minOccurs="0" nillable="true" form="qualified"/>
        </xsd:sequence>
      </xsd:complexType>
      <xsd:complexType name="M1Type">
        <xsd:sequence>
          <xsd:element name="Conditions_precedents__CPs__" type="xsd:string" minOccurs="0" nillable="true" form="qualified"/>
          <xsd:element name="Conditions_precedents__CPs__Fulfilled" type="xsd:double" minOccurs="0" nillable="true" form="qualified"/>
          <xsd:element name="Conditions_precedents__CPs__Not_fulfilled__but_within_deadline" type="xsd:double" minOccurs="0" nillable="true" form="qualified"/>
          <xsd:element name="Conditions_precedents__CPs__Not_fulfilled__and_past_the_deadline" type="xsd:double" minOccurs="0" nillable="true" form="qualified"/>
          <xsd:element name="Time_Bound_Actions__TBAs__" type="xsd:string" minOccurs="0" nillable="true" form="qualified"/>
          <xsd:element name="Time_Bound_Actions__TBAs__Fulfilled" type="xsd:double" minOccurs="0" nillable="true" form="qualified"/>
          <xsd:element name="Time_Bound_Actions__TBAs__Not_fulfilled__but_within_deadline" type="xsd:string" minOccurs="0" nillable="true" form="qualified"/>
          <xsd:element name="Time_Bound_Actions__TBAs__Not_fulfilled__and_past_the_deadline" type="xsd:double" minOccurs="0" nillable="true" form="qualified"/>
        </xsd:sequence>
      </xsd:complexType>
      <xsd:complexType name="M2Type">
        <xsd:sequence>
          <xsd:element name="PMU_Planned" type="xsd:double" minOccurs="0" nillable="true" form="qualified"/>
          <xsd:element name="PMU_Filled" type="xsd:double" minOccurs="0" nillable="true" form="qualified"/>
        </xsd:sequence>
      </xsd:complexType>
      <xsd:complexType name="M3Type">
        <xsd:sequence>
          <xsd:element name="SRs_Identified" type="xsd:double" minOccurs="0" nillable="true" form="qualified"/>
          <xsd:element name="SRs_Assessed" type="xsd:double" minOccurs="0" nillable="true" form="qualified"/>
          <xsd:element name="SRs_Approved" type="xsd:double" minOccurs="0" nillable="true" form="qualified"/>
          <xsd:element name="SRs_Signed" type="xsd:double" minOccurs="0" nillable="true" form="qualified"/>
          <xsd:element name="SRs_Receiving_Funding" type="xsd:double" minOccurs="0" nillable="true" form="qualified"/>
        </xsd:sequence>
      </xsd:complexType>
      <xsd:complexType name="M4Type">
        <xsd:sequence>
          <xsd:element name="SSR_to_SR__IR__Date" type="xsd:string" minOccurs="0" nillable="true" form="qualified"/>
          <xsd:element name="SSR_to_SR__IR_____Expected" type="xsd:string" minOccurs="0" nillable="true" form="qualified"/>
          <xsd:element name="SSR_to_SR__IR____Received" type="xsd:string" minOccurs="0" nillable="true" form="qualified"/>
          <xsd:element name="SRs__IRs__to_PR_Date" type="xsd:dateTime" minOccurs="0" nillable="true" form="qualified"/>
          <xsd:element name="SRs__IRs__to_PR____Expected" type="xsd:double" minOccurs="0" nillable="true" form="qualified"/>
          <xsd:element name="SRs__IRs__to_PR___Received" type="xsd:double" minOccurs="0" nillable="true" form="qualified"/>
        </xsd:sequence>
      </xsd:complexType>
      <xsd:complexType name="M5Type">
        <xsd:sequence>
          <xsd:element name="Budget_Approved__P1" type="xsd:double" minOccurs="0" nillable="true" form="qualified"/>
          <xsd:element name="Budget_Approved__P2" type="xsd:double" minOccurs="0" nillable="true" form="qualified"/>
          <xsd:element name="Budget_Approved__P3" type="xsd:double" minOccurs="0" nillable="true" form="qualified"/>
          <xsd:element name="Budget_Approved__P4" type="xsd:double" minOccurs="0" nillable="true" form="qualified"/>
          <xsd:element name="Budget_Approved__P5" type="xsd:double" minOccurs="0" nillable="true" form="qualified"/>
          <xsd:element name="Budget_Approved__P6" type="xsd:double" minOccurs="0" nillable="true" form="qualified"/>
          <xsd:element name="Budget_Approved__P7" type="xsd:double" minOccurs="0" nillable="true" form="qualified"/>
          <xsd:element name="Budget_Approved__P8" type="xsd:double" minOccurs="0" nillable="true" form="qualified"/>
          <xsd:element name="Budget_Approved__P9" type="xsd:double" minOccurs="0" nillable="true" form="qualified"/>
          <xsd:element name="Budget_Approved__P10" type="xsd:double" minOccurs="0" nillable="true" form="qualified"/>
          <xsd:element name="Budget_Approved__P11" type="xsd:double" minOccurs="0" nillable="true" form="qualified"/>
          <xsd:element name="Budget_Approved__P12" type="xsd:double" minOccurs="0" nillable="true" form="qualified"/>
          <xsd:element name="Obligations_P1" type="xsd:double" minOccurs="0" nillable="true" form="qualified"/>
          <xsd:element name="Obligations_P2" type="xsd:double" minOccurs="0" nillable="true" form="qualified"/>
          <xsd:element name="Obligations_P3" type="xsd:double" minOccurs="0" nillable="true" form="qualified"/>
          <xsd:element name="Obligations_P4" type="xsd:double" minOccurs="0" nillable="true" form="qualified"/>
          <xsd:element name="Obligations_P5" type="xsd:double" minOccurs="0" nillable="true" form="qualified"/>
          <xsd:element name="Obligations_P6" type="xsd:double" minOccurs="0" nillable="true" form="qualified"/>
          <xsd:element name="Obligations_P7" type="xsd:double" minOccurs="0" nillable="true" form="qualified"/>
          <xsd:element name="Obligations_P8" type="xsd:double" minOccurs="0" nillable="true" form="qualified"/>
          <xsd:element name="Obligations_P9" type="xsd:double" minOccurs="0" nillable="true" form="qualified"/>
          <xsd:element name="Obligations_P10" type="xsd:double" minOccurs="0" nillable="true" form="qualified"/>
          <xsd:element name="Obligations_P11" type="xsd:double" minOccurs="0" nillable="true" form="qualified"/>
          <xsd:element name="Obligations_P12" type="xsd:double" minOccurs="0" nillable="true" form="qualified"/>
          <xsd:element name="Expenditures_P1" type="xsd:double" minOccurs="0" nillable="true" form="qualified"/>
          <xsd:element name="Expenditures_P2" type="xsd:double" minOccurs="0" nillable="true" form="qualified"/>
          <xsd:element name="Expenditures_P3" type="xsd:double" minOccurs="0" nillable="true" form="qualified"/>
          <xsd:element name="Expenditures_P4" type="xsd:double" minOccurs="0" nillable="true" form="qualified"/>
          <xsd:element name="Expenditures_P5" type="xsd:double" minOccurs="0" nillable="true" form="qualified"/>
          <xsd:element name="Expenditures_P6" type="xsd:double" minOccurs="0" nillable="true" form="qualified"/>
          <xsd:element name="Expenditures_P7" type="xsd:double" minOccurs="0" nillable="true" form="qualified"/>
          <xsd:element name="Expenditures_P8" type="xsd:double" minOccurs="0" nillable="true" form="qualified"/>
          <xsd:element name="Expenditures_P9" type="xsd:double" minOccurs="0" nillable="true" form="qualified"/>
          <xsd:element name="Expenditures_P10" type="xsd:double" minOccurs="0" nillable="true" form="qualified"/>
          <xsd:element name="Expenditures_P11" type="xsd:double" minOccurs="0" nillable="true" form="qualified"/>
          <xsd:element name="Expenditures_P12" type="xsd:double" minOccurs="0" nillable="true" form="qualified"/>
        </xsd:sequence>
      </xsd:complexType>
      <xsd:complexType name="M6Type">
        <xsd:sequence>
          <xsd:element name="HIV___AIDS_Products" type="xsd:string" minOccurs="0" nillable="true" form="qualified"/>
          <xsd:element name="HIV___AIDS__1__Number_of_tablets_per_patient_per_day__Review_country_treatment_guidelines_" type="xsd:double" minOccurs="0" nillable="true" form="qualified"/>
          <xsd:element name="HIV___AIDS__3__Total_patients_in_treatment" type="xsd:double" minOccurs="0" nillable="true" form="qualified"/>
          <xsd:element name="HIV___AIDS__5__Current_stock_in_central_warehouse__that_does_not_expire_within_the_next_3_months_" type="xsd:double" minOccurs="0" nillable="true" form="qualified"/>
          <xsd:element name="HIV___AIDS__7__Level_of_safety_stock__expressed_in_months_and_defined_by_country__" type="xsd:double" minOccurs="0" nillable="true" form="qualified"/>
          <xsd:element name="_Products_1" type="xsd:string" minOccurs="0" nillable="true" form="qualified"/>
          <xsd:element name="__1__Number_of_tablets_per_patient_per_day__Review_country_treatment_guidelines__1" type="xsd:double" minOccurs="0" nillable="true" form="qualified"/>
          <xsd:element name="__3__Total_patients_in_treatment_1" type="xsd:double" minOccurs="0" nillable="true" form="qualified"/>
          <xsd:element name="__5__Current_stock_in_central_warehouse__that_does_not_expire_within_the_next_3_months__1" type="xsd:double" minOccurs="0" nillable="true" form="qualified"/>
          <xsd:element name="__7__Level_of_safety_stock__expressed_in_months_and_defined_by_country___1" type="xsd:double" minOccurs="0" nillable="true" form="qualified"/>
          <xsd:element name="_Products_2" type="xsd:string" minOccurs="0" nillable="true" form="qualified"/>
          <xsd:element name="__1__Number_of_tablets_per_patient_per_day__Review_country_treatment_guidelines__2" type="xsd:double" minOccurs="0" nillable="true" form="qualified"/>
          <xsd:element name="__3__Total_patients_in_treatment_2" type="xsd:double" minOccurs="0" nillable="true" form="qualified"/>
          <xsd:element name="__5__Current_stock_in_central_warehouse__that_does_not_expire_within_the_next_3_months__2" type="xsd:double" minOccurs="0" nillable="true" form="qualified"/>
          <xsd:element name="__7__Level_of_safety_stock__expressed_in_months_and_defined_by_country___2" type="xsd:double" minOccurs="0" nillable="true" form="qualified"/>
          <xsd:element name="_Products" type="xsd:string" minOccurs="0" nillable="true" form="qualified"/>
          <xsd:element name="__1__Number_of_tablets_per_patient_per_day__Review_country_treatment_guidelines_" type="xsd:double" minOccurs="0" nillable="true" form="qualified"/>
          <xsd:element name="__3__Total_patients_in_treatment" type="xsd:double" minOccurs="0" nillable="true" form="qualified"/>
          <xsd:element name="__5__Current_stock_in_central_warehouse__that_does_not_expire_within_the_next_3_months_" type="xsd:double" minOccurs="0" nillable="true" form="qualified"/>
          <xsd:element name="__7__Level_of_safety_stock__expressed_in_months_and_defined_by_country__" type="xsd:double" minOccurs="0" nillable="true" form="qualified"/>
        </xsd:sequence>
      </xsd:complexType>
      <xsd:complexType name="ProgType">
        <xsd:sequence>
          <xsd:element name="Target_P1_1" type="xsd:double" minOccurs="0" nillable="true" form="qualified"/>
          <xsd:element name="Target_P2_1" type="xsd:double" minOccurs="0" nillable="true" form="qualified"/>
          <xsd:element name="Target_P3_1" type="xsd:double" minOccurs="0" nillable="true" form="qualified"/>
          <xsd:element name="Target_P4_1" type="xsd:double" minOccurs="0" nillable="true" form="qualified"/>
          <xsd:element name="Target_P5_1" type="xsd:double" minOccurs="0" nillable="true" form="qualified"/>
          <xsd:element name="Target_P6_1" type="xsd:double" minOccurs="0" nillable="true" form="qualified"/>
          <xsd:element name="Target_P7_1" type="xsd:double" minOccurs="0" nillable="true" form="qualified"/>
          <xsd:element name="Target_P8_1" type="xsd:double" minOccurs="0" nillable="true" form="qualified"/>
          <xsd:element name="Target_P9_1" type="xsd:double" minOccurs="0" nillable="true" form="qualified"/>
          <xsd:element name="Target_P10_1" type="xsd:double" minOccurs="0" nillable="true" form="qualified"/>
          <xsd:element name="Target_P11_1" type="xsd:double" minOccurs="0" nillable="true" form="qualified"/>
          <xsd:element name="Target_P12_1" type="xsd:double" minOccurs="0" nillable="true" form="qualified"/>
          <xsd:element name="Achieved__P1_1" type="xsd:double" minOccurs="0" nillable="true" form="qualified"/>
          <xsd:element name="Achieved__P2_1" type="xsd:double" minOccurs="0" nillable="true" form="qualified"/>
          <xsd:element name="Achieved__P3_1" type="xsd:double" minOccurs="0" nillable="true" form="qualified"/>
          <xsd:element name="Achieved__P4_1" type="xsd:double" minOccurs="0" nillable="true" form="qualified"/>
          <xsd:element name="Achieved__P5_1" type="xsd:string" minOccurs="0" nillable="true" form="qualified"/>
          <xsd:element name="Achieved__P6_1" type="xsd:string" minOccurs="0" nillable="true" form="qualified"/>
          <xsd:element name="Achieved__P7_1" type="xsd:string" minOccurs="0" nillable="true" form="qualified"/>
          <xsd:element name="Achieved__P8_1" type="xsd:string" minOccurs="0" nillable="true" form="qualified"/>
          <xsd:element name="Achieved__P9_1" type="xsd:string" minOccurs="0" nillable="true" form="qualified"/>
          <xsd:element name="Achieved__P10_1" type="xsd:string" minOccurs="0" nillable="true" form="qualified"/>
          <xsd:element name="Achieved__P11_1" type="xsd:string" minOccurs="0" nillable="true" form="qualified"/>
          <xsd:element name="Achieved__P12_1" type="xsd:string" minOccurs="0" nillable="true" form="qualified"/>
          <xsd:element name="Target_P1_2" type="xsd:double" minOccurs="0" nillable="true" form="qualified"/>
          <xsd:element name="Target_P2_2" type="xsd:double" minOccurs="0" nillable="true" form="qualified"/>
          <xsd:element name="Target_P3_2" type="xsd:double" minOccurs="0" nillable="true" form="qualified"/>
          <xsd:element name="Target_P4_2" type="xsd:double" minOccurs="0" nillable="true" form="qualified"/>
          <xsd:element name="Target_P5_2" type="xsd:double" minOccurs="0" nillable="true" form="qualified"/>
          <xsd:element name="Target_P6_2" type="xsd:double" minOccurs="0" nillable="true" form="qualified"/>
          <xsd:element name="Target_P7_2" type="xsd:double" minOccurs="0" nillable="true" form="qualified"/>
          <xsd:element name="Target_P8_2" type="xsd:double" minOccurs="0" nillable="true" form="qualified"/>
          <xsd:element name="Target_P9_2" type="xsd:double" minOccurs="0" nillable="true" form="qualified"/>
          <xsd:element name="Target_P10_2" type="xsd:double" minOccurs="0" nillable="true" form="qualified"/>
          <xsd:element name="Target_P11_2" type="xsd:double" minOccurs="0" nillable="true" form="qualified"/>
          <xsd:element name="Target_P12_2" type="xsd:double" minOccurs="0" nillable="true" form="qualified"/>
          <xsd:element name="Achieved__P1_2" type="xsd:double" minOccurs="0" nillable="true" form="qualified"/>
          <xsd:element name="Achieved__P2_2" type="xsd:double" minOccurs="0" nillable="true" form="qualified"/>
          <xsd:element name="Achieved__P3_2" type="xsd:double" minOccurs="0" nillable="true" form="qualified"/>
          <xsd:element name="Achieved__P4_2" type="xsd:double" minOccurs="0" nillable="true" form="qualified"/>
          <xsd:element name="Achieved__P5_2" type="xsd:string" minOccurs="0" nillable="true" form="qualified"/>
          <xsd:element name="Achieved__P6_2" type="xsd:string" minOccurs="0" nillable="true" form="qualified"/>
          <xsd:element name="Achieved__P7_2" type="xsd:string" minOccurs="0" nillable="true" form="qualified"/>
          <xsd:element name="Achieved__P8_2" type="xsd:string" minOccurs="0" nillable="true" form="qualified"/>
          <xsd:element name="Achieved__P9_2" type="xsd:string" minOccurs="0" nillable="true" form="qualified"/>
          <xsd:element name="Achieved__P10_2" type="xsd:string" minOccurs="0" nillable="true" form="qualified"/>
          <xsd:element name="Achieved__P11_2" type="xsd:string" minOccurs="0" nillable="true" form="qualified"/>
          <xsd:element name="Achieved__P12_2" type="xsd:string" minOccurs="0" nillable="true" form="qualified"/>
          <xsd:element name="Target_P1_3" type="xsd:double" minOccurs="0" nillable="true" form="qualified"/>
          <xsd:element name="Target_P2_3" type="xsd:double" minOccurs="0" nillable="true" form="qualified"/>
          <xsd:element name="Target_P3_3" type="xsd:double" minOccurs="0" nillable="true" form="qualified"/>
          <xsd:element name="Target_P4_3" type="xsd:double" minOccurs="0" nillable="true" form="qualified"/>
          <xsd:element name="Target_P5_3" type="xsd:double" minOccurs="0" nillable="true" form="qualified"/>
          <xsd:element name="Target_P6_3" type="xsd:double" minOccurs="0" nillable="true" form="qualified"/>
          <xsd:element name="Target_P7_3" type="xsd:double" minOccurs="0" nillable="true" form="qualified"/>
          <xsd:element name="Target_P8_3" type="xsd:double" minOccurs="0" nillable="true" form="qualified"/>
          <xsd:element name="Target_P9_3" type="xsd:double" minOccurs="0" nillable="true" form="qualified"/>
          <xsd:element name="Target_P10_3" type="xsd:string" minOccurs="0" nillable="true" form="qualified"/>
          <xsd:element name="Target_P11_3" type="xsd:string" minOccurs="0" nillable="true" form="qualified"/>
          <xsd:element name="Target_P12_3" type="xsd:double" minOccurs="0" nillable="true" form="qualified"/>
          <xsd:element name="Achieved__P1_3" type="xsd:string" minOccurs="0" nillable="true" form="qualified"/>
          <xsd:element name="Achieved__P2_3" type="xsd:double" minOccurs="0" nillable="true" form="qualified"/>
          <xsd:element name="Achieved__P3_3" type="xsd:string" minOccurs="0" nillable="true" form="qualified"/>
          <xsd:element name="Achieved__P4_3" type="xsd:double" minOccurs="0" nillable="true" form="qualified"/>
          <xsd:element name="Achieved__P5_3" type="xsd:string" minOccurs="0" nillable="true" form="qualified"/>
          <xsd:element name="Achieved__P6_3" type="xsd:string" minOccurs="0" nillable="true" form="qualified"/>
          <xsd:element name="Achieved__P7_3" type="xsd:string" minOccurs="0" nillable="true" form="qualified"/>
          <xsd:element name="Achieved__P8_3" type="xsd:string" minOccurs="0" nillable="true" form="qualified"/>
          <xsd:element name="Achieved__P9_3" type="xsd:string" minOccurs="0" nillable="true" form="qualified"/>
          <xsd:element name="Achieved__P10_3" type="xsd:string" minOccurs="0" nillable="true" form="qualified"/>
          <xsd:element name="Achieved__P11_3" type="xsd:string" minOccurs="0" nillable="true" form="qualified"/>
          <xsd:element name="Achieved__P12_3" type="xsd:string" minOccurs="0" nillable="true" form="qualified"/>
          <xsd:element name="Target_P1_4" type="xsd:string" minOccurs="0" nillable="true" form="qualified"/>
          <xsd:element name="Target_P2_4" type="xsd:string" minOccurs="0" nillable="true" form="qualified"/>
          <xsd:element name="Target_P3_4" type="xsd:string" minOccurs="0" nillable="true" form="qualified"/>
          <xsd:element name="Target_P4_4" type="xsd:double" minOccurs="0" nillable="true" form="qualified"/>
          <xsd:element name="Target_P5_4" type="xsd:string" minOccurs="0" nillable="true" form="qualified"/>
          <xsd:element name="Target_P6_4" type="xsd:string" minOccurs="0" nillable="true" form="qualified"/>
          <xsd:element name="Target_P7_4" type="xsd:string" minOccurs="0" nillable="true" form="qualified"/>
          <xsd:element name="Target_P8_4" type="xsd:double" minOccurs="0" nillable="true" form="qualified"/>
          <xsd:element name="Target_P9_4" type="xsd:string" minOccurs="0" nillable="true" form="qualified"/>
          <xsd:element name="Target_P10_4" type="xsd:string" minOccurs="0" nillable="true" form="qualified"/>
          <xsd:element name="Target_P11_4" type="xsd:string" minOccurs="0" nillable="true" form="qualified"/>
          <xsd:element name="Target_P12_4" type="xsd:double" minOccurs="0" nillable="true" form="qualified"/>
          <xsd:element name="Achieved__P1_4" type="xsd:string" minOccurs="0" nillable="true" form="qualified"/>
          <xsd:element name="Achieved__P2_4" type="xsd:string" minOccurs="0" nillable="true" form="qualified"/>
          <xsd:element name="Achieved__P3_4" type="xsd:string" minOccurs="0" nillable="true" form="qualified"/>
          <xsd:element name="Achieved__P4_4" type="xsd:double" minOccurs="0" nillable="true" form="qualified"/>
          <xsd:element name="Achieved__P5_4" type="xsd:string" minOccurs="0" nillable="true" form="qualified"/>
          <xsd:element name="Achieved__P6_4" type="xsd:string" minOccurs="0" nillable="true" form="qualified"/>
          <xsd:element name="Achieved__P7_4" type="xsd:string" minOccurs="0" nillable="true" form="qualified"/>
          <xsd:element name="Achieved__P8_4" type="xsd:string" minOccurs="0" nillable="true" form="qualified"/>
          <xsd:element name="Achieved__P9_4" type="xsd:string" minOccurs="0" nillable="true" form="qualified"/>
          <xsd:element name="Achieved__P10_4" type="xsd:string" minOccurs="0" nillable="true" form="qualified"/>
          <xsd:element name="Achieved__P11_4" type="xsd:string" minOccurs="0" nillable="true" form="qualified"/>
          <xsd:element name="Achieved__P12_4" type="xsd:string" minOccurs="0" nillable="true" form="qualified"/>
          <xsd:element name="Target_P1_5" type="xsd:double" minOccurs="0" nillable="true" form="qualified"/>
          <xsd:element name="Target_P2_5" type="xsd:double" minOccurs="0" nillable="true" form="qualified"/>
          <xsd:element name="Target_P3_5" type="xsd:double" minOccurs="0" nillable="true" form="qualified"/>
          <xsd:element name="Target_P4_5" type="xsd:double" minOccurs="0" nillable="true" form="qualified"/>
          <xsd:element name="Target_P5_5" type="xsd:double" minOccurs="0" nillable="true" form="qualified"/>
          <xsd:element name="Target_P6_5" type="xsd:double" minOccurs="0" nillable="true" form="qualified"/>
          <xsd:element name="Target_P7_5" type="xsd:double" minOccurs="0" nillable="true" form="qualified"/>
          <xsd:element name="Target_P8_5" type="xsd:double" minOccurs="0" nillable="true" form="qualified"/>
          <xsd:element name="Target_P9_5" type="xsd:double" minOccurs="0" nillable="true" form="qualified"/>
          <xsd:element name="Target_P10_5" type="xsd:double" minOccurs="0" nillable="true" form="qualified"/>
          <xsd:element name="Target_P11_5" type="xsd:double" minOccurs="0" nillable="true" form="qualified"/>
          <xsd:element name="Target_P12_5" type="xsd:double" minOccurs="0" nillable="true" form="qualified"/>
          <xsd:element name="Achieved__P1_5" type="xsd:double" minOccurs="0" nillable="true" form="qualified"/>
          <xsd:element name="Achieved__P2_5" type="xsd:double" minOccurs="0" nillable="true" form="qualified"/>
          <xsd:element name="Achieved__P3_5" type="xsd:double" minOccurs="0" nillable="true" form="qualified"/>
          <xsd:element name="Achieved__P4_5" type="xsd:double" minOccurs="0" nillable="true" form="qualified"/>
          <xsd:element name="Achieved__P5_5" type="xsd:string" minOccurs="0" nillable="true" form="qualified"/>
          <xsd:element name="Achieved__P6_5" type="xsd:string" minOccurs="0" nillable="true" form="qualified"/>
          <xsd:element name="Achieved__P7_5" type="xsd:string" minOccurs="0" nillable="true" form="qualified"/>
          <xsd:element name="Achieved__P8_5" type="xsd:string" minOccurs="0" nillable="true" form="qualified"/>
          <xsd:element name="Achieved__P9_5" type="xsd:string" minOccurs="0" nillable="true" form="qualified"/>
          <xsd:element name="Achieved__P10_5" type="xsd:string" minOccurs="0" nillable="true" form="qualified"/>
          <xsd:element name="Achieved__P11_5" type="xsd:string" minOccurs="0" nillable="true" form="qualified"/>
          <xsd:element name="Achieved__P12_5" type="xsd:string" minOccurs="0" nillable="true" form="qualified"/>
          <xsd:element name="Target_P1_6" type="xsd:double" minOccurs="0" nillable="true" form="qualified"/>
          <xsd:element name="Target_P2_6" type="xsd:double" minOccurs="0" nillable="true" form="qualified"/>
          <xsd:element name="Target_P3_6" type="xsd:double" minOccurs="0" nillable="true" form="qualified"/>
          <xsd:element name="Target_P4_6" type="xsd:double" minOccurs="0" nillable="true" form="qualified"/>
          <xsd:element name="Target_P5_6" type="xsd:double" minOccurs="0" nillable="true" form="qualified"/>
          <xsd:element name="Target_P6_6" type="xsd:double" minOccurs="0" nillable="true" form="qualified"/>
          <xsd:element name="Target_P7_6" type="xsd:double" minOccurs="0" nillable="true" form="qualified"/>
          <xsd:element name="Target_P8_6" type="xsd:double" minOccurs="0" nillable="true" form="qualified"/>
          <xsd:element name="Target_P9_6" type="xsd:double" minOccurs="0" nillable="true" form="qualified"/>
          <xsd:element name="Target_P10_6" type="xsd:double" minOccurs="0" nillable="true" form="qualified"/>
          <xsd:element name="Target_P11_6" type="xsd:double" minOccurs="0" nillable="true" form="qualified"/>
          <xsd:element name="Target_P12_6" type="xsd:double" minOccurs="0" nillable="true" form="qualified"/>
          <xsd:element name="Achieved__P1_6" type="xsd:double" minOccurs="0" nillable="true" form="qualified"/>
          <xsd:element name="Achieved__P2_6" type="xsd:double" minOccurs="0" nillable="true" form="qualified"/>
          <xsd:element name="Achieved__P3_6" type="xsd:double" minOccurs="0" nillable="true" form="qualified"/>
          <xsd:element name="Achieved__P4_6" type="xsd:double" minOccurs="0" nillable="true" form="qualified"/>
          <xsd:element name="Achieved__P5_6" type="xsd:string" minOccurs="0" nillable="true" form="qualified"/>
          <xsd:element name="Achieved__P6_6" type="xsd:string" minOccurs="0" nillable="true" form="qualified"/>
          <xsd:element name="Achieved__P7_6" type="xsd:string" minOccurs="0" nillable="true" form="qualified"/>
          <xsd:element name="Achieved__P8_6" type="xsd:string" minOccurs="0" nillable="true" form="qualified"/>
          <xsd:element name="Achieved__P9_6" type="xsd:string" minOccurs="0" nillable="true" form="qualified"/>
          <xsd:element name="Achieved__P10_6" type="xsd:string" minOccurs="0" nillable="true" form="qualified"/>
          <xsd:element name="Achieved__P11_6" type="xsd:string" minOccurs="0" nillable="true" form="qualified"/>
          <xsd:element name="Achieved__P12_6" type="xsd:string" minOccurs="0" nillable="true" form="qualified"/>
          <xsd:element name="Target_P1_7" type="xsd:double" minOccurs="0" nillable="true" form="qualified"/>
          <xsd:element name="Target_P2_7" type="xsd:double" minOccurs="0" nillable="true" form="qualified"/>
          <xsd:element name="Target_P3_7" type="xsd:double" minOccurs="0" nillable="true" form="qualified"/>
          <xsd:element name="Target_P4_7" type="xsd:double" minOccurs="0" nillable="true" form="qualified"/>
          <xsd:element name="Target_P5_7" type="xsd:double" minOccurs="0" nillable="true" form="qualified"/>
          <xsd:element name="Target_P6_7" type="xsd:double" minOccurs="0" nillable="true" form="qualified"/>
          <xsd:element name="Target_P7_7" type="xsd:double" minOccurs="0" nillable="true" form="qualified"/>
          <xsd:element name="Target_P8_7" type="xsd:double" minOccurs="0" nillable="true" form="qualified"/>
          <xsd:element name="Target_P9_7" type="xsd:double" minOccurs="0" nillable="true" form="qualified"/>
          <xsd:element name="Target_P10_7" type="xsd:double" minOccurs="0" nillable="true" form="qualified"/>
          <xsd:element name="Target_P11_7" type="xsd:double" minOccurs="0" nillable="true" form="qualified"/>
          <xsd:element name="Target_P12_7" type="xsd:double" minOccurs="0" nillable="true" form="qualified"/>
          <xsd:element name="Achieved__P1_7" type="xsd:double" minOccurs="0" nillable="true" form="qualified"/>
          <xsd:element name="Achieved__P2_7" type="xsd:double" minOccurs="0" nillable="true" form="qualified"/>
          <xsd:element name="Achieved__P3_7" type="xsd:double" minOccurs="0" nillable="true" form="qualified"/>
          <xsd:element name="Achieved__P4_7" type="xsd:double" minOccurs="0" nillable="true" form="qualified"/>
          <xsd:element name="Achieved__P5_7" type="xsd:string" minOccurs="0" nillable="true" form="qualified"/>
          <xsd:element name="Achieved__P6_7" type="xsd:string" minOccurs="0" nillable="true" form="qualified"/>
          <xsd:element name="Achieved__P7_7" type="xsd:string" minOccurs="0" nillable="true" form="qualified"/>
          <xsd:element name="Achieved__P8_7" type="xsd:string" minOccurs="0" nillable="true" form="qualified"/>
          <xsd:element name="Achieved__P9_7" type="xsd:string" minOccurs="0" nillable="true" form="qualified"/>
          <xsd:element name="Achieved__P10_7" type="xsd:string" minOccurs="0" nillable="true" form="qualified"/>
          <xsd:element name="Achieved__P11_7" type="xsd:string" minOccurs="0" nillable="true" form="qualified"/>
          <xsd:element name="Achieved__P12_7" type="xsd:string" minOccurs="0" nillable="true" form="qualified"/>
          <xsd:element name="Target_P1_8" type="xsd:string" minOccurs="0" nillable="true" form="qualified"/>
          <xsd:element name="Target_P2_8" type="xsd:double" minOccurs="0" nillable="true" form="qualified"/>
          <xsd:element name="Target_P3_8" type="xsd:string" minOccurs="0" nillable="true" form="qualified"/>
          <xsd:element name="Target_P4_8" type="xsd:double" minOccurs="0" nillable="true" form="qualified"/>
          <xsd:element name="Target_P5_8" type="xsd:string" minOccurs="0" nillable="true" form="qualified"/>
          <xsd:element name="Target_P6_8" type="xsd:double" minOccurs="0" nillable="true" form="qualified"/>
          <xsd:element name="Target_P7_8" type="xsd:string" minOccurs="0" nillable="true" form="qualified"/>
          <xsd:element name="Target_P8_8" type="xsd:double" minOccurs="0" nillable="true" form="qualified"/>
          <xsd:element name="Target_P9_8" type="xsd:double" minOccurs="0" nillable="true" form="qualified"/>
          <xsd:element name="Target_P10_8" type="xsd:double" minOccurs="0" nillable="true" form="qualified"/>
          <xsd:element name="Target_P11_8" type="xsd:double" minOccurs="0" nillable="true" form="qualified"/>
          <xsd:element name="Target_P12_8" type="xsd:double" minOccurs="0" nillable="true" form="qualified"/>
          <xsd:element name="Achieved__P1_8" type="xsd:string" minOccurs="0" nillable="true" form="qualified"/>
          <xsd:element name="Achieved__P2_8" type="xsd:string" minOccurs="0" nillable="true" form="qualified"/>
          <xsd:element name="Achieved__P3_8" type="xsd:string" minOccurs="0" nillable="true" form="qualified"/>
          <xsd:element name="Achieved__P4_8" type="xsd:string" minOccurs="0" nillable="true" form="qualified"/>
          <xsd:element name="Achieved__P5_8" type="xsd:string" minOccurs="0" nillable="true" form="qualified"/>
          <xsd:element name="Achieved__P6_8" type="xsd:string" minOccurs="0" nillable="true" form="qualified"/>
          <xsd:element name="Achieved__P7_8" type="xsd:string" minOccurs="0" nillable="true" form="qualified"/>
          <xsd:element name="Achieved__P8_8" type="xsd:string" minOccurs="0" nillable="true" form="qualified"/>
          <xsd:element name="Achieved__P9_8" type="xsd:string" minOccurs="0" nillable="true" form="qualified"/>
          <xsd:element name="Achieved__P10_8" type="xsd:string" minOccurs="0" nillable="true" form="qualified"/>
          <xsd:element name="Achieved__P11_8" type="xsd:string" minOccurs="0" nillable="true" form="qualified"/>
          <xsd:element name="Achieved__P12_8" type="xsd:string" minOccurs="0" nillable="true" form="qualified"/>
          <xsd:element name="Target_P1_9" type="xsd:double" minOccurs="0" nillable="true" form="qualified"/>
          <xsd:element name="Target_P2_9" type="xsd:double" minOccurs="0" nillable="true" form="qualified"/>
          <xsd:element name="Target_P3_9" type="xsd:double" minOccurs="0" nillable="true" form="qualified"/>
          <xsd:element name="Target_P4_9" type="xsd:double" minOccurs="0" nillable="true" form="qualified"/>
          <xsd:element name="Target_P5_9" type="xsd:double" minOccurs="0" nillable="true" form="qualified"/>
          <xsd:element name="Target_P6_9" type="xsd:double" minOccurs="0" nillable="true" form="qualified"/>
          <xsd:element name="Target_P7_9" type="xsd:double" minOccurs="0" nillable="true" form="qualified"/>
          <xsd:element name="Target_P8_9" type="xsd:double" minOccurs="0" nillable="true" form="qualified"/>
          <xsd:element name="Target_P9_9" type="xsd:double" minOccurs="0" nillable="true" form="qualified"/>
          <xsd:element name="Target_P10_9" type="xsd:double" minOccurs="0" nillable="true" form="qualified"/>
          <xsd:element name="Target_P11_9" type="xsd:double" minOccurs="0" nillable="true" form="qualified"/>
          <xsd:element name="Target_P12_9" type="xsd:double" minOccurs="0" nillable="true" form="qualified"/>
          <xsd:element name="Achieved__P1_9" type="xsd:string" minOccurs="0" nillable="true" form="qualified"/>
          <xsd:element name="Achieved__P2_9" type="xsd:double" minOccurs="0" nillable="true" form="qualified"/>
          <xsd:element name="Achieved__P3_9" type="xsd:string" minOccurs="0" nillable="true" form="qualified"/>
          <xsd:element name="Achieved__P4_9" type="xsd:double" minOccurs="0" nillable="true" form="qualified"/>
          <xsd:element name="Achieved__P5_9" type="xsd:string" minOccurs="0" nillable="true" form="qualified"/>
          <xsd:element name="Achieved__P6_9" type="xsd:string" minOccurs="0" nillable="true" form="qualified"/>
          <xsd:element name="Achieved__P7_9" type="xsd:string" minOccurs="0" nillable="true" form="qualified"/>
          <xsd:element name="Achieved__P8_9" type="xsd:string" minOccurs="0" nillable="true" form="qualified"/>
          <xsd:element name="Achieved__P9_9" type="xsd:string" minOccurs="0" nillable="true" form="qualified"/>
          <xsd:element name="Achieved__P10_9" type="xsd:string" minOccurs="0" nillable="true" form="qualified"/>
          <xsd:element name="Achieved__P11_9" type="xsd:string" minOccurs="0" nillable="true" form="qualified"/>
          <xsd:element name="Achieved__P12_9" type="xsd:string" minOccurs="0" nillable="true" form="qualified"/>
          <xsd:element name="Target_P1" type="xsd:string" minOccurs="0" nillable="true" form="qualified"/>
          <xsd:element name="Target_P2" type="xsd:string" minOccurs="0" nillable="true" form="qualified"/>
          <xsd:element name="Target_P3" type="xsd:string" minOccurs="0" nillable="true" form="qualified"/>
          <xsd:element name="Target_P4" type="xsd:double" minOccurs="0" nillable="true" form="qualified"/>
          <xsd:element name="Target_P5" type="xsd:string" minOccurs="0" nillable="true" form="qualified"/>
          <xsd:element name="Target_P6" type="xsd:string" minOccurs="0" nillable="true" form="qualified"/>
          <xsd:element name="Target_P7" type="xsd:string" minOccurs="0" nillable="true" form="qualified"/>
          <xsd:element name="Target_P8" type="xsd:string" minOccurs="0" nillable="true" form="qualified"/>
          <xsd:element name="Target_P9" type="xsd:string" minOccurs="0" nillable="true" form="qualified"/>
          <xsd:element name="Target_P10" type="xsd:string" minOccurs="0" nillable="true" form="qualified"/>
          <xsd:element name="Target_P11" type="xsd:string" minOccurs="0" nillable="true" form="qualified"/>
          <xsd:element name="Target_P12" type="xsd:string" minOccurs="0" nillable="true" form="qualified"/>
          <xsd:element name="Achieved__P1" type="xsd:string" minOccurs="0" nillable="true" form="qualified"/>
          <xsd:element name="Achieved__P2" type="xsd:string" minOccurs="0" nillable="true" form="qualified"/>
          <xsd:element name="Achieved__P3" type="xsd:string" minOccurs="0" nillable="true" form="qualified"/>
          <xsd:element name="Achieved__P4" type="xsd:string" minOccurs="0" nillable="true" form="qualified"/>
          <xsd:element name="Achieved__P5" type="xsd:string" minOccurs="0" nillable="true" form="qualified"/>
          <xsd:element name="Achieved__P6" type="xsd:string" minOccurs="0" nillable="true" form="qualified"/>
          <xsd:element name="Achieved__P7" type="xsd:string" minOccurs="0" nillable="true" form="qualified"/>
          <xsd:element name="Achieved__P8" type="xsd:string" minOccurs="0" nillable="true" form="qualified"/>
          <xsd:element name="Achieved__P9" type="xsd:string" minOccurs="0" nillable="true" form="qualified"/>
          <xsd:element name="Achieved__P10" type="xsd:string" minOccurs="0" nillable="true" form="qualified"/>
          <xsd:element name="Achieved__P11" type="xsd:string" minOccurs="0" nillable="true" form="qualified"/>
          <xsd:element name="Achieved__P12" type="xsd:string" minOccurs="0" nillable="true" form="qualified"/>
        </xsd:sequence>
      </xsd:complexType>
    </xsd:schema>
  </Schema>
  <Map ID="43" Name="Root_Map" RootElement="Root" SchemaID="Schema2" ShowImportExportValidationErrors="false" AutoFit="true" Append="false" PreserveSortAFLayout="true" PreserveFormat="true"/>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xmlMaps" Target="xmlMap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75"/>
          <c:y val="0.00175"/>
          <c:w val="0.9315"/>
          <c:h val="0.7845"/>
        </c:manualLayout>
      </c:layout>
      <c:barChart>
        <c:barDir val="col"/>
        <c:grouping val="clustered"/>
        <c:varyColors val="0"/>
        <c:ser>
          <c:idx val="0"/>
          <c:order val="0"/>
          <c:tx>
            <c:strRef>
              <c:f>'Data Entry'!$B$33</c:f>
              <c:strCache>
                <c:ptCount val="1"/>
                <c:pt idx="0">
                  <c:v>Cumulative budget</c:v>
                </c:pt>
              </c:strCache>
            </c:strRef>
          </c:tx>
          <c:spPr>
            <a:solidFill>
              <a:srgbClr val="993366"/>
            </a:solidFill>
            <a:ln w="3175">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'Data Entry'!$C$30:$N$30</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Entry'!$C$33:$N$33</c:f>
              <c:numCache>
                <c:ptCount val="12"/>
                <c:pt idx="0">
                  <c:v>627591</c:v>
                </c:pt>
                <c:pt idx="1">
                  <c:v>0</c:v>
                </c:pt>
                <c:pt idx="2">
                  <c:v>0</c:v>
                </c:pt>
                <c:pt idx="3">
                  <c:v>0</c:v>
                </c:pt>
                <c:pt idx="4">
                  <c:v>0</c:v>
                </c:pt>
                <c:pt idx="5">
                  <c:v>0</c:v>
                </c:pt>
                <c:pt idx="6">
                  <c:v>0</c:v>
                </c:pt>
                <c:pt idx="7">
                  <c:v>0</c:v>
                </c:pt>
                <c:pt idx="8">
                  <c:v>0</c:v>
                </c:pt>
                <c:pt idx="9">
                  <c:v>0</c:v>
                </c:pt>
                <c:pt idx="10">
                  <c:v>0</c:v>
                </c:pt>
                <c:pt idx="11">
                  <c:v>0</c:v>
                </c:pt>
              </c:numCache>
            </c:numRef>
          </c:val>
        </c:ser>
        <c:ser>
          <c:idx val="1"/>
          <c:order val="1"/>
          <c:tx>
            <c:strRef>
              <c:f>'Data Entry'!$B$34</c:f>
              <c:strCache>
                <c:ptCount val="1"/>
                <c:pt idx="0">
                  <c:v>Cumulative disbursements</c:v>
                </c:pt>
              </c:strCache>
            </c:strRef>
          </c:tx>
          <c:spPr>
            <a:solidFill>
              <a:srgbClr val="99CC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Entry'!$C$30:$N$30</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Entry'!$C$34:$N$34</c:f>
              <c:numCache>
                <c:ptCount val="12"/>
                <c:pt idx="0">
                  <c:v>629551</c:v>
                </c:pt>
                <c:pt idx="1">
                  <c:v>0</c:v>
                </c:pt>
                <c:pt idx="2">
                  <c:v>0</c:v>
                </c:pt>
                <c:pt idx="3">
                  <c:v>0</c:v>
                </c:pt>
                <c:pt idx="4">
                  <c:v>0</c:v>
                </c:pt>
                <c:pt idx="5">
                  <c:v>0</c:v>
                </c:pt>
                <c:pt idx="6">
                  <c:v>0</c:v>
                </c:pt>
                <c:pt idx="7">
                  <c:v>0</c:v>
                </c:pt>
                <c:pt idx="8">
                  <c:v>0</c:v>
                </c:pt>
                <c:pt idx="9">
                  <c:v>0</c:v>
                </c:pt>
                <c:pt idx="10">
                  <c:v>0</c:v>
                </c:pt>
                <c:pt idx="11">
                  <c:v>0</c:v>
                </c:pt>
              </c:numCache>
            </c:numRef>
          </c:val>
        </c:ser>
        <c:gapWidth val="70"/>
        <c:axId val="42058013"/>
        <c:axId val="42977798"/>
      </c:barChart>
      <c:catAx>
        <c:axId val="4205801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42977798"/>
        <c:crosses val="autoZero"/>
        <c:auto val="1"/>
        <c:lblOffset val="100"/>
        <c:tickLblSkip val="1"/>
        <c:noMultiLvlLbl val="0"/>
      </c:catAx>
      <c:valAx>
        <c:axId val="42977798"/>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42058013"/>
        <c:crossesAt val="1"/>
        <c:crossBetween val="between"/>
        <c:dispUnits/>
      </c:valAx>
      <c:spPr>
        <a:solidFill>
          <a:srgbClr val="FFFFFF"/>
        </a:solidFill>
        <a:ln w="3175">
          <a:solidFill>
            <a:srgbClr val="000000"/>
          </a:solidFill>
        </a:ln>
      </c:spPr>
    </c:plotArea>
    <c:legend>
      <c:legendPos val="r"/>
      <c:layout>
        <c:manualLayout>
          <c:xMode val="edge"/>
          <c:yMode val="edge"/>
          <c:x val="0.12325"/>
          <c:y val="0.8955"/>
          <c:w val="0.866"/>
          <c:h val="0.1045"/>
        </c:manualLayout>
      </c:layout>
      <c:overlay val="0"/>
      <c:spPr>
        <a:solidFill>
          <a:srgbClr val="FFFFFF"/>
        </a:solidFill>
        <a:ln w="3175">
          <a:solidFill>
            <a:srgbClr val="000000"/>
          </a:solidFill>
        </a:ln>
      </c:spPr>
      <c:txPr>
        <a:bodyPr vert="horz" rot="0"/>
        <a:lstStyle/>
        <a:p>
          <a:pPr>
            <a:defRPr lang="en-US" cap="none" sz="435" b="0" i="0" u="none" baseline="0">
              <a:solidFill>
                <a:srgbClr val="000000"/>
              </a:solidFill>
            </a:defRPr>
          </a:pPr>
        </a:p>
      </c:txPr>
    </c:legend>
    <c:plotVisOnly val="1"/>
    <c:dispBlanksAs val="gap"/>
    <c:showDLblsOverMax val="0"/>
  </c:chart>
  <c:spPr>
    <a:noFill/>
    <a:ln w="3175">
      <a:noFill/>
    </a:ln>
  </c:spPr>
  <c:txPr>
    <a:bodyPr vert="horz" rot="0"/>
    <a:lstStyle/>
    <a:p>
      <a:pPr>
        <a:defRPr lang="en-US" cap="none" sz="575"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75"/>
          <c:y val="0.0355"/>
          <c:w val="0.9365"/>
          <c:h val="0.81525"/>
        </c:manualLayout>
      </c:layout>
      <c:barChart>
        <c:barDir val="col"/>
        <c:grouping val="clustered"/>
        <c:varyColors val="0"/>
        <c:ser>
          <c:idx val="0"/>
          <c:order val="0"/>
          <c:tx>
            <c:strRef>
              <c:f>'Data Entry'!$G$122</c:f>
              <c:strCache>
                <c:ptCount val="1"/>
                <c:pt idx="0">
                  <c:v>Target</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Entry'!$H$122:$S$122</c:f>
              <c:numCache>
                <c:ptCount val="12"/>
                <c:pt idx="0">
                  <c:v>2502</c:v>
                </c:pt>
                <c:pt idx="1">
                  <c:v>2503</c:v>
                </c:pt>
                <c:pt idx="8">
                  <c:v>2000</c:v>
                </c:pt>
                <c:pt idx="9">
                  <c:v>2000</c:v>
                </c:pt>
              </c:numCache>
            </c:numRef>
          </c:val>
        </c:ser>
        <c:ser>
          <c:idx val="1"/>
          <c:order val="1"/>
          <c:tx>
            <c:strRef>
              <c:f>'Data Entry'!$G$123</c:f>
              <c:strCache>
                <c:ptCount val="1"/>
                <c:pt idx="0">
                  <c:v>Achieved </c:v>
                </c:pt>
              </c:strCache>
            </c:strRef>
          </c:tx>
          <c:spPr>
            <a:pattFill prst="pct50">
              <a:fgClr>
                <a:srgbClr val="99CCFF"/>
              </a:fgClr>
              <a:bgClr>
                <a:srgbClr val="FFFFFF"/>
              </a:bgClr>
            </a:patt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Entry'!$H$123:$S$123</c:f>
              <c:numCache>
                <c:ptCount val="12"/>
                <c:pt idx="0">
                  <c:v>1767</c:v>
                </c:pt>
                <c:pt idx="8">
                  <c:v>2111</c:v>
                </c:pt>
                <c:pt idx="9">
                  <c:v>1895</c:v>
                </c:pt>
              </c:numCache>
            </c:numRef>
          </c:val>
        </c:ser>
        <c:axId val="40053185"/>
        <c:axId val="24934346"/>
      </c:barChart>
      <c:catAx>
        <c:axId val="4005318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550" b="1" i="0" u="none" baseline="0">
                <a:solidFill>
                  <a:srgbClr val="000000"/>
                </a:solidFill>
              </a:defRPr>
            </a:pPr>
          </a:p>
        </c:txPr>
        <c:crossAx val="24934346"/>
        <c:crosses val="autoZero"/>
        <c:auto val="1"/>
        <c:lblOffset val="100"/>
        <c:tickLblSkip val="1"/>
        <c:noMultiLvlLbl val="0"/>
      </c:catAx>
      <c:valAx>
        <c:axId val="24934346"/>
        <c:scaling>
          <c:orientation val="minMax"/>
        </c:scaling>
        <c:axPos val="l"/>
        <c:majorGridlines>
          <c:spPr>
            <a:ln w="3175">
              <a:solidFill>
                <a:srgbClr val="000000"/>
              </a:solidFill>
            </a:ln>
          </c:spPr>
        </c:majorGridlines>
        <c:delete val="0"/>
        <c:numFmt formatCode="_ * #,##0_ ;_ * \-#,##0_ ;_ * &quot;-&quot;_ ;_ @_ " sourceLinked="0"/>
        <c:majorTickMark val="out"/>
        <c:minorTickMark val="none"/>
        <c:tickLblPos val="nextTo"/>
        <c:spPr>
          <a:ln w="3175">
            <a:solidFill>
              <a:srgbClr val="000000"/>
            </a:solidFill>
          </a:ln>
        </c:spPr>
        <c:crossAx val="40053185"/>
        <c:crossesAt val="1"/>
        <c:crossBetween val="between"/>
        <c:dispUnits/>
      </c:valAx>
      <c:spPr>
        <a:noFill/>
        <a:ln>
          <a:noFill/>
        </a:ln>
      </c:spPr>
    </c:plotArea>
    <c:legend>
      <c:legendPos val="b"/>
      <c:layout>
        <c:manualLayout>
          <c:xMode val="edge"/>
          <c:yMode val="edge"/>
          <c:x val="0.19425"/>
          <c:y val="0.9285"/>
          <c:w val="0.7015"/>
          <c:h val="0.0715"/>
        </c:manualLayout>
      </c:layout>
      <c:overlay val="0"/>
      <c:spPr>
        <a:solidFill>
          <a:srgbClr val="FFFFFF"/>
        </a:solidFill>
        <a:ln w="3175">
          <a:solidFill>
            <a:srgbClr val="000000"/>
          </a:solidFill>
        </a:ln>
      </c:spPr>
      <c:txPr>
        <a:bodyPr vert="horz" rot="0"/>
        <a:lstStyle/>
        <a:p>
          <a:pPr>
            <a:defRPr lang="en-US" cap="none" sz="435" b="0" i="0" u="none" baseline="0">
              <a:solidFill>
                <a:srgbClr val="000000"/>
              </a:solidFill>
            </a:defRPr>
          </a:pPr>
        </a:p>
      </c:txPr>
    </c:legend>
    <c:plotVisOnly val="1"/>
    <c:dispBlanksAs val="gap"/>
    <c:showDLblsOverMax val="0"/>
  </c:chart>
  <c:spPr>
    <a:noFill/>
    <a:ln w="3175">
      <a:noFill/>
    </a:ln>
  </c:spPr>
  <c:txPr>
    <a:bodyPr vert="horz" rot="0"/>
    <a:lstStyle/>
    <a:p>
      <a:pPr>
        <a:defRPr lang="en-US" cap="none" sz="475"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3075"/>
          <c:w val="0.98625"/>
          <c:h val="0.81725"/>
        </c:manualLayout>
      </c:layout>
      <c:barChart>
        <c:barDir val="col"/>
        <c:grouping val="clustered"/>
        <c:varyColors val="0"/>
        <c:ser>
          <c:idx val="0"/>
          <c:order val="0"/>
          <c:tx>
            <c:strRef>
              <c:f>'Data Entry'!$G$118</c:f>
              <c:strCache>
                <c:ptCount val="1"/>
                <c:pt idx="0">
                  <c:v>Target</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Entry'!$H$118:$S$118</c:f>
              <c:numCache>
                <c:ptCount val="12"/>
                <c:pt idx="0">
                  <c:v>950700</c:v>
                </c:pt>
                <c:pt idx="1">
                  <c:v>950700</c:v>
                </c:pt>
                <c:pt idx="8">
                  <c:v>650000</c:v>
                </c:pt>
                <c:pt idx="9">
                  <c:v>650000</c:v>
                </c:pt>
              </c:numCache>
            </c:numRef>
          </c:val>
        </c:ser>
        <c:ser>
          <c:idx val="1"/>
          <c:order val="1"/>
          <c:tx>
            <c:strRef>
              <c:f>'Data Entry'!$G$119</c:f>
              <c:strCache>
                <c:ptCount val="1"/>
                <c:pt idx="0">
                  <c:v>Achieved </c:v>
                </c:pt>
              </c:strCache>
            </c:strRef>
          </c:tx>
          <c:spPr>
            <a:pattFill prst="pct50">
              <a:fgClr>
                <a:srgbClr val="99CCFF"/>
              </a:fgClr>
              <a:bgClr>
                <a:srgbClr val="FFFFFF"/>
              </a:bgClr>
            </a:patt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Entry'!$H$119:$S$119</c:f>
              <c:numCache>
                <c:ptCount val="12"/>
                <c:pt idx="0">
                  <c:v>971</c:v>
                </c:pt>
                <c:pt idx="8">
                  <c:v>1113886</c:v>
                </c:pt>
                <c:pt idx="9">
                  <c:v>50361</c:v>
                </c:pt>
              </c:numCache>
            </c:numRef>
          </c:val>
        </c:ser>
        <c:axId val="23082523"/>
        <c:axId val="6416116"/>
      </c:barChart>
      <c:catAx>
        <c:axId val="2308252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550" b="1" i="0" u="none" baseline="0">
                <a:solidFill>
                  <a:srgbClr val="000000"/>
                </a:solidFill>
              </a:defRPr>
            </a:pPr>
          </a:p>
        </c:txPr>
        <c:crossAx val="6416116"/>
        <c:crosses val="autoZero"/>
        <c:auto val="1"/>
        <c:lblOffset val="100"/>
        <c:tickLblSkip val="1"/>
        <c:noMultiLvlLbl val="0"/>
      </c:catAx>
      <c:valAx>
        <c:axId val="6416116"/>
        <c:scaling>
          <c:orientation val="minMax"/>
        </c:scaling>
        <c:axPos val="l"/>
        <c:majorGridlines>
          <c:spPr>
            <a:ln w="3175">
              <a:solidFill>
                <a:srgbClr val="000000"/>
              </a:solidFill>
            </a:ln>
          </c:spPr>
        </c:majorGridlines>
        <c:delete val="0"/>
        <c:numFmt formatCode="_ * #,##0_ ;_ * \-#,##0_ ;_ * &quot;-&quot;_ ;_ @_ " sourceLinked="0"/>
        <c:majorTickMark val="out"/>
        <c:minorTickMark val="none"/>
        <c:tickLblPos val="nextTo"/>
        <c:spPr>
          <a:ln w="3175">
            <a:solidFill>
              <a:srgbClr val="000000"/>
            </a:solidFill>
          </a:ln>
        </c:spPr>
        <c:crossAx val="23082523"/>
        <c:crossesAt val="1"/>
        <c:crossBetween val="between"/>
        <c:dispUnits/>
      </c:valAx>
      <c:spPr>
        <a:noFill/>
        <a:ln>
          <a:noFill/>
        </a:ln>
      </c:spPr>
    </c:plotArea>
    <c:legend>
      <c:legendPos val="r"/>
      <c:layout>
        <c:manualLayout>
          <c:xMode val="edge"/>
          <c:yMode val="edge"/>
          <c:x val="0.203"/>
          <c:y val="0.92975"/>
          <c:w val="0.7065"/>
          <c:h val="0.07025"/>
        </c:manualLayout>
      </c:layout>
      <c:overlay val="0"/>
      <c:spPr>
        <a:solidFill>
          <a:srgbClr val="FFFFFF"/>
        </a:solidFill>
        <a:ln w="3175">
          <a:solidFill>
            <a:srgbClr val="000000"/>
          </a:solidFill>
        </a:ln>
      </c:spPr>
      <c:txPr>
        <a:bodyPr vert="horz" rot="0"/>
        <a:lstStyle/>
        <a:p>
          <a:pPr>
            <a:defRPr lang="en-US" cap="none" sz="435" b="0" i="0" u="none" baseline="0">
              <a:solidFill>
                <a:srgbClr val="000000"/>
              </a:solidFill>
            </a:defRPr>
          </a:pPr>
        </a:p>
      </c:txPr>
    </c:legend>
    <c:plotVisOnly val="1"/>
    <c:dispBlanksAs val="gap"/>
    <c:showDLblsOverMax val="0"/>
  </c:chart>
  <c:spPr>
    <a:noFill/>
    <a:ln w="3175">
      <a:noFill/>
    </a:ln>
  </c:spPr>
  <c:txPr>
    <a:bodyPr vert="horz" rot="0"/>
    <a:lstStyle/>
    <a:p>
      <a:pPr>
        <a:defRPr lang="en-US" cap="none" sz="475"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rPr>
              <a:t>Disbursements to PR</a:t>
            </a:r>
          </a:p>
        </c:rich>
      </c:tx>
      <c:layout/>
      <c:spPr>
        <a:noFill/>
        <a:ln w="3175">
          <a:noFill/>
        </a:ln>
      </c:spPr>
    </c:title>
    <c:plotArea>
      <c:layout/>
      <c:areaChart>
        <c:grouping val="standard"/>
        <c:varyColors val="0"/>
        <c:ser>
          <c:idx val="0"/>
          <c:order val="0"/>
          <c:tx>
            <c:strRef>
              <c:f>'Data Entry'!$B$33</c:f>
              <c:strCache>
                <c:ptCount val="1"/>
                <c:pt idx="0">
                  <c:v>Cumulative budget</c:v>
                </c:pt>
              </c:strCache>
            </c:strRef>
          </c:tx>
          <c:spPr>
            <a:solidFill>
              <a:srgbClr val="339966"/>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'Data Entry'!$C$30:$M$30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'Data Entry'!$C$33:$M$33</c:f>
              <c:numCache>
                <c:ptCount val="11"/>
                <c:pt idx="0">
                  <c:v>627591</c:v>
                </c:pt>
                <c:pt idx="1">
                  <c:v>0</c:v>
                </c:pt>
                <c:pt idx="2">
                  <c:v>0</c:v>
                </c:pt>
                <c:pt idx="3">
                  <c:v>0</c:v>
                </c:pt>
                <c:pt idx="4">
                  <c:v>0</c:v>
                </c:pt>
                <c:pt idx="5">
                  <c:v>0</c:v>
                </c:pt>
                <c:pt idx="6">
                  <c:v>0</c:v>
                </c:pt>
                <c:pt idx="7">
                  <c:v>0</c:v>
                </c:pt>
                <c:pt idx="8">
                  <c:v>0</c:v>
                </c:pt>
                <c:pt idx="9">
                  <c:v>0</c:v>
                </c:pt>
                <c:pt idx="10">
                  <c:v>0</c:v>
                </c:pt>
              </c:numCache>
            </c:numRef>
          </c:val>
        </c:ser>
        <c:ser>
          <c:idx val="1"/>
          <c:order val="1"/>
          <c:tx>
            <c:strRef>
              <c:f>'Data Entry'!$B$34</c:f>
              <c:strCache>
                <c:ptCount val="1"/>
                <c:pt idx="0">
                  <c:v>Cumulative disbursements</c:v>
                </c:pt>
              </c:strCache>
            </c:strRef>
          </c:tx>
          <c:spPr>
            <a:gradFill rotWithShape="1">
              <a:gsLst>
                <a:gs pos="0">
                  <a:srgbClr val="CCFFCC"/>
                </a:gs>
                <a:gs pos="100000">
                  <a:srgbClr val="E3FFE3"/>
                </a:gs>
              </a:gsLst>
              <a:lin ang="5400000" scaled="1"/>
            </a:gradFill>
            <a:ln w="12700">
              <a:solidFill>
                <a:srgbClr val="FFCC00"/>
              </a:solidFill>
            </a:ln>
          </c:spPr>
          <c:extLst>
            <c:ext xmlns:c14="http://schemas.microsoft.com/office/drawing/2007/8/2/chart" uri="{6F2FDCE9-48DA-4B69-8628-5D25D57E5C99}">
              <c14:invertSolidFillFmt>
                <c14:spPr>
                  <a:solidFill>
                    <a:srgbClr val="000000"/>
                  </a:solidFill>
                </c14:spPr>
              </c14:invertSolidFillFmt>
            </c:ext>
          </c:extLst>
          <c:cat>
            <c:strRef>
              <c:f>'Data Entry'!$C$30:$M$30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'Data Entry'!$C$34:$M$34</c:f>
              <c:numCache>
                <c:ptCount val="11"/>
                <c:pt idx="0">
                  <c:v>629551</c:v>
                </c:pt>
                <c:pt idx="1">
                  <c:v>0</c:v>
                </c:pt>
                <c:pt idx="2">
                  <c:v>0</c:v>
                </c:pt>
                <c:pt idx="3">
                  <c:v>0</c:v>
                </c:pt>
                <c:pt idx="4">
                  <c:v>0</c:v>
                </c:pt>
                <c:pt idx="5">
                  <c:v>0</c:v>
                </c:pt>
                <c:pt idx="6">
                  <c:v>0</c:v>
                </c:pt>
                <c:pt idx="7">
                  <c:v>0</c:v>
                </c:pt>
                <c:pt idx="8">
                  <c:v>0</c:v>
                </c:pt>
                <c:pt idx="9">
                  <c:v>0</c:v>
                </c:pt>
                <c:pt idx="10">
                  <c:v>0</c:v>
                </c:pt>
              </c:numCache>
            </c:numRef>
          </c:val>
        </c:ser>
        <c:dropLines>
          <c:spPr>
            <a:ln w="3175">
              <a:solidFill>
                <a:srgbClr val="000000"/>
              </a:solidFill>
            </a:ln>
          </c:spPr>
        </c:dropLines>
        <c:axId val="57745045"/>
        <c:axId val="49943358"/>
      </c:areaChart>
      <c:catAx>
        <c:axId val="57745045"/>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00" b="1" i="0" u="none" baseline="0">
                <a:solidFill>
                  <a:srgbClr val="000000"/>
                </a:solidFill>
              </a:defRPr>
            </a:pPr>
          </a:p>
        </c:txPr>
        <c:crossAx val="49943358"/>
        <c:crosses val="autoZero"/>
        <c:auto val="1"/>
        <c:lblOffset val="100"/>
        <c:tickLblSkip val="8"/>
        <c:noMultiLvlLbl val="0"/>
      </c:catAx>
      <c:valAx>
        <c:axId val="49943358"/>
        <c:scaling>
          <c:orientation val="minMax"/>
        </c:scaling>
        <c:axPos val="l"/>
        <c:title>
          <c:tx>
            <c:rich>
              <a:bodyPr vert="horz" rot="-5400000" anchor="ctr"/>
              <a:lstStyle/>
              <a:p>
                <a:pPr algn="ctr">
                  <a:defRPr/>
                </a:pPr>
                <a:r>
                  <a:rPr lang="en-US" cap="none" sz="100" b="0" i="0" u="none" baseline="0">
                    <a:solidFill>
                      <a:srgbClr val="000000"/>
                    </a:solidFill>
                  </a:rPr>
                  <a:t>USD</a:t>
                </a:r>
              </a:p>
            </c:rich>
          </c:tx>
          <c:layout/>
          <c:overlay val="0"/>
          <c:spPr>
            <a:noFill/>
            <a:ln w="3175">
              <a:noFill/>
            </a:ln>
          </c:spPr>
        </c:title>
        <c:majorGridlines>
          <c:spPr>
            <a:ln w="3175">
              <a:solidFill>
                <a:srgbClr val="000000"/>
              </a:solidFill>
            </a:ln>
          </c:spPr>
        </c:majorGridlines>
        <c:delete val="0"/>
        <c:numFmt formatCode="_ * #,##0_ ;_ * \-#,##0_ ;_ * &quot;-&quot;_ ;_ @_ " sourceLinked="0"/>
        <c:majorTickMark val="out"/>
        <c:minorTickMark val="none"/>
        <c:tickLblPos val="nextTo"/>
        <c:spPr>
          <a:ln w="3175">
            <a:solidFill>
              <a:srgbClr val="000000"/>
            </a:solidFill>
          </a:ln>
        </c:spPr>
        <c:crossAx val="57745045"/>
        <c:crossesAt val="1"/>
        <c:crossBetween val="midCat"/>
        <c:dispUnits/>
      </c:valAx>
      <c:spPr>
        <a:solidFill>
          <a:srgbClr val="FFFFFF"/>
        </a:solidFill>
        <a:ln w="3175">
          <a:solidFill>
            <a:srgbClr val="000000"/>
          </a:solidFill>
        </a:ln>
      </c:spPr>
    </c:plotArea>
    <c:legend>
      <c:legendPos val="r"/>
      <c:layout/>
      <c:overlay val="0"/>
      <c:spPr>
        <a:solidFill>
          <a:srgbClr val="FFFFFF"/>
        </a:solidFill>
        <a:ln w="3175">
          <a:solidFill>
            <a:srgbClr val="000000"/>
          </a:solidFill>
        </a:ln>
      </c:spPr>
    </c:legend>
    <c:plotVisOnly val="1"/>
    <c:dispBlanksAs val="zero"/>
    <c:showDLblsOverMax val="0"/>
  </c:chart>
  <c:spPr>
    <a:noFill/>
    <a:ln w="3175">
      <a:noFill/>
    </a:ln>
  </c:spPr>
  <c:txPr>
    <a:bodyPr vert="horz" rot="0"/>
    <a:lstStyle/>
    <a:p>
      <a:pPr>
        <a:defRPr lang="en-US" cap="none" sz="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75"/>
          <c:y val="0.0105"/>
          <c:w val="0.89175"/>
          <c:h val="0.89525"/>
        </c:manualLayout>
      </c:layout>
      <c:barChart>
        <c:barDir val="col"/>
        <c:grouping val="stacked"/>
        <c:varyColors val="0"/>
        <c:ser>
          <c:idx val="0"/>
          <c:order val="0"/>
          <c:spPr>
            <a:solidFill>
              <a:srgbClr val="0066CC"/>
            </a:solidFill>
            <a:ln w="3175">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'Data Entry'!$B$52:$B$55</c:f>
              <c:strCache>
                <c:ptCount val="4"/>
                <c:pt idx="0">
                  <c:v>Disbursed by Global Fund</c:v>
                </c:pt>
                <c:pt idx="1">
                  <c:v>PR expenditure and disbursement</c:v>
                </c:pt>
                <c:pt idx="2">
                  <c:v>Disbursed to SRs</c:v>
                </c:pt>
                <c:pt idx="3">
                  <c:v>SR expenditures</c:v>
                </c:pt>
              </c:strCache>
            </c:strRef>
          </c:cat>
          <c:val>
            <c:numRef>
              <c:f>'Data Entry'!$C$52:$C$55</c:f>
              <c:numCache>
                <c:ptCount val="4"/>
              </c:numCache>
            </c:numRef>
          </c:val>
        </c:ser>
        <c:ser>
          <c:idx val="1"/>
          <c:order val="1"/>
          <c:spPr>
            <a:solidFill>
              <a:srgbClr val="CCFFFF"/>
            </a:solidFill>
            <a:ln w="3175">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'Data Entry'!$B$52:$B$55</c:f>
              <c:strCache>
                <c:ptCount val="4"/>
                <c:pt idx="0">
                  <c:v>Disbursed by Global Fund</c:v>
                </c:pt>
                <c:pt idx="1">
                  <c:v>PR expenditure and disbursement</c:v>
                </c:pt>
                <c:pt idx="2">
                  <c:v>Disbursed to SRs</c:v>
                </c:pt>
                <c:pt idx="3">
                  <c:v>SR expenditures</c:v>
                </c:pt>
              </c:strCache>
            </c:strRef>
          </c:cat>
          <c:val>
            <c:numRef>
              <c:f>'Data Entry'!$D$52:$D$55</c:f>
              <c:numCache>
                <c:ptCount val="4"/>
                <c:pt idx="0">
                  <c:v>629551</c:v>
                </c:pt>
                <c:pt idx="1">
                  <c:v>286397</c:v>
                </c:pt>
                <c:pt idx="2">
                  <c:v>294491.71</c:v>
                </c:pt>
                <c:pt idx="3">
                  <c:v>146920</c:v>
                </c:pt>
              </c:numCache>
            </c:numRef>
          </c:val>
        </c:ser>
        <c:overlap val="100"/>
        <c:axId val="51255863"/>
        <c:axId val="58649584"/>
      </c:barChart>
      <c:catAx>
        <c:axId val="51255863"/>
        <c:scaling>
          <c:orientation val="minMax"/>
        </c:scaling>
        <c:axPos val="b"/>
        <c:delete val="0"/>
        <c:numFmt formatCode="General" sourceLinked="1"/>
        <c:majorTickMark val="out"/>
        <c:minorTickMark val="none"/>
        <c:tickLblPos val="nextTo"/>
        <c:spPr>
          <a:ln w="3175">
            <a:solidFill>
              <a:srgbClr val="808080"/>
            </a:solidFill>
          </a:ln>
        </c:spPr>
        <c:crossAx val="58649584"/>
        <c:crossesAt val="0"/>
        <c:auto val="1"/>
        <c:lblOffset val="100"/>
        <c:tickLblSkip val="1"/>
        <c:noMultiLvlLbl val="0"/>
      </c:catAx>
      <c:valAx>
        <c:axId val="58649584"/>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51255863"/>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500" b="0" i="0" u="none" baseline="0">
                <a:solidFill>
                  <a:srgbClr val="000000"/>
                </a:solidFill>
                <a:latin typeface="Calibri"/>
                <a:ea typeface="Calibri"/>
                <a:cs typeface="Calibri"/>
              </a:defRPr>
            </a:pPr>
          </a:p>
        </c:txPr>
      </c:dTable>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75"/>
          <c:y val="0.0415"/>
          <c:w val="0.968"/>
          <c:h val="0.831"/>
        </c:manualLayout>
      </c:layout>
      <c:barChart>
        <c:barDir val="col"/>
        <c:grouping val="clustered"/>
        <c:varyColors val="0"/>
        <c:ser>
          <c:idx val="0"/>
          <c:order val="0"/>
          <c:spPr>
            <a:solidFill>
              <a:srgbClr val="993366"/>
            </a:solidFill>
            <a:ln w="3175">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'Data Entry'!$B$39:$B$41</c:f>
              <c:strCache>
                <c:ptCount val="3"/>
                <c:pt idx="0">
                  <c:v>Prevention programs for sex workers and their clients</c:v>
                </c:pt>
                <c:pt idx="1">
                  <c:v>Program management</c:v>
                </c:pt>
                <c:pt idx="2">
                  <c:v>Other</c:v>
                </c:pt>
              </c:strCache>
            </c:strRef>
          </c:cat>
          <c:val>
            <c:numRef>
              <c:f>'Data Entry'!$C$39:$C$41</c:f>
              <c:numCache>
                <c:ptCount val="3"/>
                <c:pt idx="0">
                  <c:v>388639</c:v>
                </c:pt>
                <c:pt idx="1">
                  <c:v>40046</c:v>
                </c:pt>
                <c:pt idx="2">
                  <c:v>198906</c:v>
                </c:pt>
              </c:numCache>
            </c:numRef>
          </c:val>
        </c:ser>
        <c:ser>
          <c:idx val="1"/>
          <c:order val="1"/>
          <c:spPr>
            <a:solidFill>
              <a:srgbClr val="CCC1DA"/>
            </a:solidFill>
            <a:ln w="3175">
              <a:solidFill>
                <a:srgbClr val="8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'Data Entry'!$B$39:$B$41</c:f>
              <c:strCache>
                <c:ptCount val="3"/>
                <c:pt idx="0">
                  <c:v>Prevention programs for sex workers and their clients</c:v>
                </c:pt>
                <c:pt idx="1">
                  <c:v>Program management</c:v>
                </c:pt>
                <c:pt idx="2">
                  <c:v>Other</c:v>
                </c:pt>
              </c:strCache>
            </c:strRef>
          </c:cat>
          <c:val>
            <c:numRef>
              <c:f>'Data Entry'!$D$39:$D$41</c:f>
              <c:numCache>
                <c:ptCount val="3"/>
                <c:pt idx="0">
                  <c:v>162340</c:v>
                </c:pt>
                <c:pt idx="1">
                  <c:v>43907</c:v>
                </c:pt>
                <c:pt idx="2">
                  <c:v>80150</c:v>
                </c:pt>
              </c:numCache>
            </c:numRef>
          </c:val>
        </c:ser>
        <c:axId val="58084209"/>
        <c:axId val="52995834"/>
      </c:barChart>
      <c:catAx>
        <c:axId val="58084209"/>
        <c:scaling>
          <c:orientation val="minMax"/>
        </c:scaling>
        <c:axPos val="b"/>
        <c:delete val="0"/>
        <c:numFmt formatCode="General" sourceLinked="1"/>
        <c:majorTickMark val="out"/>
        <c:minorTickMark val="none"/>
        <c:tickLblPos val="nextTo"/>
        <c:spPr>
          <a:ln w="3175">
            <a:solidFill>
              <a:srgbClr val="000000"/>
            </a:solidFill>
          </a:ln>
        </c:spPr>
        <c:crossAx val="52995834"/>
        <c:crosses val="autoZero"/>
        <c:auto val="1"/>
        <c:lblOffset val="100"/>
        <c:tickLblSkip val="1"/>
        <c:noMultiLvlLbl val="0"/>
      </c:catAx>
      <c:valAx>
        <c:axId val="52995834"/>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575" b="0" i="0" u="none" baseline="0">
                <a:solidFill>
                  <a:srgbClr val="000000"/>
                </a:solidFill>
              </a:defRPr>
            </a:pPr>
          </a:p>
        </c:txPr>
        <c:crossAx val="58084209"/>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600" b="0" i="0" u="none" baseline="0">
                <a:solidFill>
                  <a:srgbClr val="000000"/>
                </a:solidFill>
              </a:defRPr>
            </a:pPr>
          </a:p>
        </c:txPr>
      </c:dTable>
      <c:spPr>
        <a:noFill/>
        <a:ln w="12700">
          <a:solidFill>
            <a:srgbClr val="000000"/>
          </a:solidFill>
        </a:ln>
      </c:spPr>
    </c:plotArea>
    <c:plotVisOnly val="1"/>
    <c:dispBlanksAs val="gap"/>
    <c:showDLblsOverMax val="0"/>
  </c:chart>
  <c:spPr>
    <a:noFill/>
    <a:ln w="3175">
      <a:noFill/>
    </a:ln>
  </c:spPr>
  <c:txPr>
    <a:bodyPr vert="horz" rot="0"/>
    <a:lstStyle/>
    <a:p>
      <a:pPr>
        <a:defRPr lang="en-US" cap="none" sz="9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1705"/>
          <c:w val="0.9935"/>
          <c:h val="0.68775"/>
        </c:manualLayout>
      </c:layout>
      <c:barChart>
        <c:barDir val="bar"/>
        <c:grouping val="percentStacked"/>
        <c:varyColors val="0"/>
        <c:ser>
          <c:idx val="0"/>
          <c:order val="0"/>
          <c:tx>
            <c:strRef>
              <c:f>'Data Entry'!$C$78</c:f>
              <c:strCache>
                <c:ptCount val="1"/>
                <c:pt idx="0">
                  <c:v>Planned</c:v>
                </c:pt>
              </c:strCache>
            </c:strRef>
          </c:tx>
          <c:spPr>
            <a:no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1"/>
              <c:showPercent val="0"/>
            </c:dLbl>
            <c:numFmt formatCode="#,##0" sourceLinked="0"/>
            <c:spPr>
              <a:noFill/>
              <a:ln w="3175">
                <a:noFill/>
              </a:ln>
            </c:spPr>
            <c:showLegendKey val="0"/>
            <c:showVal val="1"/>
            <c:showBubbleSize val="0"/>
            <c:showCatName val="0"/>
            <c:showSerName val="1"/>
            <c:showPercent val="0"/>
          </c:dLbls>
          <c:val>
            <c:numRef>
              <c:f>'Data Entry'!$C$79</c:f>
              <c:numCache>
                <c:ptCount val="1"/>
              </c:numCache>
            </c:numRef>
          </c:val>
        </c:ser>
        <c:overlap val="100"/>
        <c:gapWidth val="79"/>
        <c:axId val="7200459"/>
        <c:axId val="64804132"/>
      </c:barChart>
      <c:barChart>
        <c:barDir val="bar"/>
        <c:grouping val="percentStacked"/>
        <c:varyColors val="0"/>
        <c:ser>
          <c:idx val="1"/>
          <c:order val="1"/>
          <c:tx>
            <c:strRef>
              <c:f>'Data Entry'!$D$78</c:f>
              <c:strCache>
                <c:ptCount val="1"/>
                <c:pt idx="0">
                  <c:v>Filled</c:v>
                </c:pt>
              </c:strCache>
            </c:strRef>
          </c:tx>
          <c:spPr>
            <a:solidFill>
              <a:srgbClr val="99CC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pPr>
              <a:noFill/>
              <a:ln w="3175">
                <a:noFill/>
              </a:ln>
            </c:spPr>
            <c:txPr>
              <a:bodyPr vert="horz" rot="0" anchor="ctr"/>
              <a:lstStyle/>
              <a:p>
                <a:pPr algn="ctr">
                  <a:defRPr lang="en-US" cap="none" sz="1000" b="1" i="0" u="none" baseline="0">
                    <a:solidFill>
                      <a:srgbClr val="000000"/>
                    </a:solidFill>
                    <a:latin typeface="Calibri"/>
                    <a:ea typeface="Calibri"/>
                    <a:cs typeface="Calibri"/>
                  </a:defRPr>
                </a:pPr>
              </a:p>
            </c:txPr>
            <c:showLegendKey val="0"/>
            <c:showVal val="1"/>
            <c:showBubbleSize val="0"/>
            <c:showCatName val="0"/>
            <c:showSerName val="0"/>
            <c:showPercent val="0"/>
          </c:dLbls>
          <c:val>
            <c:numRef>
              <c:f>'Data Entry'!$D$79</c:f>
              <c:numCache>
                <c:ptCount val="1"/>
              </c:numCache>
            </c:numRef>
          </c:val>
        </c:ser>
        <c:ser>
          <c:idx val="2"/>
          <c:order val="2"/>
          <c:tx>
            <c:strRef>
              <c:f>'Data Entry'!$E$78</c:f>
              <c:strCache>
                <c:ptCount val="1"/>
                <c:pt idx="0">
                  <c:v>Vacant</c:v>
                </c:pt>
              </c:strCache>
            </c:strRef>
          </c:tx>
          <c:spPr>
            <a:solidFill>
              <a:srgbClr val="FF7171"/>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pPr>
              <a:noFill/>
              <a:ln w="3175">
                <a:noFill/>
              </a:ln>
            </c:spPr>
            <c:txPr>
              <a:bodyPr vert="horz" rot="0" anchor="ctr"/>
              <a:lstStyle/>
              <a:p>
                <a:pPr algn="ctr">
                  <a:defRPr lang="en-US" cap="none" sz="1000" b="1" i="0" u="none" baseline="0">
                    <a:solidFill>
                      <a:srgbClr val="000000"/>
                    </a:solidFill>
                    <a:latin typeface="Calibri"/>
                    <a:ea typeface="Calibri"/>
                    <a:cs typeface="Calibri"/>
                  </a:defRPr>
                </a:pPr>
              </a:p>
            </c:txPr>
            <c:showLegendKey val="0"/>
            <c:showVal val="1"/>
            <c:showBubbleSize val="0"/>
            <c:showCatName val="0"/>
            <c:showSerName val="0"/>
            <c:showPercent val="0"/>
          </c:dLbls>
          <c:val>
            <c:numRef>
              <c:f>'Data Entry'!$E$79</c:f>
              <c:numCache>
                <c:ptCount val="1"/>
              </c:numCache>
            </c:numRef>
          </c:val>
        </c:ser>
        <c:overlap val="100"/>
        <c:gapWidth val="191"/>
        <c:axId val="46366277"/>
        <c:axId val="14643310"/>
      </c:barChart>
      <c:catAx>
        <c:axId val="7200459"/>
        <c:scaling>
          <c:orientation val="minMax"/>
        </c:scaling>
        <c:axPos val="l"/>
        <c:delete val="1"/>
        <c:majorTickMark val="out"/>
        <c:minorTickMark val="none"/>
        <c:tickLblPos val="nextTo"/>
        <c:crossAx val="64804132"/>
        <c:crosses val="autoZero"/>
        <c:auto val="1"/>
        <c:lblOffset val="100"/>
        <c:tickLblSkip val="1"/>
        <c:noMultiLvlLbl val="0"/>
      </c:catAx>
      <c:valAx>
        <c:axId val="64804132"/>
        <c:scaling>
          <c:orientation val="minMax"/>
        </c:scaling>
        <c:axPos val="b"/>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crossAx val="7200459"/>
        <c:crosses val="max"/>
        <c:crossBetween val="between"/>
        <c:dispUnits/>
      </c:valAx>
      <c:catAx>
        <c:axId val="46366277"/>
        <c:scaling>
          <c:orientation val="minMax"/>
        </c:scaling>
        <c:axPos val="l"/>
        <c:delete val="1"/>
        <c:majorTickMark val="out"/>
        <c:minorTickMark val="none"/>
        <c:tickLblPos val="nextTo"/>
        <c:crossAx val="14643310"/>
        <c:crosses val="autoZero"/>
        <c:auto val="0"/>
        <c:lblOffset val="100"/>
        <c:tickLblSkip val="1"/>
        <c:noMultiLvlLbl val="0"/>
      </c:catAx>
      <c:valAx>
        <c:axId val="14643310"/>
        <c:scaling>
          <c:orientation val="minMax"/>
        </c:scaling>
        <c:axPos val="b"/>
        <c:delete val="0"/>
        <c:numFmt formatCode="General" sourceLinked="1"/>
        <c:majorTickMark val="none"/>
        <c:minorTickMark val="none"/>
        <c:tickLblPos val="none"/>
        <c:spPr>
          <a:ln w="3175">
            <a:solidFill>
              <a:srgbClr val="000000"/>
            </a:solidFill>
          </a:ln>
        </c:spPr>
        <c:crossAx val="46366277"/>
        <c:crossesAt val="1"/>
        <c:crossBetween val="between"/>
        <c:dispUnits/>
      </c:valAx>
      <c:spPr>
        <a:solidFill>
          <a:srgbClr val="FFFFFF"/>
        </a:solidFill>
        <a:ln w="3175">
          <a:noFill/>
        </a:ln>
      </c:spPr>
    </c:plotArea>
    <c:legend>
      <c:legendPos val="r"/>
      <c:legendEntry>
        <c:idx val="0"/>
        <c:delete val="1"/>
      </c:legendEntry>
      <c:layout>
        <c:manualLayout>
          <c:xMode val="edge"/>
          <c:yMode val="edge"/>
          <c:x val="0.2895"/>
          <c:y val="0.82175"/>
          <c:w val="0.378"/>
          <c:h val="0.14725"/>
        </c:manualLayout>
      </c:layout>
      <c:overlay val="0"/>
      <c:spPr>
        <a:noFill/>
        <a:ln w="3175">
          <a:noFill/>
        </a:ln>
      </c:spPr>
      <c:txPr>
        <a:bodyPr vert="horz" rot="0"/>
        <a:lstStyle/>
        <a:p>
          <a:pPr>
            <a:defRPr lang="en-US" cap="none" sz="480" b="0" i="0" u="none" baseline="0">
              <a:solidFill>
                <a:srgbClr val="000000"/>
              </a:solidFill>
              <a:latin typeface="Calibri"/>
              <a:ea typeface="Calibri"/>
              <a:cs typeface="Calibri"/>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0565"/>
          <c:w val="0.98325"/>
          <c:h val="0.75425"/>
        </c:manualLayout>
      </c:layout>
      <c:barChart>
        <c:barDir val="col"/>
        <c:grouping val="clustered"/>
        <c:varyColors val="0"/>
        <c:ser>
          <c:idx val="0"/>
          <c:order val="0"/>
          <c:tx>
            <c:strRef>
              <c:f>'Data Entry'!$C$83</c:f>
              <c:strCache>
                <c:ptCount val="1"/>
                <c:pt idx="0">
                  <c:v>Identified</c:v>
                </c:pt>
              </c:strCache>
            </c:strRef>
          </c:tx>
          <c:spPr>
            <a:solidFill>
              <a:srgbClr val="FFFFFF"/>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val>
            <c:numRef>
              <c:f>'Data Entry'!$C$84</c:f>
              <c:numCache>
                <c:ptCount val="1"/>
                <c:pt idx="0">
                  <c:v>5</c:v>
                </c:pt>
              </c:numCache>
            </c:numRef>
          </c:val>
        </c:ser>
        <c:ser>
          <c:idx val="1"/>
          <c:order val="1"/>
          <c:tx>
            <c:strRef>
              <c:f>'Data Entry'!$D$83</c:f>
              <c:strCache>
                <c:ptCount val="1"/>
                <c:pt idx="0">
                  <c:v>Assessed</c:v>
                </c:pt>
              </c:strCache>
            </c:strRef>
          </c:tx>
          <c:spPr>
            <a:solidFill>
              <a:srgbClr val="C0C0C0"/>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val>
            <c:numRef>
              <c:f>'Data Entry'!$D$84</c:f>
              <c:numCache>
                <c:ptCount val="1"/>
                <c:pt idx="0">
                  <c:v>5</c:v>
                </c:pt>
              </c:numCache>
            </c:numRef>
          </c:val>
        </c:ser>
        <c:ser>
          <c:idx val="2"/>
          <c:order val="2"/>
          <c:tx>
            <c:strRef>
              <c:f>'Data Entry'!$E$83</c:f>
              <c:strCache>
                <c:ptCount val="1"/>
                <c:pt idx="0">
                  <c:v>Approved</c:v>
                </c:pt>
              </c:strCache>
            </c:strRef>
          </c:tx>
          <c:spPr>
            <a:solidFill>
              <a:srgbClr val="969696"/>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val>
            <c:numRef>
              <c:f>'Data Entry'!$E$84</c:f>
              <c:numCache>
                <c:ptCount val="1"/>
                <c:pt idx="0">
                  <c:v>3</c:v>
                </c:pt>
              </c:numCache>
            </c:numRef>
          </c:val>
        </c:ser>
        <c:ser>
          <c:idx val="3"/>
          <c:order val="3"/>
          <c:tx>
            <c:strRef>
              <c:f>'Data Entry'!$F$83</c:f>
              <c:strCache>
                <c:ptCount val="1"/>
                <c:pt idx="0">
                  <c:v>Signed</c:v>
                </c:pt>
              </c:strCache>
            </c:strRef>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val>
            <c:numRef>
              <c:f>'Data Entry'!$F$84</c:f>
              <c:numCache>
                <c:ptCount val="1"/>
                <c:pt idx="0">
                  <c:v>3</c:v>
                </c:pt>
              </c:numCache>
            </c:numRef>
          </c:val>
        </c:ser>
        <c:ser>
          <c:idx val="4"/>
          <c:order val="4"/>
          <c:tx>
            <c:strRef>
              <c:f>'Data Entry'!$G$83</c:f>
              <c:strCache>
                <c:ptCount val="1"/>
                <c:pt idx="0">
                  <c:v>Receiving Funding</c:v>
                </c:pt>
              </c:strCache>
            </c:strRef>
          </c:tx>
          <c:spPr>
            <a:solidFill>
              <a:srgbClr val="33333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val>
            <c:numRef>
              <c:f>'Data Entry'!$G$84</c:f>
              <c:numCache>
                <c:ptCount val="1"/>
                <c:pt idx="0">
                  <c:v>3</c:v>
                </c:pt>
              </c:numCache>
            </c:numRef>
          </c:val>
        </c:ser>
        <c:overlap val="-20"/>
        <c:axId val="64680927"/>
        <c:axId val="45257432"/>
      </c:barChart>
      <c:catAx>
        <c:axId val="64680927"/>
        <c:scaling>
          <c:orientation val="minMax"/>
        </c:scaling>
        <c:axPos val="b"/>
        <c:delete val="0"/>
        <c:numFmt formatCode="General" sourceLinked="1"/>
        <c:majorTickMark val="none"/>
        <c:minorTickMark val="none"/>
        <c:tickLblPos val="none"/>
        <c:spPr>
          <a:ln w="3175">
            <a:solidFill>
              <a:srgbClr val="000000"/>
            </a:solidFill>
          </a:ln>
        </c:spPr>
        <c:crossAx val="45257432"/>
        <c:crosses val="autoZero"/>
        <c:auto val="0"/>
        <c:lblOffset val="100"/>
        <c:tickLblSkip val="1"/>
        <c:noMultiLvlLbl val="0"/>
      </c:catAx>
      <c:valAx>
        <c:axId val="45257432"/>
        <c:scaling>
          <c:orientation val="minMax"/>
          <c:max val="150"/>
        </c:scaling>
        <c:axPos val="l"/>
        <c:delete val="0"/>
        <c:numFmt formatCode="General" sourceLinked="1"/>
        <c:majorTickMark val="out"/>
        <c:minorTickMark val="none"/>
        <c:tickLblPos val="nextTo"/>
        <c:spPr>
          <a:ln w="3175">
            <a:solidFill>
              <a:srgbClr val="000000"/>
            </a:solidFill>
          </a:ln>
        </c:spPr>
        <c:crossAx val="64680927"/>
        <c:crossesAt val="1"/>
        <c:crossBetween val="between"/>
        <c:dispUnits/>
      </c:valAx>
      <c:spPr>
        <a:noFill/>
        <a:ln>
          <a:noFill/>
        </a:ln>
      </c:spPr>
    </c:plotArea>
    <c:legend>
      <c:legendPos val="r"/>
      <c:layout>
        <c:manualLayout>
          <c:xMode val="edge"/>
          <c:yMode val="edge"/>
          <c:x val="0.06475"/>
          <c:y val="0.86775"/>
          <c:w val="0.873"/>
          <c:h val="0.10925"/>
        </c:manualLayout>
      </c:layout>
      <c:overlay val="0"/>
      <c:spPr>
        <a:noFill/>
        <a:ln w="3175">
          <a:noFill/>
        </a:ln>
      </c:spPr>
      <c:txPr>
        <a:bodyPr vert="horz" rot="0"/>
        <a:lstStyle/>
        <a:p>
          <a:pPr>
            <a:defRPr lang="en-US" cap="none" sz="435" b="0" i="0" u="none" baseline="0">
              <a:solidFill>
                <a:srgbClr val="000000"/>
              </a:solidFil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75"/>
          <c:y val="0.017"/>
          <c:w val="0.944"/>
          <c:h val="0.83375"/>
        </c:manualLayout>
      </c:layout>
      <c:barChart>
        <c:barDir val="bar"/>
        <c:grouping val="percentStacked"/>
        <c:varyColors val="0"/>
        <c:ser>
          <c:idx val="0"/>
          <c:order val="0"/>
          <c:tx>
            <c:strRef>
              <c:f>'Data Entry'!$D$71</c:f>
              <c:strCache>
                <c:ptCount val="1"/>
                <c:pt idx="0">
                  <c:v>Fulfilled</c:v>
                </c:pt>
              </c:strCache>
            </c:strRef>
          </c:tx>
          <c:spPr>
            <a:solidFill>
              <a:srgbClr val="99CC00"/>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'Data Entry'!$B$72:$B$73</c:f>
              <c:strCache>
                <c:ptCount val="2"/>
                <c:pt idx="0">
                  <c:v>Conditions Precedent (CPs)</c:v>
                </c:pt>
                <c:pt idx="1">
                  <c:v>Time Bound Actions (TBAs)</c:v>
                </c:pt>
              </c:strCache>
            </c:strRef>
          </c:cat>
          <c:val>
            <c:numRef>
              <c:f>'Data Entry'!$D$72:$D$73</c:f>
              <c:numCache>
                <c:ptCount val="2"/>
              </c:numCache>
            </c:numRef>
          </c:val>
        </c:ser>
        <c:ser>
          <c:idx val="1"/>
          <c:order val="1"/>
          <c:tx>
            <c:strRef>
              <c:f>'Data Entry'!$E$71</c:f>
              <c:strCache>
                <c:ptCount val="1"/>
                <c:pt idx="0">
                  <c:v>Not fulfilled, but within deadline</c:v>
                </c:pt>
              </c:strCache>
            </c:strRef>
          </c:tx>
          <c:spPr>
            <a:solidFill>
              <a:srgbClr val="FFFF99"/>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'Data Entry'!$B$72:$B$73</c:f>
              <c:strCache>
                <c:ptCount val="2"/>
                <c:pt idx="0">
                  <c:v>Conditions Precedent (CPs)</c:v>
                </c:pt>
                <c:pt idx="1">
                  <c:v>Time Bound Actions (TBAs)</c:v>
                </c:pt>
              </c:strCache>
            </c:strRef>
          </c:cat>
          <c:val>
            <c:numRef>
              <c:f>'Data Entry'!$E$72:$E$73</c:f>
              <c:numCache>
                <c:ptCount val="2"/>
              </c:numCache>
            </c:numRef>
          </c:val>
        </c:ser>
        <c:ser>
          <c:idx val="2"/>
          <c:order val="2"/>
          <c:tx>
            <c:strRef>
              <c:f>'Data Entry'!$F$71</c:f>
              <c:strCache>
                <c:ptCount val="1"/>
                <c:pt idx="0">
                  <c:v>Not fulfilled, and past the deadline</c:v>
                </c:pt>
              </c:strCache>
            </c:strRef>
          </c:tx>
          <c:spPr>
            <a:solidFill>
              <a:srgbClr val="FF5050"/>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'Data Entry'!$B$72:$B$73</c:f>
              <c:strCache>
                <c:ptCount val="2"/>
                <c:pt idx="0">
                  <c:v>Conditions Precedent (CPs)</c:v>
                </c:pt>
                <c:pt idx="1">
                  <c:v>Time Bound Actions (TBAs)</c:v>
                </c:pt>
              </c:strCache>
            </c:strRef>
          </c:cat>
          <c:val>
            <c:numRef>
              <c:f>'Data Entry'!$F$72:$F$73</c:f>
              <c:numCache>
                <c:ptCount val="2"/>
              </c:numCache>
            </c:numRef>
          </c:val>
        </c:ser>
        <c:overlap val="100"/>
        <c:gapWidth val="70"/>
        <c:axId val="4663705"/>
        <c:axId val="41973346"/>
      </c:barChart>
      <c:catAx>
        <c:axId val="466370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1973346"/>
        <c:crosses val="autoZero"/>
        <c:auto val="1"/>
        <c:lblOffset val="100"/>
        <c:tickLblSkip val="1"/>
        <c:noMultiLvlLbl val="0"/>
      </c:catAx>
      <c:valAx>
        <c:axId val="4197334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663705"/>
        <c:crossesAt val="1"/>
        <c:crossBetween val="between"/>
        <c:dispUnits/>
      </c:valAx>
      <c:spPr>
        <a:noFill/>
        <a:ln>
          <a:noFill/>
        </a:ln>
      </c:spPr>
    </c:plotArea>
    <c:legend>
      <c:legendPos val="r"/>
      <c:layout>
        <c:manualLayout>
          <c:xMode val="edge"/>
          <c:yMode val="edge"/>
          <c:x val="0"/>
          <c:y val="0.83625"/>
          <c:w val="1"/>
          <c:h val="0.16375"/>
        </c:manualLayout>
      </c:layout>
      <c:overlay val="0"/>
      <c:spPr>
        <a:noFill/>
        <a:ln w="3175">
          <a:noFill/>
        </a:ln>
      </c:spPr>
      <c:txPr>
        <a:bodyPr vert="horz" rot="0"/>
        <a:lstStyle/>
        <a:p>
          <a:pPr>
            <a:defRPr lang="en-US" cap="none" sz="435" b="0" i="0" u="none" baseline="0">
              <a:solidFill>
                <a:srgbClr val="000000"/>
              </a:solidFill>
            </a:defRPr>
          </a:pPr>
        </a:p>
      </c:txPr>
    </c:legend>
    <c:plotVisOnly val="1"/>
    <c:dispBlanksAs val="gap"/>
    <c:showDLblsOverMax val="0"/>
  </c:chart>
  <c:spPr>
    <a:noFill/>
    <a:ln w="3175">
      <a:noFill/>
    </a:ln>
  </c:spPr>
  <c:txPr>
    <a:bodyPr vert="horz" rot="0"/>
    <a:lstStyle/>
    <a:p>
      <a:pPr>
        <a:defRPr lang="en-US" cap="none" sz="55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075"/>
          <c:y val="0.09875"/>
          <c:w val="0.80225"/>
          <c:h val="0.76"/>
        </c:manualLayout>
      </c:layout>
      <c:barChart>
        <c:barDir val="bar"/>
        <c:grouping val="percentStacked"/>
        <c:varyColors val="0"/>
        <c:ser>
          <c:idx val="1"/>
          <c:order val="0"/>
          <c:tx>
            <c:strRef>
              <c:f>'Data Entry'!$D$88</c:f>
              <c:strCache>
                <c:ptCount val="1"/>
                <c:pt idx="0">
                  <c:v># Received</c:v>
                </c:pt>
              </c:strCache>
            </c:strRef>
          </c:tx>
          <c:spPr>
            <a:solidFill>
              <a:srgbClr val="99CC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'Data Entry'!$B$89:$B$90</c:f>
              <c:strCache>
                <c:ptCount val="2"/>
                <c:pt idx="0">
                  <c:v>SSR to SR</c:v>
                </c:pt>
                <c:pt idx="1">
                  <c:v>SRs to PR</c:v>
                </c:pt>
              </c:strCache>
            </c:strRef>
          </c:cat>
          <c:val>
            <c:numRef>
              <c:f>'Data Entry'!$D$89:$D$90</c:f>
              <c:numCache>
                <c:ptCount val="2"/>
                <c:pt idx="1">
                  <c:v>3</c:v>
                </c:pt>
              </c:numCache>
            </c:numRef>
          </c:val>
        </c:ser>
        <c:ser>
          <c:idx val="2"/>
          <c:order val="1"/>
          <c:tx>
            <c:strRef>
              <c:f>'Data Entry'!$E$88</c:f>
              <c:strCache>
                <c:ptCount val="1"/>
                <c:pt idx="0">
                  <c:v>Pending</c:v>
                </c:pt>
              </c:strCache>
            </c:strRef>
          </c:tx>
          <c:spPr>
            <a:solidFill>
              <a:srgbClr val="FF50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'Data Entry'!$B$89:$B$90</c:f>
              <c:strCache>
                <c:ptCount val="2"/>
                <c:pt idx="0">
                  <c:v>SSR to SR</c:v>
                </c:pt>
                <c:pt idx="1">
                  <c:v>SRs to PR</c:v>
                </c:pt>
              </c:strCache>
            </c:strRef>
          </c:cat>
          <c:val>
            <c:numRef>
              <c:f>'Data Entry'!$E$89:$E$90</c:f>
              <c:numCache>
                <c:ptCount val="2"/>
                <c:pt idx="0">
                  <c:v>0</c:v>
                </c:pt>
                <c:pt idx="1">
                  <c:v>0</c:v>
                </c:pt>
              </c:numCache>
            </c:numRef>
          </c:val>
        </c:ser>
        <c:overlap val="100"/>
        <c:gapWidth val="101"/>
        <c:axId val="42215795"/>
        <c:axId val="44397836"/>
      </c:barChart>
      <c:catAx>
        <c:axId val="42215795"/>
        <c:scaling>
          <c:orientation val="minMax"/>
        </c:scaling>
        <c:axPos val="l"/>
        <c:delete val="0"/>
        <c:numFmt formatCode="General" sourceLinked="1"/>
        <c:majorTickMark val="out"/>
        <c:minorTickMark val="none"/>
        <c:tickLblPos val="nextTo"/>
        <c:spPr>
          <a:ln w="3175">
            <a:solidFill>
              <a:srgbClr val="000000"/>
            </a:solidFill>
          </a:ln>
        </c:spPr>
        <c:crossAx val="44397836"/>
        <c:crosses val="autoZero"/>
        <c:auto val="1"/>
        <c:lblOffset val="100"/>
        <c:tickLblSkip val="1"/>
        <c:noMultiLvlLbl val="0"/>
      </c:catAx>
      <c:valAx>
        <c:axId val="44397836"/>
        <c:scaling>
          <c:orientation val="minMax"/>
        </c:scaling>
        <c:axPos val="b"/>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crossAx val="42215795"/>
        <c:crosses val="max"/>
        <c:crossBetween val="between"/>
        <c:dispUnits/>
      </c:valAx>
      <c:spPr>
        <a:solidFill>
          <a:srgbClr val="FFFFFF"/>
        </a:solidFill>
        <a:ln w="3175">
          <a:noFill/>
        </a:ln>
      </c:spPr>
    </c:plotArea>
    <c:legend>
      <c:legendPos val="r"/>
      <c:layout>
        <c:manualLayout>
          <c:xMode val="edge"/>
          <c:yMode val="edge"/>
          <c:x val="0.3135"/>
          <c:y val="0.8255"/>
          <c:w val="0.36175"/>
          <c:h val="0.13375"/>
        </c:manualLayout>
      </c:layout>
      <c:overlay val="0"/>
      <c:spPr>
        <a:noFill/>
        <a:ln w="3175">
          <a:noFill/>
        </a:ln>
      </c:spPr>
      <c:txPr>
        <a:bodyPr vert="horz" rot="0"/>
        <a:lstStyle/>
        <a:p>
          <a:pPr>
            <a:defRPr lang="en-US" cap="none" sz="480" b="0" i="0" u="none" baseline="0">
              <a:solidFill>
                <a:srgbClr val="000000"/>
              </a:solidFill>
              <a:latin typeface="Calibri"/>
              <a:ea typeface="Calibri"/>
              <a:cs typeface="Calibri"/>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525"/>
          <c:y val="0.05025"/>
          <c:w val="0.85175"/>
          <c:h val="0.7345"/>
        </c:manualLayout>
      </c:layout>
      <c:lineChart>
        <c:grouping val="standard"/>
        <c:varyColors val="0"/>
        <c:ser>
          <c:idx val="0"/>
          <c:order val="0"/>
          <c:tx>
            <c:strRef>
              <c:f>'Data Entry'!$B$98</c:f>
              <c:strCache>
                <c:ptCount val="1"/>
                <c:pt idx="0">
                  <c:v>Budget Approved*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 Entry'!$C$98:$J$98</c:f>
              <c:numCache>
                <c:ptCount val="8"/>
                <c:pt idx="0">
                  <c:v>0</c:v>
                </c:pt>
                <c:pt idx="1">
                  <c:v>0</c:v>
                </c:pt>
                <c:pt idx="2">
                  <c:v>0</c:v>
                </c:pt>
                <c:pt idx="3">
                  <c:v>0</c:v>
                </c:pt>
                <c:pt idx="4">
                  <c:v>0</c:v>
                </c:pt>
                <c:pt idx="5">
                  <c:v>0</c:v>
                </c:pt>
                <c:pt idx="6">
                  <c:v>0</c:v>
                </c:pt>
                <c:pt idx="7">
                  <c:v>0</c:v>
                </c:pt>
              </c:numCache>
            </c:numRef>
          </c:val>
          <c:smooth val="0"/>
        </c:ser>
        <c:ser>
          <c:idx val="1"/>
          <c:order val="1"/>
          <c:tx>
            <c:strRef>
              <c:f>'Data Entry'!$B$99</c:f>
              <c:strCache>
                <c:ptCount val="1"/>
                <c:pt idx="0">
                  <c:v>Obligations cumulative</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CCFF"/>
              </a:solidFill>
              <a:ln>
                <a:solidFill>
                  <a:srgbClr val="000080"/>
                </a:solidFill>
              </a:ln>
            </c:spPr>
          </c:marker>
          <c:val>
            <c:numRef>
              <c:f>'Data Entry'!$C$99:$J$99</c:f>
              <c:numCache>
                <c:ptCount val="8"/>
                <c:pt idx="0">
                  <c:v>0</c:v>
                </c:pt>
                <c:pt idx="1">
                  <c:v>0</c:v>
                </c:pt>
                <c:pt idx="2">
                  <c:v>0</c:v>
                </c:pt>
                <c:pt idx="3">
                  <c:v>0</c:v>
                </c:pt>
                <c:pt idx="4">
                  <c:v>0</c:v>
                </c:pt>
                <c:pt idx="5">
                  <c:v>0</c:v>
                </c:pt>
                <c:pt idx="6">
                  <c:v>0</c:v>
                </c:pt>
                <c:pt idx="7">
                  <c:v>0</c:v>
                </c:pt>
              </c:numCache>
            </c:numRef>
          </c:val>
          <c:smooth val="0"/>
        </c:ser>
        <c:ser>
          <c:idx val="2"/>
          <c:order val="2"/>
          <c:tx>
            <c:strRef>
              <c:f>'Data Entry'!$B$100</c:f>
              <c:strCache>
                <c:ptCount val="1"/>
                <c:pt idx="0">
                  <c:v>Expenditures cumulative</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CC99"/>
              </a:solidFill>
              <a:ln>
                <a:solidFill>
                  <a:srgbClr val="FF6600"/>
                </a:solidFill>
              </a:ln>
            </c:spPr>
          </c:marker>
          <c:val>
            <c:numRef>
              <c:f>'Data Entry'!$C$100:$J$100</c:f>
              <c:numCache>
                <c:ptCount val="8"/>
                <c:pt idx="0">
                  <c:v>0</c:v>
                </c:pt>
                <c:pt idx="1">
                  <c:v>0</c:v>
                </c:pt>
                <c:pt idx="2">
                  <c:v>0</c:v>
                </c:pt>
                <c:pt idx="3">
                  <c:v>0</c:v>
                </c:pt>
                <c:pt idx="4">
                  <c:v>0</c:v>
                </c:pt>
                <c:pt idx="5">
                  <c:v>0</c:v>
                </c:pt>
                <c:pt idx="6">
                  <c:v>0</c:v>
                </c:pt>
                <c:pt idx="7">
                  <c:v>0</c:v>
                </c:pt>
              </c:numCache>
            </c:numRef>
          </c:val>
          <c:smooth val="0"/>
        </c:ser>
        <c:marker val="1"/>
        <c:axId val="64036205"/>
        <c:axId val="39454934"/>
      </c:lineChart>
      <c:catAx>
        <c:axId val="6403620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675" b="0" i="0" u="none" baseline="0">
                <a:solidFill>
                  <a:srgbClr val="000000"/>
                </a:solidFill>
              </a:defRPr>
            </a:pPr>
          </a:p>
        </c:txPr>
        <c:crossAx val="39454934"/>
        <c:crosses val="autoZero"/>
        <c:auto val="1"/>
        <c:lblOffset val="100"/>
        <c:tickLblSkip val="1"/>
        <c:noMultiLvlLbl val="0"/>
      </c:catAx>
      <c:valAx>
        <c:axId val="3945493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425" b="0" i="0" u="none" baseline="0">
                <a:solidFill>
                  <a:srgbClr val="000000"/>
                </a:solidFill>
              </a:defRPr>
            </a:pPr>
          </a:p>
        </c:txPr>
        <c:crossAx val="64036205"/>
        <c:crossesAt val="1"/>
        <c:crossBetween val="between"/>
        <c:dispUnits/>
      </c:valAx>
      <c:spPr>
        <a:solidFill>
          <a:srgbClr val="FFFFFF"/>
        </a:solidFill>
        <a:ln w="12700">
          <a:solidFill>
            <a:srgbClr val="808080"/>
          </a:solidFill>
        </a:ln>
      </c:spPr>
    </c:plotArea>
    <c:legend>
      <c:legendPos val="r"/>
      <c:layout>
        <c:manualLayout>
          <c:xMode val="edge"/>
          <c:yMode val="edge"/>
          <c:x val="0.0535"/>
          <c:y val="0.792"/>
          <c:w val="0.944"/>
          <c:h val="0.16175"/>
        </c:manualLayout>
      </c:layout>
      <c:overlay val="0"/>
      <c:spPr>
        <a:noFill/>
        <a:ln w="3175">
          <a:noFill/>
        </a:ln>
      </c:spPr>
      <c:txPr>
        <a:bodyPr vert="horz" rot="0"/>
        <a:lstStyle/>
        <a:p>
          <a:pPr>
            <a:defRPr lang="en-US" cap="none" sz="4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75"/>
          <c:y val="0.0305"/>
          <c:w val="0.932"/>
          <c:h val="0.8235"/>
        </c:manualLayout>
      </c:layout>
      <c:barChart>
        <c:barDir val="col"/>
        <c:grouping val="clustered"/>
        <c:varyColors val="0"/>
        <c:ser>
          <c:idx val="0"/>
          <c:order val="0"/>
          <c:tx>
            <c:strRef>
              <c:f>'Data Entry'!$G$120</c:f>
              <c:strCache>
                <c:ptCount val="1"/>
                <c:pt idx="0">
                  <c:v>Target</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Entry'!$H$120:$S$120</c:f>
              <c:numCache>
                <c:ptCount val="12"/>
                <c:pt idx="0">
                  <c:v>2252</c:v>
                </c:pt>
                <c:pt idx="1">
                  <c:v>2253</c:v>
                </c:pt>
                <c:pt idx="8">
                  <c:v>1550</c:v>
                </c:pt>
                <c:pt idx="9">
                  <c:v>1550</c:v>
                </c:pt>
              </c:numCache>
            </c:numRef>
          </c:val>
        </c:ser>
        <c:ser>
          <c:idx val="1"/>
          <c:order val="1"/>
          <c:tx>
            <c:strRef>
              <c:f>'Data Entry'!$G$121</c:f>
              <c:strCache>
                <c:ptCount val="1"/>
                <c:pt idx="0">
                  <c:v>Achieved </c:v>
                </c:pt>
              </c:strCache>
            </c:strRef>
          </c:tx>
          <c:spPr>
            <a:pattFill prst="pct50">
              <a:fgClr>
                <a:srgbClr val="99CCFF"/>
              </a:fgClr>
              <a:bgClr>
                <a:srgbClr val="FFFFFF"/>
              </a:bgClr>
            </a:patt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Entry'!$H$121:$S$121</c:f>
              <c:numCache>
                <c:ptCount val="12"/>
                <c:pt idx="0">
                  <c:v>1247</c:v>
                </c:pt>
                <c:pt idx="8">
                  <c:v>1797</c:v>
                </c:pt>
                <c:pt idx="9">
                  <c:v>1493</c:v>
                </c:pt>
              </c:numCache>
            </c:numRef>
          </c:val>
        </c:ser>
        <c:axId val="19550087"/>
        <c:axId val="41733056"/>
      </c:barChart>
      <c:catAx>
        <c:axId val="1955008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550" b="1" i="0" u="none" baseline="0">
                <a:solidFill>
                  <a:srgbClr val="000000"/>
                </a:solidFill>
              </a:defRPr>
            </a:pPr>
          </a:p>
        </c:txPr>
        <c:crossAx val="41733056"/>
        <c:crosses val="autoZero"/>
        <c:auto val="1"/>
        <c:lblOffset val="100"/>
        <c:tickLblSkip val="1"/>
        <c:noMultiLvlLbl val="0"/>
      </c:catAx>
      <c:valAx>
        <c:axId val="41733056"/>
        <c:scaling>
          <c:orientation val="minMax"/>
        </c:scaling>
        <c:axPos val="l"/>
        <c:majorGridlines>
          <c:spPr>
            <a:ln w="3175">
              <a:solidFill>
                <a:srgbClr val="000000"/>
              </a:solidFill>
            </a:ln>
          </c:spPr>
        </c:majorGridlines>
        <c:delete val="0"/>
        <c:numFmt formatCode="_ * #,##0_ ;_ * \-#,##0_ ;_ * &quot;-&quot;_ ;_ @_ " sourceLinked="0"/>
        <c:majorTickMark val="out"/>
        <c:minorTickMark val="none"/>
        <c:tickLblPos val="nextTo"/>
        <c:spPr>
          <a:ln w="3175">
            <a:solidFill>
              <a:srgbClr val="000000"/>
            </a:solidFill>
          </a:ln>
        </c:spPr>
        <c:crossAx val="19550087"/>
        <c:crossesAt val="1"/>
        <c:crossBetween val="between"/>
        <c:dispUnits/>
      </c:valAx>
      <c:spPr>
        <a:noFill/>
        <a:ln>
          <a:noFill/>
        </a:ln>
      </c:spPr>
    </c:plotArea>
    <c:legend>
      <c:legendPos val="r"/>
      <c:layout>
        <c:manualLayout>
          <c:xMode val="edge"/>
          <c:yMode val="edge"/>
          <c:x val="0.2395"/>
          <c:y val="0.92925"/>
          <c:w val="0.66675"/>
          <c:h val="0.07075"/>
        </c:manualLayout>
      </c:layout>
      <c:overlay val="0"/>
      <c:spPr>
        <a:solidFill>
          <a:srgbClr val="FFFFFF"/>
        </a:solidFill>
        <a:ln w="3175">
          <a:solidFill>
            <a:srgbClr val="000000"/>
          </a:solidFill>
        </a:ln>
      </c:spPr>
      <c:txPr>
        <a:bodyPr vert="horz" rot="0"/>
        <a:lstStyle/>
        <a:p>
          <a:pPr>
            <a:defRPr lang="en-US" cap="none" sz="435" b="0" i="0" u="none" baseline="0">
              <a:solidFill>
                <a:srgbClr val="000000"/>
              </a:solidFill>
            </a:defRPr>
          </a:pPr>
        </a:p>
      </c:txPr>
    </c:legend>
    <c:plotVisOnly val="1"/>
    <c:dispBlanksAs val="gap"/>
    <c:showDLblsOverMax val="0"/>
  </c:chart>
  <c:spPr>
    <a:noFill/>
    <a:ln w="3175">
      <a:noFill/>
    </a:ln>
  </c:spPr>
  <c:txPr>
    <a:bodyPr vert="horz" rot="0"/>
    <a:lstStyle/>
    <a:p>
      <a:pPr>
        <a:defRPr lang="en-US" cap="none" sz="4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Finance!A1" /><Relationship Id="rId4" Type="http://schemas.openxmlformats.org/officeDocument/2006/relationships/hyperlink" Target="#Programmatic!A1" /><Relationship Id="rId5" Type="http://schemas.openxmlformats.org/officeDocument/2006/relationships/hyperlink" Target="#Management!A1" /><Relationship Id="rId6" Type="http://schemas.openxmlformats.org/officeDocument/2006/relationships/hyperlink" Target="#Recommendations!A1" /><Relationship Id="rId7" Type="http://schemas.openxmlformats.org/officeDocument/2006/relationships/hyperlink" Target="#Actions!A1" /><Relationship Id="rId8" Type="http://schemas.openxmlformats.org/officeDocument/2006/relationships/hyperlink" Target="#'Grant Detail'!A1" /><Relationship Id="rId9" Type="http://schemas.openxmlformats.org/officeDocument/2006/relationships/hyperlink" Target="#'List of Indicators'!A1" /><Relationship Id="rId10" Type="http://schemas.openxmlformats.org/officeDocument/2006/relationships/hyperlink" Target="#'Data Entry'!A1" /><Relationship Id="rId11" Type="http://schemas.openxmlformats.org/officeDocument/2006/relationships/image" Target="../media/image3.png" /><Relationship Id="rId12" Type="http://schemas.openxmlformats.org/officeDocument/2006/relationships/image" Target="../media/image4.png" /><Relationship Id="rId13" Type="http://schemas.openxmlformats.org/officeDocument/2006/relationships/image" Target="../media/image5.png" /><Relationship Id="rId14" Type="http://schemas.openxmlformats.org/officeDocument/2006/relationships/image" Target="../media/image6.png" /></Relationships>
</file>

<file path=xl/drawings/_rels/drawing10.xml.rels><?xml version="1.0" encoding="utf-8" standalone="yes"?><Relationships xmlns="http://schemas.openxmlformats.org/package/2006/relationships"><Relationship Id="rId1" Type="http://schemas.openxmlformats.org/officeDocument/2006/relationships/image" Target="../media/image9.jpeg" /></Relationships>
</file>

<file path=xl/drawings/_rels/drawing2.xml.rels><?xml version="1.0" encoding="utf-8" standalone="yes"?><Relationships xmlns="http://schemas.openxmlformats.org/package/2006/relationships"><Relationship Id="rId1" Type="http://schemas.openxmlformats.org/officeDocument/2006/relationships/hyperlink" Target="#Menu!A1" /></Relationships>
</file>

<file path=xl/drawings/_rels/drawing3.xml.rels><?xml version="1.0" encoding="utf-8" standalone="yes"?><Relationships xmlns="http://schemas.openxmlformats.org/package/2006/relationships"><Relationship Id="rId1" Type="http://schemas.openxmlformats.org/officeDocument/2006/relationships/hyperlink" Target="#Menu!A1" /><Relationship Id="rId2" Type="http://schemas.openxmlformats.org/officeDocument/2006/relationships/image" Target="../media/image6.png" /></Relationships>
</file>

<file path=xl/drawings/_rels/drawing4.xml.rels><?xml version="1.0" encoding="utf-8" standalone="yes"?><Relationships xmlns="http://schemas.openxmlformats.org/package/2006/relationships"><Relationship Id="rId1" Type="http://schemas.openxmlformats.org/officeDocument/2006/relationships/hyperlink" Target="http://www.crwflags.com/fotw/flags/country.html#http://www.crwflags.com/fotw/flags/country.html" TargetMode="External" /><Relationship Id="rId2" Type="http://schemas.openxmlformats.org/officeDocument/2006/relationships/hyperlink" Target="#Menu!A1" /><Relationship Id="rId3" Type="http://schemas.openxmlformats.org/officeDocument/2006/relationships/image" Target="../media/image6.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Menu!A1" /><Relationship Id="rId3" Type="http://schemas.openxmlformats.org/officeDocument/2006/relationships/chart" Target="/xl/charts/chart2.xml" /><Relationship Id="rId4" Type="http://schemas.openxmlformats.org/officeDocument/2006/relationships/image" Target="../media/image8.png" /><Relationship Id="rId5" Type="http://schemas.openxmlformats.org/officeDocument/2006/relationships/chart" Target="/xl/charts/chart3.xml" /><Relationship Id="rId6" Type="http://schemas.openxmlformats.org/officeDocument/2006/relationships/image" Target="../media/image7.png" /><Relationship Id="rId7" Type="http://schemas.openxmlformats.org/officeDocument/2006/relationships/image" Target="../media/image6.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 Id="rId5" Type="http://schemas.openxmlformats.org/officeDocument/2006/relationships/chart" Target="/xl/charts/chart8.xml" /><Relationship Id="rId6" Type="http://schemas.openxmlformats.org/officeDocument/2006/relationships/hyperlink" Target="#Menu!A1" /><Relationship Id="rId7" Type="http://schemas.openxmlformats.org/officeDocument/2006/relationships/image" Target="../media/image6.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Menu!A1" /><Relationship Id="rId3" Type="http://schemas.openxmlformats.org/officeDocument/2006/relationships/chart" Target="/xl/charts/chart10.xml" /><Relationship Id="rId4" Type="http://schemas.openxmlformats.org/officeDocument/2006/relationships/chart" Target="/xl/charts/chart11.xml" /><Relationship Id="rId5" Type="http://schemas.openxmlformats.org/officeDocument/2006/relationships/image" Target="../media/image6.png" /></Relationships>
</file>

<file path=xl/drawings/_rels/drawing8.xml.rels><?xml version="1.0" encoding="utf-8" standalone="yes"?><Relationships xmlns="http://schemas.openxmlformats.org/package/2006/relationships"><Relationship Id="rId1" Type="http://schemas.openxmlformats.org/officeDocument/2006/relationships/hyperlink" Target="#Menu!A1" /><Relationship Id="rId2" Type="http://schemas.openxmlformats.org/officeDocument/2006/relationships/image" Target="../media/image6.png" /></Relationships>
</file>

<file path=xl/drawings/_rels/drawing9.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hyperlink" Target="#Menu!A1" /><Relationship Id="rId3"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xdr:row>
      <xdr:rowOff>142875</xdr:rowOff>
    </xdr:from>
    <xdr:to>
      <xdr:col>11</xdr:col>
      <xdr:colOff>638175</xdr:colOff>
      <xdr:row>19</xdr:row>
      <xdr:rowOff>104775</xdr:rowOff>
    </xdr:to>
    <xdr:pic>
      <xdr:nvPicPr>
        <xdr:cNvPr id="1" name="Picture 2"/>
        <xdr:cNvPicPr preferRelativeResize="1">
          <a:picLocks noChangeAspect="1"/>
        </xdr:cNvPicPr>
      </xdr:nvPicPr>
      <xdr:blipFill>
        <a:blip r:embed="rId1">
          <a:clrChange>
            <a:clrFrom>
              <a:srgbClr val="FFFFFF"/>
            </a:clrFrom>
            <a:clrTo>
              <a:srgbClr val="FFFFFF">
                <a:alpha val="0"/>
              </a:srgbClr>
            </a:clrTo>
          </a:clrChange>
        </a:blip>
        <a:srcRect l="31349" t="36853" r="9530"/>
        <a:stretch>
          <a:fillRect/>
        </a:stretch>
      </xdr:blipFill>
      <xdr:spPr>
        <a:xfrm>
          <a:off x="38100" y="1381125"/>
          <a:ext cx="7648575" cy="2819400"/>
        </a:xfrm>
        <a:prstGeom prst="rect">
          <a:avLst/>
        </a:prstGeom>
        <a:noFill/>
        <a:ln w="9525" cmpd="sng">
          <a:noFill/>
        </a:ln>
      </xdr:spPr>
    </xdr:pic>
    <xdr:clientData/>
  </xdr:twoCellAnchor>
  <xdr:twoCellAnchor editAs="oneCell">
    <xdr:from>
      <xdr:col>7</xdr:col>
      <xdr:colOff>685800</xdr:colOff>
      <xdr:row>7</xdr:row>
      <xdr:rowOff>47625</xdr:rowOff>
    </xdr:from>
    <xdr:to>
      <xdr:col>11</xdr:col>
      <xdr:colOff>542925</xdr:colOff>
      <xdr:row>18</xdr:row>
      <xdr:rowOff>142875</xdr:rowOff>
    </xdr:to>
    <xdr:pic>
      <xdr:nvPicPr>
        <xdr:cNvPr id="2" name="Picture 824"/>
        <xdr:cNvPicPr preferRelativeResize="1">
          <a:picLocks noChangeAspect="1"/>
        </xdr:cNvPicPr>
      </xdr:nvPicPr>
      <xdr:blipFill>
        <a:blip r:embed="rId2"/>
        <a:stretch>
          <a:fillRect/>
        </a:stretch>
      </xdr:blipFill>
      <xdr:spPr>
        <a:xfrm>
          <a:off x="5334000" y="1857375"/>
          <a:ext cx="2257425" cy="2190750"/>
        </a:xfrm>
        <a:prstGeom prst="rect">
          <a:avLst/>
        </a:prstGeom>
        <a:noFill/>
        <a:ln w="9525" cmpd="sng">
          <a:noFill/>
        </a:ln>
      </xdr:spPr>
    </xdr:pic>
    <xdr:clientData/>
  </xdr:twoCellAnchor>
  <xdr:twoCellAnchor>
    <xdr:from>
      <xdr:col>4</xdr:col>
      <xdr:colOff>257175</xdr:colOff>
      <xdr:row>7</xdr:row>
      <xdr:rowOff>104775</xdr:rowOff>
    </xdr:from>
    <xdr:to>
      <xdr:col>7</xdr:col>
      <xdr:colOff>552450</xdr:colOff>
      <xdr:row>18</xdr:row>
      <xdr:rowOff>76200</xdr:rowOff>
    </xdr:to>
    <xdr:sp>
      <xdr:nvSpPr>
        <xdr:cNvPr id="3" name="AutoShape 27"/>
        <xdr:cNvSpPr>
          <a:spLocks/>
        </xdr:cNvSpPr>
      </xdr:nvSpPr>
      <xdr:spPr>
        <a:xfrm>
          <a:off x="2619375" y="1914525"/>
          <a:ext cx="2581275" cy="2066925"/>
        </a:xfrm>
        <a:prstGeom prst="roundRect">
          <a:avLst/>
        </a:prstGeom>
        <a:gradFill rotWithShape="1">
          <a:gsLst>
            <a:gs pos="0">
              <a:srgbClr val="D48886"/>
            </a:gs>
            <a:gs pos="100000">
              <a:srgbClr val="B24B48"/>
            </a:gs>
          </a:gsLst>
          <a:lin ang="5400000" scaled="1"/>
        </a:gradFill>
        <a:ln w="9525" cmpd="sng">
          <a:solidFill>
            <a:srgbClr val="FEFEFE"/>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285750</xdr:colOff>
      <xdr:row>10</xdr:row>
      <xdr:rowOff>47625</xdr:rowOff>
    </xdr:from>
    <xdr:to>
      <xdr:col>6</xdr:col>
      <xdr:colOff>533400</xdr:colOff>
      <xdr:row>12</xdr:row>
      <xdr:rowOff>38100</xdr:rowOff>
    </xdr:to>
    <xdr:grpSp>
      <xdr:nvGrpSpPr>
        <xdr:cNvPr id="4" name="Group 25">
          <a:hlinkClick r:id="rId3"/>
        </xdr:cNvPr>
        <xdr:cNvGrpSpPr>
          <a:grpSpLocks/>
        </xdr:cNvGrpSpPr>
      </xdr:nvGrpSpPr>
      <xdr:grpSpPr>
        <a:xfrm>
          <a:off x="3409950" y="2428875"/>
          <a:ext cx="1009650" cy="371475"/>
          <a:chOff x="1200" y="1912"/>
          <a:chExt cx="3456" cy="774"/>
        </a:xfrm>
        <a:solidFill>
          <a:srgbClr val="FFFFFF"/>
        </a:solidFill>
      </xdr:grpSpPr>
      <xdr:sp>
        <xdr:nvSpPr>
          <xdr:cNvPr id="5" name="AutoShape 26"/>
          <xdr:cNvSpPr>
            <a:spLocks/>
          </xdr:cNvSpPr>
        </xdr:nvSpPr>
        <xdr:spPr>
          <a:xfrm>
            <a:off x="1200" y="1912"/>
            <a:ext cx="3456" cy="774"/>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 name="AutoShape 27"/>
          <xdr:cNvSpPr>
            <a:spLocks/>
          </xdr:cNvSpPr>
        </xdr:nvSpPr>
        <xdr:spPr>
          <a:xfrm>
            <a:off x="1265" y="1991"/>
            <a:ext cx="3293" cy="615"/>
          </a:xfrm>
          <a:prstGeom prst="roundRect">
            <a:avLst/>
          </a:prstGeom>
          <a:gradFill rotWithShape="1">
            <a:gsLst>
              <a:gs pos="0">
                <a:srgbClr val="C0504D"/>
              </a:gs>
              <a:gs pos="100000">
                <a:srgbClr val="863836"/>
              </a:gs>
            </a:gsLst>
            <a:lin ang="5400000" scaled="1"/>
          </a:gradFill>
          <a:ln w="9525" cmpd="sng">
            <a:solidFill>
              <a:srgbClr val="FEFEFE"/>
            </a:solidFill>
            <a:headEnd type="none"/>
            <a:tailEnd type="none"/>
          </a:ln>
        </xdr:spPr>
        <xdr:txBody>
          <a:bodyPr vertOverflow="clip" wrap="square" anchor="ctr"/>
          <a:p>
            <a:pPr algn="ctr">
              <a:defRPr/>
            </a:pPr>
            <a:r>
              <a:rPr lang="en-US" cap="none" sz="1000" b="0" i="0" u="none" baseline="0">
                <a:solidFill>
                  <a:srgbClr val="FFFFFF"/>
                </a:solidFill>
              </a:rPr>
              <a:t>Finance</a:t>
            </a:r>
          </a:p>
        </xdr:txBody>
      </xdr:sp>
      <xdr:sp>
        <xdr:nvSpPr>
          <xdr:cNvPr id="7" name="Freeform 28"/>
          <xdr:cNvSpPr>
            <a:spLocks/>
          </xdr:cNvSpPr>
        </xdr:nvSpPr>
        <xdr:spPr>
          <a:xfrm>
            <a:off x="1298" y="2011"/>
            <a:ext cx="359" cy="337"/>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gs>
              <a:gs pos="100000">
                <a:srgbClr val="DDA09E"/>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5</xdr:col>
      <xdr:colOff>323850</xdr:colOff>
      <xdr:row>15</xdr:row>
      <xdr:rowOff>171450</xdr:rowOff>
    </xdr:from>
    <xdr:to>
      <xdr:col>6</xdr:col>
      <xdr:colOff>628650</xdr:colOff>
      <xdr:row>17</xdr:row>
      <xdr:rowOff>161925</xdr:rowOff>
    </xdr:to>
    <xdr:grpSp>
      <xdr:nvGrpSpPr>
        <xdr:cNvPr id="8" name="Group 25">
          <a:hlinkClick r:id="rId4"/>
        </xdr:cNvPr>
        <xdr:cNvGrpSpPr>
          <a:grpSpLocks/>
        </xdr:cNvGrpSpPr>
      </xdr:nvGrpSpPr>
      <xdr:grpSpPr>
        <a:xfrm>
          <a:off x="3448050" y="3505200"/>
          <a:ext cx="1066800" cy="371475"/>
          <a:chOff x="1200" y="1912"/>
          <a:chExt cx="3456" cy="774"/>
        </a:xfrm>
        <a:solidFill>
          <a:srgbClr val="FFFFFF"/>
        </a:solidFill>
      </xdr:grpSpPr>
      <xdr:sp>
        <xdr:nvSpPr>
          <xdr:cNvPr id="9" name="AutoShape 26"/>
          <xdr:cNvSpPr>
            <a:spLocks/>
          </xdr:cNvSpPr>
        </xdr:nvSpPr>
        <xdr:spPr>
          <a:xfrm>
            <a:off x="1200" y="1912"/>
            <a:ext cx="3456" cy="774"/>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 name="AutoShape 27"/>
          <xdr:cNvSpPr>
            <a:spLocks/>
          </xdr:cNvSpPr>
        </xdr:nvSpPr>
        <xdr:spPr>
          <a:xfrm>
            <a:off x="1293" y="1991"/>
            <a:ext cx="3302" cy="615"/>
          </a:xfrm>
          <a:prstGeom prst="roundRect">
            <a:avLst/>
          </a:prstGeom>
          <a:gradFill rotWithShape="1">
            <a:gsLst>
              <a:gs pos="0">
                <a:srgbClr val="C0504D"/>
              </a:gs>
              <a:gs pos="100000">
                <a:srgbClr val="863836"/>
              </a:gs>
            </a:gsLst>
            <a:lin ang="5400000" scaled="1"/>
          </a:gradFill>
          <a:ln w="9525" cmpd="sng">
            <a:solidFill>
              <a:srgbClr val="FEFEFE"/>
            </a:solidFill>
            <a:headEnd type="none"/>
            <a:tailEnd type="none"/>
          </a:ln>
        </xdr:spPr>
        <xdr:txBody>
          <a:bodyPr vertOverflow="clip" wrap="square" anchor="ctr"/>
          <a:p>
            <a:pPr algn="ctr">
              <a:defRPr/>
            </a:pPr>
            <a:r>
              <a:rPr lang="en-US" cap="none" sz="1000" b="0" i="0" u="none" baseline="0">
                <a:solidFill>
                  <a:srgbClr val="FFFFFF"/>
                </a:solidFill>
              </a:rPr>
              <a:t>Programmatic</a:t>
            </a:r>
          </a:p>
        </xdr:txBody>
      </xdr:sp>
      <xdr:sp>
        <xdr:nvSpPr>
          <xdr:cNvPr id="11" name="Freeform 28"/>
          <xdr:cNvSpPr>
            <a:spLocks/>
          </xdr:cNvSpPr>
        </xdr:nvSpPr>
        <xdr:spPr>
          <a:xfrm>
            <a:off x="1293" y="2011"/>
            <a:ext cx="370" cy="337"/>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gs>
              <a:gs pos="100000">
                <a:srgbClr val="DDA09E"/>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5</xdr:col>
      <xdr:colOff>285750</xdr:colOff>
      <xdr:row>13</xdr:row>
      <xdr:rowOff>9525</xdr:rowOff>
    </xdr:from>
    <xdr:to>
      <xdr:col>6</xdr:col>
      <xdr:colOff>590550</xdr:colOff>
      <xdr:row>15</xdr:row>
      <xdr:rowOff>0</xdr:rowOff>
    </xdr:to>
    <xdr:grpSp>
      <xdr:nvGrpSpPr>
        <xdr:cNvPr id="12" name="Group 25">
          <a:hlinkClick r:id="rId5"/>
        </xdr:cNvPr>
        <xdr:cNvGrpSpPr>
          <a:grpSpLocks/>
        </xdr:cNvGrpSpPr>
      </xdr:nvGrpSpPr>
      <xdr:grpSpPr>
        <a:xfrm>
          <a:off x="3409950" y="2962275"/>
          <a:ext cx="1066800" cy="371475"/>
          <a:chOff x="1200" y="1912"/>
          <a:chExt cx="3456" cy="774"/>
        </a:xfrm>
        <a:solidFill>
          <a:srgbClr val="FFFFFF"/>
        </a:solidFill>
      </xdr:grpSpPr>
      <xdr:sp>
        <xdr:nvSpPr>
          <xdr:cNvPr id="13" name="AutoShape 26"/>
          <xdr:cNvSpPr>
            <a:spLocks/>
          </xdr:cNvSpPr>
        </xdr:nvSpPr>
        <xdr:spPr>
          <a:xfrm>
            <a:off x="1200" y="1912"/>
            <a:ext cx="3456" cy="774"/>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4" name="AutoShape 27"/>
          <xdr:cNvSpPr>
            <a:spLocks/>
          </xdr:cNvSpPr>
        </xdr:nvSpPr>
        <xdr:spPr>
          <a:xfrm>
            <a:off x="1293" y="1991"/>
            <a:ext cx="3302" cy="615"/>
          </a:xfrm>
          <a:prstGeom prst="roundRect">
            <a:avLst/>
          </a:prstGeom>
          <a:gradFill rotWithShape="1">
            <a:gsLst>
              <a:gs pos="0">
                <a:srgbClr val="C0504D"/>
              </a:gs>
              <a:gs pos="100000">
                <a:srgbClr val="863836"/>
              </a:gs>
            </a:gsLst>
            <a:lin ang="5400000" scaled="1"/>
          </a:gradFill>
          <a:ln w="9525" cmpd="sng">
            <a:solidFill>
              <a:srgbClr val="FEFEFE"/>
            </a:solidFill>
            <a:headEnd type="none"/>
            <a:tailEnd type="none"/>
          </a:ln>
        </xdr:spPr>
        <xdr:txBody>
          <a:bodyPr vertOverflow="clip" wrap="square" lIns="54000" tIns="46800" rIns="18000" bIns="46800" anchor="ctr"/>
          <a:p>
            <a:pPr algn="ctr">
              <a:defRPr/>
            </a:pPr>
            <a:r>
              <a:rPr lang="en-US" cap="none" sz="1000" b="0" i="0" u="none" baseline="0">
                <a:solidFill>
                  <a:srgbClr val="FFFFFF"/>
                </a:solidFill>
              </a:rPr>
              <a:t>Management</a:t>
            </a:r>
          </a:p>
        </xdr:txBody>
      </xdr:sp>
      <xdr:sp>
        <xdr:nvSpPr>
          <xdr:cNvPr id="15" name="Freeform 28"/>
          <xdr:cNvSpPr>
            <a:spLocks/>
          </xdr:cNvSpPr>
        </xdr:nvSpPr>
        <xdr:spPr>
          <a:xfrm>
            <a:off x="1293" y="2011"/>
            <a:ext cx="370" cy="337"/>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gs>
              <a:gs pos="100000">
                <a:srgbClr val="DDA09E"/>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4</xdr:col>
      <xdr:colOff>323850</xdr:colOff>
      <xdr:row>5</xdr:row>
      <xdr:rowOff>0</xdr:rowOff>
    </xdr:from>
    <xdr:to>
      <xdr:col>7</xdr:col>
      <xdr:colOff>400050</xdr:colOff>
      <xdr:row>6</xdr:row>
      <xdr:rowOff>47625</xdr:rowOff>
    </xdr:to>
    <xdr:sp>
      <xdr:nvSpPr>
        <xdr:cNvPr id="16" name="Rectangle 803"/>
        <xdr:cNvSpPr>
          <a:spLocks/>
        </xdr:cNvSpPr>
      </xdr:nvSpPr>
      <xdr:spPr>
        <a:xfrm>
          <a:off x="2686050" y="1428750"/>
          <a:ext cx="2362200" cy="238125"/>
        </a:xfrm>
        <a:prstGeom prst="rect">
          <a:avLst/>
        </a:prstGeom>
        <a:noFill/>
        <a:ln w="9525" cmpd="sng">
          <a:noFill/>
        </a:ln>
      </xdr:spPr>
      <xdr:txBody>
        <a:bodyPr vertOverflow="clip" wrap="square" lIns="27432" tIns="27432" rIns="27432" bIns="0"/>
        <a:p>
          <a:pPr algn="ctr">
            <a:defRPr/>
          </a:pPr>
          <a:r>
            <a:rPr lang="en-US" cap="none" sz="1100" b="1" i="1" u="none" baseline="0">
              <a:solidFill>
                <a:srgbClr val="000000"/>
              </a:solidFill>
              <a:latin typeface="Calibri"/>
              <a:ea typeface="Calibri"/>
              <a:cs typeface="Calibri"/>
            </a:rPr>
            <a:t>Select the option you want to see:</a:t>
          </a:r>
        </a:p>
      </xdr:txBody>
    </xdr:sp>
    <xdr:clientData/>
  </xdr:twoCellAnchor>
  <xdr:twoCellAnchor>
    <xdr:from>
      <xdr:col>8</xdr:col>
      <xdr:colOff>295275</xdr:colOff>
      <xdr:row>11</xdr:row>
      <xdr:rowOff>0</xdr:rowOff>
    </xdr:from>
    <xdr:to>
      <xdr:col>11</xdr:col>
      <xdr:colOff>161925</xdr:colOff>
      <xdr:row>13</xdr:row>
      <xdr:rowOff>28575</xdr:rowOff>
    </xdr:to>
    <xdr:grpSp>
      <xdr:nvGrpSpPr>
        <xdr:cNvPr id="17" name="Group 832">
          <a:hlinkClick r:id="rId6"/>
        </xdr:cNvPr>
        <xdr:cNvGrpSpPr>
          <a:grpSpLocks/>
        </xdr:cNvGrpSpPr>
      </xdr:nvGrpSpPr>
      <xdr:grpSpPr>
        <a:xfrm>
          <a:off x="5705475" y="2571750"/>
          <a:ext cx="1504950" cy="409575"/>
          <a:chOff x="599" y="262"/>
          <a:chExt cx="158" cy="43"/>
        </a:xfrm>
        <a:solidFill>
          <a:srgbClr val="FFFFFF"/>
        </a:solidFill>
      </xdr:grpSpPr>
      <xdr:sp>
        <xdr:nvSpPr>
          <xdr:cNvPr id="18" name="AutoShape 30"/>
          <xdr:cNvSpPr>
            <a:spLocks/>
          </xdr:cNvSpPr>
        </xdr:nvSpPr>
        <xdr:spPr>
          <a:xfrm>
            <a:off x="599" y="262"/>
            <a:ext cx="158" cy="43"/>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19" name="13 Grupo"/>
          <xdr:cNvGrpSpPr>
            <a:grpSpLocks/>
          </xdr:cNvGrpSpPr>
        </xdr:nvGrpSpPr>
        <xdr:grpSpPr>
          <a:xfrm>
            <a:off x="603" y="267"/>
            <a:ext cx="151" cy="35"/>
            <a:chOff x="1104968" y="2771552"/>
            <a:chExt cx="3605494" cy="566957"/>
          </a:xfrm>
          <a:solidFill>
            <a:srgbClr val="FFFFFF"/>
          </a:solidFill>
        </xdr:grpSpPr>
        <xdr:sp>
          <xdr:nvSpPr>
            <xdr:cNvPr id="20" name="AutoShape 31"/>
            <xdr:cNvSpPr>
              <a:spLocks/>
            </xdr:cNvSpPr>
          </xdr:nvSpPr>
          <xdr:spPr>
            <a:xfrm>
              <a:off x="1104968" y="2771552"/>
              <a:ext cx="3605494" cy="566957"/>
            </a:xfrm>
            <a:prstGeom prst="roundRect">
              <a:avLst/>
            </a:prstGeom>
            <a:solidFill>
              <a:srgbClr val="99FF99"/>
            </a:solidFill>
            <a:ln w="9525" cmpd="sng">
              <a:solidFill>
                <a:srgbClr val="FEFEFE"/>
              </a:solidFill>
              <a:headEnd type="none"/>
              <a:tailEnd type="none"/>
            </a:ln>
          </xdr:spPr>
          <xdr:txBody>
            <a:bodyPr vertOverflow="clip" wrap="square" anchor="ctr"/>
            <a:p>
              <a:pPr algn="ctr">
                <a:defRPr/>
              </a:pPr>
              <a:r>
                <a:rPr lang="en-US" cap="none" sz="1000" b="0" i="0" u="none" baseline="0">
                  <a:solidFill>
                    <a:srgbClr val="000000"/>
                  </a:solidFill>
                </a:rPr>
                <a:t>Recommendations</a:t>
              </a:r>
            </a:p>
          </xdr:txBody>
        </xdr:sp>
        <xdr:sp>
          <xdr:nvSpPr>
            <xdr:cNvPr id="21" name="Freeform 32"/>
            <xdr:cNvSpPr>
              <a:spLocks/>
            </xdr:cNvSpPr>
          </xdr:nvSpPr>
          <xdr:spPr>
            <a:xfrm>
              <a:off x="1159050" y="2809822"/>
              <a:ext cx="357845" cy="291132"/>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cmpd="sng">
              <a:noFill/>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xdr:from>
      <xdr:col>1</xdr:col>
      <xdr:colOff>247650</xdr:colOff>
      <xdr:row>7</xdr:row>
      <xdr:rowOff>85725</xdr:rowOff>
    </xdr:from>
    <xdr:to>
      <xdr:col>4</xdr:col>
      <xdr:colOff>104775</xdr:colOff>
      <xdr:row>18</xdr:row>
      <xdr:rowOff>114300</xdr:rowOff>
    </xdr:to>
    <xdr:grpSp>
      <xdr:nvGrpSpPr>
        <xdr:cNvPr id="22" name="Group 830"/>
        <xdr:cNvGrpSpPr>
          <a:grpSpLocks/>
        </xdr:cNvGrpSpPr>
      </xdr:nvGrpSpPr>
      <xdr:grpSpPr>
        <a:xfrm>
          <a:off x="323850" y="1895475"/>
          <a:ext cx="2143125" cy="2124075"/>
          <a:chOff x="32" y="188"/>
          <a:chExt cx="225" cy="225"/>
        </a:xfrm>
        <a:solidFill>
          <a:srgbClr val="FFFFFF"/>
        </a:solidFill>
      </xdr:grpSpPr>
      <xdr:sp>
        <xdr:nvSpPr>
          <xdr:cNvPr id="23" name="AutoShape 31"/>
          <xdr:cNvSpPr>
            <a:spLocks/>
          </xdr:cNvSpPr>
        </xdr:nvSpPr>
        <xdr:spPr>
          <a:xfrm>
            <a:off x="32" y="188"/>
            <a:ext cx="225" cy="225"/>
          </a:xfrm>
          <a:prstGeom prst="roundRect">
            <a:avLst/>
          </a:prstGeom>
          <a:gradFill rotWithShape="1">
            <a:gsLst>
              <a:gs pos="0">
                <a:srgbClr val="87AFD3"/>
              </a:gs>
              <a:gs pos="100000">
                <a:srgbClr val="4C7BB4"/>
              </a:gs>
            </a:gsLst>
            <a:lin ang="5400000" scaled="1"/>
          </a:gradFill>
          <a:ln w="9525" cmpd="sng">
            <a:solidFill>
              <a:srgbClr val="FEFEFE"/>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4" name="Freeform 32"/>
          <xdr:cNvSpPr>
            <a:spLocks/>
          </xdr:cNvSpPr>
        </xdr:nvSpPr>
        <xdr:spPr>
          <a:xfrm>
            <a:off x="42" y="197"/>
            <a:ext cx="50" cy="33"/>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8</xdr:col>
      <xdr:colOff>285750</xdr:colOff>
      <xdr:row>14</xdr:row>
      <xdr:rowOff>57150</xdr:rowOff>
    </xdr:from>
    <xdr:to>
      <xdr:col>11</xdr:col>
      <xdr:colOff>152400</xdr:colOff>
      <xdr:row>16</xdr:row>
      <xdr:rowOff>85725</xdr:rowOff>
    </xdr:to>
    <xdr:grpSp>
      <xdr:nvGrpSpPr>
        <xdr:cNvPr id="25" name="Group 826"/>
        <xdr:cNvGrpSpPr>
          <a:grpSpLocks/>
        </xdr:cNvGrpSpPr>
      </xdr:nvGrpSpPr>
      <xdr:grpSpPr>
        <a:xfrm>
          <a:off x="5695950" y="3200400"/>
          <a:ext cx="1504950" cy="409575"/>
          <a:chOff x="578" y="328"/>
          <a:chExt cx="158" cy="43"/>
        </a:xfrm>
        <a:solidFill>
          <a:srgbClr val="FFFFFF"/>
        </a:solidFill>
      </xdr:grpSpPr>
      <xdr:sp>
        <xdr:nvSpPr>
          <xdr:cNvPr id="26" name="AutoShape 30"/>
          <xdr:cNvSpPr>
            <a:spLocks/>
          </xdr:cNvSpPr>
        </xdr:nvSpPr>
        <xdr:spPr>
          <a:xfrm>
            <a:off x="578" y="328"/>
            <a:ext cx="158" cy="43"/>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27" name="Group 823"/>
          <xdr:cNvGrpSpPr>
            <a:grpSpLocks/>
          </xdr:cNvGrpSpPr>
        </xdr:nvGrpSpPr>
        <xdr:grpSpPr>
          <a:xfrm>
            <a:off x="581" y="333"/>
            <a:ext cx="151" cy="35"/>
            <a:chOff x="582" y="333"/>
            <a:chExt cx="151" cy="35"/>
          </a:xfrm>
          <a:solidFill>
            <a:srgbClr val="FFFFFF"/>
          </a:solidFill>
        </xdr:grpSpPr>
        <xdr:sp>
          <xdr:nvSpPr>
            <xdr:cNvPr id="28" name="AutoShape 31">
              <a:hlinkClick r:id="rId7"/>
            </xdr:cNvPr>
            <xdr:cNvSpPr>
              <a:spLocks/>
            </xdr:cNvSpPr>
          </xdr:nvSpPr>
          <xdr:spPr>
            <a:xfrm>
              <a:off x="582" y="333"/>
              <a:ext cx="151" cy="35"/>
            </a:xfrm>
            <a:prstGeom prst="roundRect">
              <a:avLst/>
            </a:prstGeom>
            <a:solidFill>
              <a:srgbClr val="99FF99"/>
            </a:solidFill>
            <a:ln w="9525" cmpd="sng">
              <a:solidFill>
                <a:srgbClr val="FEFEFE"/>
              </a:solidFill>
              <a:headEnd type="none"/>
              <a:tailEnd type="none"/>
            </a:ln>
          </xdr:spPr>
          <xdr:txBody>
            <a:bodyPr vertOverflow="clip" wrap="square" anchor="ctr"/>
            <a:p>
              <a:pPr algn="ctr">
                <a:defRPr/>
              </a:pPr>
              <a:r>
                <a:rPr lang="en-US" cap="none" sz="1000" b="0" i="0" u="none" baseline="0">
                  <a:solidFill>
                    <a:srgbClr val="000000"/>
                  </a:solidFill>
                </a:rPr>
                <a:t>Actions</a:t>
              </a:r>
            </a:p>
          </xdr:txBody>
        </xdr:sp>
        <xdr:sp>
          <xdr:nvSpPr>
            <xdr:cNvPr id="29" name="Freeform 32"/>
            <xdr:cNvSpPr>
              <a:spLocks/>
            </xdr:cNvSpPr>
          </xdr:nvSpPr>
          <xdr:spPr>
            <a:xfrm>
              <a:off x="584" y="335"/>
              <a:ext cx="15" cy="18"/>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cmpd="sng">
              <a:noFill/>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xdr:from>
      <xdr:col>1</xdr:col>
      <xdr:colOff>514350</xdr:colOff>
      <xdr:row>15</xdr:row>
      <xdr:rowOff>133350</xdr:rowOff>
    </xdr:from>
    <xdr:to>
      <xdr:col>3</xdr:col>
      <xdr:colOff>495300</xdr:colOff>
      <xdr:row>17</xdr:row>
      <xdr:rowOff>95250</xdr:rowOff>
    </xdr:to>
    <xdr:grpSp>
      <xdr:nvGrpSpPr>
        <xdr:cNvPr id="30" name="Group 831">
          <a:hlinkClick r:id="rId8"/>
        </xdr:cNvPr>
        <xdr:cNvGrpSpPr>
          <a:grpSpLocks/>
        </xdr:cNvGrpSpPr>
      </xdr:nvGrpSpPr>
      <xdr:grpSpPr>
        <a:xfrm>
          <a:off x="590550" y="3467100"/>
          <a:ext cx="1504950" cy="342900"/>
          <a:chOff x="56" y="259"/>
          <a:chExt cx="158" cy="40"/>
        </a:xfrm>
        <a:solidFill>
          <a:srgbClr val="FFFFFF"/>
        </a:solidFill>
      </xdr:grpSpPr>
      <xdr:sp>
        <xdr:nvSpPr>
          <xdr:cNvPr id="31" name="AutoShape 30"/>
          <xdr:cNvSpPr>
            <a:spLocks/>
          </xdr:cNvSpPr>
        </xdr:nvSpPr>
        <xdr:spPr>
          <a:xfrm>
            <a:off x="56" y="259"/>
            <a:ext cx="158" cy="40"/>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32" name="11 Grupo"/>
          <xdr:cNvGrpSpPr>
            <a:grpSpLocks/>
          </xdr:cNvGrpSpPr>
        </xdr:nvGrpSpPr>
        <xdr:grpSpPr>
          <a:xfrm>
            <a:off x="60" y="263"/>
            <a:ext cx="151" cy="32"/>
            <a:chOff x="1104968" y="2771584"/>
            <a:chExt cx="3605494" cy="566957"/>
          </a:xfrm>
          <a:solidFill>
            <a:srgbClr val="FFFFFF"/>
          </a:solidFill>
        </xdr:grpSpPr>
        <xdr:sp>
          <xdr:nvSpPr>
            <xdr:cNvPr id="33" name="AutoShape 31"/>
            <xdr:cNvSpPr>
              <a:spLocks/>
            </xdr:cNvSpPr>
          </xdr:nvSpPr>
          <xdr:spPr>
            <a:xfrm>
              <a:off x="1104968" y="2779521"/>
              <a:ext cx="3605494" cy="551224"/>
            </a:xfrm>
            <a:prstGeom prst="roundRect">
              <a:avLst/>
            </a:prstGeom>
            <a:gradFill rotWithShape="1">
              <a:gsLst>
                <a:gs pos="0">
                  <a:srgbClr val="4F81BD"/>
                </a:gs>
                <a:gs pos="100000">
                  <a:srgbClr val="375A84"/>
                </a:gs>
              </a:gsLst>
              <a:lin ang="5400000" scaled="1"/>
            </a:gradFill>
            <a:ln w="9525" cmpd="sng">
              <a:solidFill>
                <a:srgbClr val="FEFEFE"/>
              </a:solidFill>
              <a:headEnd type="none"/>
              <a:tailEnd type="none"/>
            </a:ln>
          </xdr:spPr>
          <xdr:txBody>
            <a:bodyPr vertOverflow="clip" wrap="square" anchor="ctr"/>
            <a:p>
              <a:pPr algn="ctr">
                <a:defRPr/>
              </a:pPr>
              <a:r>
                <a:rPr lang="en-US" cap="none" sz="1000" b="0" i="0" u="none" baseline="0">
                  <a:solidFill>
                    <a:srgbClr val="FFFFFF"/>
                  </a:solidFill>
                </a:rPr>
                <a:t>Grant Detail</a:t>
              </a:r>
            </a:p>
          </xdr:txBody>
        </xdr:sp>
        <xdr:sp>
          <xdr:nvSpPr>
            <xdr:cNvPr id="34" name="Freeform 32"/>
            <xdr:cNvSpPr>
              <a:spLocks/>
            </xdr:cNvSpPr>
          </xdr:nvSpPr>
          <xdr:spPr>
            <a:xfrm>
              <a:off x="1152741" y="2818783"/>
              <a:ext cx="357845" cy="275541"/>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xdr:from>
      <xdr:col>1</xdr:col>
      <xdr:colOff>514350</xdr:colOff>
      <xdr:row>10</xdr:row>
      <xdr:rowOff>28575</xdr:rowOff>
    </xdr:from>
    <xdr:to>
      <xdr:col>3</xdr:col>
      <xdr:colOff>495300</xdr:colOff>
      <xdr:row>12</xdr:row>
      <xdr:rowOff>19050</xdr:rowOff>
    </xdr:to>
    <xdr:grpSp>
      <xdr:nvGrpSpPr>
        <xdr:cNvPr id="35" name="37 Grupo">
          <a:hlinkClick r:id="rId9"/>
        </xdr:cNvPr>
        <xdr:cNvGrpSpPr>
          <a:grpSpLocks/>
        </xdr:cNvGrpSpPr>
      </xdr:nvGrpSpPr>
      <xdr:grpSpPr>
        <a:xfrm>
          <a:off x="590550" y="2409825"/>
          <a:ext cx="1504950" cy="371475"/>
          <a:chOff x="1343025" y="2428876"/>
          <a:chExt cx="3240982" cy="617274"/>
        </a:xfrm>
        <a:solidFill>
          <a:srgbClr val="FFFFFF"/>
        </a:solidFill>
      </xdr:grpSpPr>
      <xdr:sp>
        <xdr:nvSpPr>
          <xdr:cNvPr id="36" name="AutoShape 30"/>
          <xdr:cNvSpPr>
            <a:spLocks/>
          </xdr:cNvSpPr>
        </xdr:nvSpPr>
        <xdr:spPr>
          <a:xfrm>
            <a:off x="1343025" y="2428876"/>
            <a:ext cx="3240982" cy="617274"/>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37" name="13 Grupo"/>
          <xdr:cNvGrpSpPr>
            <a:grpSpLocks/>
          </xdr:cNvGrpSpPr>
        </xdr:nvGrpSpPr>
        <xdr:grpSpPr>
          <a:xfrm>
            <a:off x="1419188" y="2495387"/>
            <a:ext cx="3098379" cy="503387"/>
            <a:chOff x="1104968" y="2771552"/>
            <a:chExt cx="3605494" cy="566957"/>
          </a:xfrm>
          <a:solidFill>
            <a:srgbClr val="FFFFFF"/>
          </a:solidFill>
        </xdr:grpSpPr>
        <xdr:sp>
          <xdr:nvSpPr>
            <xdr:cNvPr id="38" name="AutoShape 31"/>
            <xdr:cNvSpPr>
              <a:spLocks/>
            </xdr:cNvSpPr>
          </xdr:nvSpPr>
          <xdr:spPr>
            <a:xfrm>
              <a:off x="1111278" y="2768151"/>
              <a:ext cx="3604593" cy="570500"/>
            </a:xfrm>
            <a:prstGeom prst="roundRect">
              <a:avLst/>
            </a:prstGeom>
            <a:gradFill rotWithShape="1">
              <a:gsLst>
                <a:gs pos="0">
                  <a:srgbClr val="4F81BD"/>
                </a:gs>
                <a:gs pos="100000">
                  <a:srgbClr val="375A84"/>
                </a:gs>
              </a:gsLst>
              <a:lin ang="5400000" scaled="1"/>
            </a:gradFill>
            <a:ln w="9525" cmpd="sng">
              <a:solidFill>
                <a:srgbClr val="FEFEFE"/>
              </a:solidFill>
              <a:headEnd type="none"/>
              <a:tailEnd type="none"/>
            </a:ln>
          </xdr:spPr>
          <xdr:txBody>
            <a:bodyPr vertOverflow="clip" wrap="square" anchor="ctr"/>
            <a:p>
              <a:pPr algn="ctr">
                <a:defRPr/>
              </a:pPr>
              <a:r>
                <a:rPr lang="en-US" cap="none" sz="1000" b="0" i="0" u="none" baseline="0">
                  <a:solidFill>
                    <a:srgbClr val="FFFFFF"/>
                  </a:solidFill>
                </a:rPr>
                <a:t>List of Indicators</a:t>
              </a:r>
            </a:p>
          </xdr:txBody>
        </xdr:sp>
        <xdr:sp>
          <xdr:nvSpPr>
            <xdr:cNvPr id="39" name="Freeform 32"/>
            <xdr:cNvSpPr>
              <a:spLocks/>
            </xdr:cNvSpPr>
          </xdr:nvSpPr>
          <xdr:spPr>
            <a:xfrm>
              <a:off x="1159050" y="2803585"/>
              <a:ext cx="357845" cy="303039"/>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xdr:from>
      <xdr:col>1</xdr:col>
      <xdr:colOff>514350</xdr:colOff>
      <xdr:row>12</xdr:row>
      <xdr:rowOff>180975</xdr:rowOff>
    </xdr:from>
    <xdr:to>
      <xdr:col>3</xdr:col>
      <xdr:colOff>495300</xdr:colOff>
      <xdr:row>14</xdr:row>
      <xdr:rowOff>171450</xdr:rowOff>
    </xdr:to>
    <xdr:grpSp>
      <xdr:nvGrpSpPr>
        <xdr:cNvPr id="40" name="37 Grupo">
          <a:hlinkClick r:id="rId10"/>
        </xdr:cNvPr>
        <xdr:cNvGrpSpPr>
          <a:grpSpLocks/>
        </xdr:cNvGrpSpPr>
      </xdr:nvGrpSpPr>
      <xdr:grpSpPr>
        <a:xfrm>
          <a:off x="590550" y="2943225"/>
          <a:ext cx="1504950" cy="371475"/>
          <a:chOff x="1343025" y="2428876"/>
          <a:chExt cx="3240982" cy="617274"/>
        </a:xfrm>
        <a:solidFill>
          <a:srgbClr val="FFFFFF"/>
        </a:solidFill>
      </xdr:grpSpPr>
      <xdr:sp>
        <xdr:nvSpPr>
          <xdr:cNvPr id="41" name="AutoShape 30"/>
          <xdr:cNvSpPr>
            <a:spLocks/>
          </xdr:cNvSpPr>
        </xdr:nvSpPr>
        <xdr:spPr>
          <a:xfrm>
            <a:off x="1343025" y="2428876"/>
            <a:ext cx="3240982" cy="617274"/>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42" name="13 Grupo"/>
          <xdr:cNvGrpSpPr>
            <a:grpSpLocks/>
          </xdr:cNvGrpSpPr>
        </xdr:nvGrpSpPr>
        <xdr:grpSpPr>
          <a:xfrm>
            <a:off x="1419188" y="2495387"/>
            <a:ext cx="3098379" cy="503387"/>
            <a:chOff x="1104968" y="2771552"/>
            <a:chExt cx="3605494" cy="566957"/>
          </a:xfrm>
          <a:solidFill>
            <a:srgbClr val="FFFFFF"/>
          </a:solidFill>
        </xdr:grpSpPr>
        <xdr:sp>
          <xdr:nvSpPr>
            <xdr:cNvPr id="43" name="AutoShape 31"/>
            <xdr:cNvSpPr>
              <a:spLocks/>
            </xdr:cNvSpPr>
          </xdr:nvSpPr>
          <xdr:spPr>
            <a:xfrm>
              <a:off x="1111278" y="2768151"/>
              <a:ext cx="3604593" cy="570500"/>
            </a:xfrm>
            <a:prstGeom prst="roundRect">
              <a:avLst/>
            </a:prstGeom>
            <a:gradFill rotWithShape="1">
              <a:gsLst>
                <a:gs pos="0">
                  <a:srgbClr val="4F81BD"/>
                </a:gs>
                <a:gs pos="100000">
                  <a:srgbClr val="375A84"/>
                </a:gs>
              </a:gsLst>
              <a:lin ang="5400000" scaled="1"/>
            </a:gradFill>
            <a:ln w="9525" cmpd="sng">
              <a:solidFill>
                <a:srgbClr val="FEFEFE"/>
              </a:solidFill>
              <a:headEnd type="none"/>
              <a:tailEnd type="none"/>
            </a:ln>
          </xdr:spPr>
          <xdr:txBody>
            <a:bodyPr vertOverflow="clip" wrap="square" anchor="ctr"/>
            <a:p>
              <a:pPr algn="ctr">
                <a:defRPr/>
              </a:pPr>
              <a:r>
                <a:rPr lang="en-US" cap="none" sz="1000" b="0" i="0" u="none" baseline="0">
                  <a:solidFill>
                    <a:srgbClr val="FFFFFF"/>
                  </a:solidFill>
                </a:rPr>
                <a:t>Data Entry</a:t>
              </a:r>
            </a:p>
          </xdr:txBody>
        </xdr:sp>
        <xdr:sp>
          <xdr:nvSpPr>
            <xdr:cNvPr id="44" name="Freeform 32"/>
            <xdr:cNvSpPr>
              <a:spLocks/>
            </xdr:cNvSpPr>
          </xdr:nvSpPr>
          <xdr:spPr>
            <a:xfrm>
              <a:off x="1159050" y="2803585"/>
              <a:ext cx="357845" cy="303039"/>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editAs="oneCell">
    <xdr:from>
      <xdr:col>1</xdr:col>
      <xdr:colOff>257175</xdr:colOff>
      <xdr:row>7</xdr:row>
      <xdr:rowOff>66675</xdr:rowOff>
    </xdr:from>
    <xdr:to>
      <xdr:col>4</xdr:col>
      <xdr:colOff>104775</xdr:colOff>
      <xdr:row>9</xdr:row>
      <xdr:rowOff>133350</xdr:rowOff>
    </xdr:to>
    <xdr:pic>
      <xdr:nvPicPr>
        <xdr:cNvPr id="45" name="Picture 2012"/>
        <xdr:cNvPicPr preferRelativeResize="1">
          <a:picLocks noChangeAspect="1"/>
        </xdr:cNvPicPr>
      </xdr:nvPicPr>
      <xdr:blipFill>
        <a:blip r:embed="rId11"/>
        <a:stretch>
          <a:fillRect/>
        </a:stretch>
      </xdr:blipFill>
      <xdr:spPr>
        <a:xfrm>
          <a:off x="333375" y="1876425"/>
          <a:ext cx="2133600" cy="447675"/>
        </a:xfrm>
        <a:prstGeom prst="rect">
          <a:avLst/>
        </a:prstGeom>
        <a:noFill/>
        <a:ln w="9525" cmpd="sng">
          <a:noFill/>
        </a:ln>
      </xdr:spPr>
    </xdr:pic>
    <xdr:clientData/>
  </xdr:twoCellAnchor>
  <xdr:oneCellAnchor>
    <xdr:from>
      <xdr:col>1</xdr:col>
      <xdr:colOff>352425</xdr:colOff>
      <xdr:row>7</xdr:row>
      <xdr:rowOff>85725</xdr:rowOff>
    </xdr:from>
    <xdr:ext cx="1990725" cy="390525"/>
    <xdr:sp>
      <xdr:nvSpPr>
        <xdr:cNvPr id="46" name="Text Box 2013"/>
        <xdr:cNvSpPr txBox="1">
          <a:spLocks noChangeArrowheads="1"/>
        </xdr:cNvSpPr>
      </xdr:nvSpPr>
      <xdr:spPr>
        <a:xfrm>
          <a:off x="428625" y="1895475"/>
          <a:ext cx="1990725" cy="390525"/>
        </a:xfrm>
        <a:prstGeom prst="rect">
          <a:avLst/>
        </a:prstGeom>
        <a:noFill/>
        <a:ln w="9525" cmpd="sng">
          <a:noFill/>
        </a:ln>
      </xdr:spPr>
      <xdr:txBody>
        <a:bodyPr vertOverflow="clip" wrap="square"/>
        <a:p>
          <a:pPr algn="ctr">
            <a:defRPr/>
          </a:pPr>
          <a:r>
            <a:rPr lang="en-US" cap="none" sz="1200" b="0" i="0" u="none" baseline="0">
              <a:solidFill>
                <a:srgbClr val="000000"/>
              </a:solidFill>
              <a:latin typeface="Arial"/>
              <a:ea typeface="Arial"/>
              <a:cs typeface="Arial"/>
            </a:rPr>
            <a:t>Grant Information</a:t>
          </a:r>
          <a:r>
            <a:rPr lang="en-US" cap="none" sz="1800" b="0" i="0" u="none" baseline="0">
              <a:solidFill>
                <a:srgbClr val="000000"/>
              </a:solidFill>
              <a:latin typeface="Arial"/>
              <a:ea typeface="Arial"/>
              <a:cs typeface="Arial"/>
            </a:rPr>
            <a:t>
</a:t>
          </a:r>
        </a:p>
      </xdr:txBody>
    </xdr:sp>
    <xdr:clientData/>
  </xdr:oneCellAnchor>
  <xdr:twoCellAnchor editAs="oneCell">
    <xdr:from>
      <xdr:col>4</xdr:col>
      <xdr:colOff>247650</xdr:colOff>
      <xdr:row>7</xdr:row>
      <xdr:rowOff>66675</xdr:rowOff>
    </xdr:from>
    <xdr:to>
      <xdr:col>7</xdr:col>
      <xdr:colOff>561975</xdr:colOff>
      <xdr:row>9</xdr:row>
      <xdr:rowOff>133350</xdr:rowOff>
    </xdr:to>
    <xdr:pic>
      <xdr:nvPicPr>
        <xdr:cNvPr id="47" name="Picture 2016"/>
        <xdr:cNvPicPr preferRelativeResize="1">
          <a:picLocks noChangeAspect="1"/>
        </xdr:cNvPicPr>
      </xdr:nvPicPr>
      <xdr:blipFill>
        <a:blip r:embed="rId12"/>
        <a:stretch>
          <a:fillRect/>
        </a:stretch>
      </xdr:blipFill>
      <xdr:spPr>
        <a:xfrm>
          <a:off x="2609850" y="1876425"/>
          <a:ext cx="2600325" cy="447675"/>
        </a:xfrm>
        <a:prstGeom prst="rect">
          <a:avLst/>
        </a:prstGeom>
        <a:noFill/>
        <a:ln w="9525" cmpd="sng">
          <a:noFill/>
        </a:ln>
      </xdr:spPr>
    </xdr:pic>
    <xdr:clientData/>
  </xdr:twoCellAnchor>
  <xdr:oneCellAnchor>
    <xdr:from>
      <xdr:col>4</xdr:col>
      <xdr:colOff>590550</xdr:colOff>
      <xdr:row>7</xdr:row>
      <xdr:rowOff>95250</xdr:rowOff>
    </xdr:from>
    <xdr:ext cx="1990725" cy="390525"/>
    <xdr:sp>
      <xdr:nvSpPr>
        <xdr:cNvPr id="48" name="Text Box 2017"/>
        <xdr:cNvSpPr txBox="1">
          <a:spLocks noChangeArrowheads="1"/>
        </xdr:cNvSpPr>
      </xdr:nvSpPr>
      <xdr:spPr>
        <a:xfrm>
          <a:off x="2952750" y="1905000"/>
          <a:ext cx="1990725" cy="390525"/>
        </a:xfrm>
        <a:prstGeom prst="rect">
          <a:avLst/>
        </a:prstGeom>
        <a:noFill/>
        <a:ln w="9525" cmpd="sng">
          <a:noFill/>
        </a:ln>
      </xdr:spPr>
      <xdr:txBody>
        <a:bodyPr vertOverflow="clip" wrap="square"/>
        <a:p>
          <a:pPr algn="ctr">
            <a:defRPr/>
          </a:pPr>
          <a:r>
            <a:rPr lang="en-US" cap="none" sz="1200" b="0" i="0" u="none" baseline="0">
              <a:solidFill>
                <a:srgbClr val="000000"/>
              </a:solidFill>
              <a:latin typeface="Arial"/>
              <a:ea typeface="Arial"/>
              <a:cs typeface="Arial"/>
            </a:rPr>
            <a:t>Indicators</a:t>
          </a:r>
          <a:r>
            <a:rPr lang="en-US" cap="none" sz="1800" b="0" i="0" u="none" baseline="0">
              <a:solidFill>
                <a:srgbClr val="000000"/>
              </a:solidFill>
              <a:latin typeface="Arial"/>
              <a:ea typeface="Arial"/>
              <a:cs typeface="Arial"/>
            </a:rPr>
            <a:t>
</a:t>
          </a:r>
        </a:p>
      </xdr:txBody>
    </xdr:sp>
    <xdr:clientData/>
  </xdr:oneCellAnchor>
  <xdr:twoCellAnchor editAs="oneCell">
    <xdr:from>
      <xdr:col>7</xdr:col>
      <xdr:colOff>733425</xdr:colOff>
      <xdr:row>7</xdr:row>
      <xdr:rowOff>76200</xdr:rowOff>
    </xdr:from>
    <xdr:to>
      <xdr:col>11</xdr:col>
      <xdr:colOff>495300</xdr:colOff>
      <xdr:row>9</xdr:row>
      <xdr:rowOff>133350</xdr:rowOff>
    </xdr:to>
    <xdr:pic>
      <xdr:nvPicPr>
        <xdr:cNvPr id="49" name="Picture 2018"/>
        <xdr:cNvPicPr preferRelativeResize="1">
          <a:picLocks noChangeAspect="1"/>
        </xdr:cNvPicPr>
      </xdr:nvPicPr>
      <xdr:blipFill>
        <a:blip r:embed="rId13"/>
        <a:stretch>
          <a:fillRect/>
        </a:stretch>
      </xdr:blipFill>
      <xdr:spPr>
        <a:xfrm>
          <a:off x="5381625" y="1885950"/>
          <a:ext cx="2162175" cy="438150"/>
        </a:xfrm>
        <a:prstGeom prst="rect">
          <a:avLst/>
        </a:prstGeom>
        <a:noFill/>
        <a:ln w="9525" cmpd="sng">
          <a:noFill/>
        </a:ln>
      </xdr:spPr>
    </xdr:pic>
    <xdr:clientData/>
  </xdr:twoCellAnchor>
  <xdr:oneCellAnchor>
    <xdr:from>
      <xdr:col>8</xdr:col>
      <xdr:colOff>57150</xdr:colOff>
      <xdr:row>7</xdr:row>
      <xdr:rowOff>95250</xdr:rowOff>
    </xdr:from>
    <xdr:ext cx="1990725" cy="390525"/>
    <xdr:sp>
      <xdr:nvSpPr>
        <xdr:cNvPr id="50" name="Text Box 2019"/>
        <xdr:cNvSpPr txBox="1">
          <a:spLocks noChangeArrowheads="1"/>
        </xdr:cNvSpPr>
      </xdr:nvSpPr>
      <xdr:spPr>
        <a:xfrm>
          <a:off x="5467350" y="1905000"/>
          <a:ext cx="1990725" cy="390525"/>
        </a:xfrm>
        <a:prstGeom prst="rect">
          <a:avLst/>
        </a:prstGeom>
        <a:noFill/>
        <a:ln w="9525" cmpd="sng">
          <a:noFill/>
        </a:ln>
      </xdr:spPr>
      <xdr:txBody>
        <a:bodyPr vertOverflow="clip" wrap="square"/>
        <a:p>
          <a:pPr algn="ctr">
            <a:defRPr/>
          </a:pPr>
          <a:r>
            <a:rPr lang="en-US" cap="none" sz="1200" b="0" i="0" u="none" baseline="0">
              <a:solidFill>
                <a:srgbClr val="000000"/>
              </a:solidFill>
              <a:latin typeface="Arial"/>
              <a:ea typeface="Arial"/>
              <a:cs typeface="Arial"/>
            </a:rPr>
            <a:t>Reports</a:t>
          </a:r>
          <a:r>
            <a:rPr lang="en-US" cap="none" sz="1800" b="0" i="0" u="none" baseline="0">
              <a:solidFill>
                <a:srgbClr val="000000"/>
              </a:solidFill>
              <a:latin typeface="Arial"/>
              <a:ea typeface="Arial"/>
              <a:cs typeface="Arial"/>
            </a:rPr>
            <a:t>
</a:t>
          </a:r>
        </a:p>
      </xdr:txBody>
    </xdr:sp>
    <xdr:clientData/>
  </xdr:oneCellAnchor>
  <xdr:twoCellAnchor editAs="oneCell">
    <xdr:from>
      <xdr:col>1</xdr:col>
      <xdr:colOff>9525</xdr:colOff>
      <xdr:row>1</xdr:row>
      <xdr:rowOff>9525</xdr:rowOff>
    </xdr:from>
    <xdr:to>
      <xdr:col>2</xdr:col>
      <xdr:colOff>133350</xdr:colOff>
      <xdr:row>1</xdr:row>
      <xdr:rowOff>457200</xdr:rowOff>
    </xdr:to>
    <xdr:pic>
      <xdr:nvPicPr>
        <xdr:cNvPr id="51" name="Picture 17" descr="http://www.crwflags.com/fotw/images/g/gh.gif"/>
        <xdr:cNvPicPr preferRelativeResize="1">
          <a:picLocks noChangeAspect="1"/>
        </xdr:cNvPicPr>
      </xdr:nvPicPr>
      <xdr:blipFill>
        <a:blip r:embed="rId14"/>
        <a:stretch>
          <a:fillRect/>
        </a:stretch>
      </xdr:blipFill>
      <xdr:spPr>
        <a:xfrm>
          <a:off x="85725" y="333375"/>
          <a:ext cx="885825" cy="4476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1</xdr:row>
      <xdr:rowOff>66675</xdr:rowOff>
    </xdr:from>
    <xdr:to>
      <xdr:col>1</xdr:col>
      <xdr:colOff>123825</xdr:colOff>
      <xdr:row>4</xdr:row>
      <xdr:rowOff>85725</xdr:rowOff>
    </xdr:to>
    <xdr:pic>
      <xdr:nvPicPr>
        <xdr:cNvPr id="1" name="Picture 2" descr="C:\Documents and Settings\Administrator\My Documents\My Pictures\Prueba.jpg"/>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42875" y="257175"/>
          <a:ext cx="74295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xdr:col>
      <xdr:colOff>476250</xdr:colOff>
      <xdr:row>1</xdr:row>
      <xdr:rowOff>0</xdr:rowOff>
    </xdr:to>
    <xdr:sp>
      <xdr:nvSpPr>
        <xdr:cNvPr id="1" name="AutoShape 50">
          <a:hlinkClick r:id="rId1"/>
        </xdr:cNvPr>
        <xdr:cNvSpPr>
          <a:spLocks/>
        </xdr:cNvSpPr>
      </xdr:nvSpPr>
      <xdr:spPr>
        <a:xfrm>
          <a:off x="28575" y="28575"/>
          <a:ext cx="533400" cy="314325"/>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1</xdr:col>
      <xdr:colOff>942975</xdr:colOff>
      <xdr:row>1</xdr:row>
      <xdr:rowOff>9525</xdr:rowOff>
    </xdr:to>
    <xdr:sp>
      <xdr:nvSpPr>
        <xdr:cNvPr id="1" name="AutoShape 50">
          <a:hlinkClick r:id="rId1"/>
        </xdr:cNvPr>
        <xdr:cNvSpPr>
          <a:spLocks/>
        </xdr:cNvSpPr>
      </xdr:nvSpPr>
      <xdr:spPr>
        <a:xfrm>
          <a:off x="47625" y="0"/>
          <a:ext cx="1076325" cy="381000"/>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twoCellAnchor>
    <xdr:from>
      <xdr:col>6</xdr:col>
      <xdr:colOff>1000125</xdr:colOff>
      <xdr:row>34</xdr:row>
      <xdr:rowOff>133350</xdr:rowOff>
    </xdr:from>
    <xdr:to>
      <xdr:col>6</xdr:col>
      <xdr:colOff>1000125</xdr:colOff>
      <xdr:row>45</xdr:row>
      <xdr:rowOff>161925</xdr:rowOff>
    </xdr:to>
    <xdr:sp>
      <xdr:nvSpPr>
        <xdr:cNvPr id="2" name="AutoShape 100"/>
        <xdr:cNvSpPr>
          <a:spLocks/>
        </xdr:cNvSpPr>
      </xdr:nvSpPr>
      <xdr:spPr>
        <a:xfrm rot="5400000">
          <a:off x="9324975" y="5391150"/>
          <a:ext cx="0" cy="2352675"/>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0</xdr:colOff>
      <xdr:row>46</xdr:row>
      <xdr:rowOff>104775</xdr:rowOff>
    </xdr:from>
    <xdr:to>
      <xdr:col>4</xdr:col>
      <xdr:colOff>1057275</xdr:colOff>
      <xdr:row>46</xdr:row>
      <xdr:rowOff>104775</xdr:rowOff>
    </xdr:to>
    <xdr:sp>
      <xdr:nvSpPr>
        <xdr:cNvPr id="3" name="AutoShape 101"/>
        <xdr:cNvSpPr>
          <a:spLocks/>
        </xdr:cNvSpPr>
      </xdr:nvSpPr>
      <xdr:spPr>
        <a:xfrm rot="10800000">
          <a:off x="6067425" y="7886700"/>
          <a:ext cx="1057275"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1</xdr:col>
      <xdr:colOff>66675</xdr:colOff>
      <xdr:row>3</xdr:row>
      <xdr:rowOff>19050</xdr:rowOff>
    </xdr:from>
    <xdr:to>
      <xdr:col>1</xdr:col>
      <xdr:colOff>781050</xdr:colOff>
      <xdr:row>5</xdr:row>
      <xdr:rowOff>152400</xdr:rowOff>
    </xdr:to>
    <xdr:pic>
      <xdr:nvPicPr>
        <xdr:cNvPr id="4" name="Picture 17" descr="http://www.crwflags.com/fotw/images/g/gh.gif"/>
        <xdr:cNvPicPr preferRelativeResize="1">
          <a:picLocks noChangeAspect="1"/>
        </xdr:cNvPicPr>
      </xdr:nvPicPr>
      <xdr:blipFill>
        <a:blip r:embed="rId2"/>
        <a:stretch>
          <a:fillRect/>
        </a:stretch>
      </xdr:blipFill>
      <xdr:spPr>
        <a:xfrm>
          <a:off x="247650" y="647700"/>
          <a:ext cx="714375"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xdr:row>
      <xdr:rowOff>0</xdr:rowOff>
    </xdr:from>
    <xdr:to>
      <xdr:col>0</xdr:col>
      <xdr:colOff>1181100</xdr:colOff>
      <xdr:row>2</xdr:row>
      <xdr:rowOff>447675</xdr:rowOff>
    </xdr:to>
    <xdr:sp>
      <xdr:nvSpPr>
        <xdr:cNvPr id="1" name="Rectangle 117">
          <a:hlinkClick r:id="rId1"/>
        </xdr:cNvPr>
        <xdr:cNvSpPr>
          <a:spLocks/>
        </xdr:cNvSpPr>
      </xdr:nvSpPr>
      <xdr:spPr>
        <a:xfrm>
          <a:off x="200025" y="590550"/>
          <a:ext cx="981075" cy="4476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Calibri"/>
              <a:ea typeface="Calibri"/>
              <a:cs typeface="Calibri"/>
            </a:rPr>
            <a:t>http://www.crwflags.com/fotw/flags/country.html</a:t>
          </a:r>
        </a:p>
      </xdr:txBody>
    </xdr:sp>
    <xdr:clientData/>
  </xdr:twoCellAnchor>
  <xdr:twoCellAnchor>
    <xdr:from>
      <xdr:col>0</xdr:col>
      <xdr:colOff>38100</xdr:colOff>
      <xdr:row>0</xdr:row>
      <xdr:rowOff>19050</xdr:rowOff>
    </xdr:from>
    <xdr:to>
      <xdr:col>0</xdr:col>
      <xdr:colOff>1114425</xdr:colOff>
      <xdr:row>1</xdr:row>
      <xdr:rowOff>85725</xdr:rowOff>
    </xdr:to>
    <xdr:sp>
      <xdr:nvSpPr>
        <xdr:cNvPr id="2" name="AutoShape 50">
          <a:hlinkClick r:id="rId2"/>
        </xdr:cNvPr>
        <xdr:cNvSpPr>
          <a:spLocks/>
        </xdr:cNvSpPr>
      </xdr:nvSpPr>
      <xdr:spPr>
        <a:xfrm>
          <a:off x="38100" y="19050"/>
          <a:ext cx="1076325" cy="333375"/>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twoCellAnchor editAs="oneCell">
    <xdr:from>
      <xdr:col>0</xdr:col>
      <xdr:colOff>180975</xdr:colOff>
      <xdr:row>2</xdr:row>
      <xdr:rowOff>9525</xdr:rowOff>
    </xdr:from>
    <xdr:to>
      <xdr:col>0</xdr:col>
      <xdr:colOff>1190625</xdr:colOff>
      <xdr:row>3</xdr:row>
      <xdr:rowOff>66675</xdr:rowOff>
    </xdr:to>
    <xdr:pic>
      <xdr:nvPicPr>
        <xdr:cNvPr id="3" name="Picture 17" descr="http://www.crwflags.com/fotw/images/g/gh.gif"/>
        <xdr:cNvPicPr preferRelativeResize="1">
          <a:picLocks noChangeAspect="1"/>
        </xdr:cNvPicPr>
      </xdr:nvPicPr>
      <xdr:blipFill>
        <a:blip r:embed="rId3"/>
        <a:stretch>
          <a:fillRect/>
        </a:stretch>
      </xdr:blipFill>
      <xdr:spPr>
        <a:xfrm>
          <a:off x="180975" y="600075"/>
          <a:ext cx="1009650" cy="5143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9</xdr:row>
      <xdr:rowOff>95250</xdr:rowOff>
    </xdr:from>
    <xdr:to>
      <xdr:col>6</xdr:col>
      <xdr:colOff>19050</xdr:colOff>
      <xdr:row>20</xdr:row>
      <xdr:rowOff>180975</xdr:rowOff>
    </xdr:to>
    <xdr:graphicFrame>
      <xdr:nvGraphicFramePr>
        <xdr:cNvPr id="1" name="Chart 32"/>
        <xdr:cNvGraphicFramePr/>
      </xdr:nvGraphicFramePr>
      <xdr:xfrm>
        <a:off x="257175" y="2209800"/>
        <a:ext cx="3638550" cy="2181225"/>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0</xdr:row>
      <xdr:rowOff>28575</xdr:rowOff>
    </xdr:from>
    <xdr:to>
      <xdr:col>1</xdr:col>
      <xdr:colOff>752475</xdr:colOff>
      <xdr:row>0</xdr:row>
      <xdr:rowOff>361950</xdr:rowOff>
    </xdr:to>
    <xdr:sp>
      <xdr:nvSpPr>
        <xdr:cNvPr id="2" name="AutoShape 50">
          <a:hlinkClick r:id="rId2"/>
        </xdr:cNvPr>
        <xdr:cNvSpPr>
          <a:spLocks/>
        </xdr:cNvSpPr>
      </xdr:nvSpPr>
      <xdr:spPr>
        <a:xfrm>
          <a:off x="38100" y="28575"/>
          <a:ext cx="952500" cy="333375"/>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twoCellAnchor>
    <xdr:from>
      <xdr:col>6</xdr:col>
      <xdr:colOff>28575</xdr:colOff>
      <xdr:row>9</xdr:row>
      <xdr:rowOff>9525</xdr:rowOff>
    </xdr:from>
    <xdr:to>
      <xdr:col>11</xdr:col>
      <xdr:colOff>228600</xdr:colOff>
      <xdr:row>20</xdr:row>
      <xdr:rowOff>142875</xdr:rowOff>
    </xdr:to>
    <xdr:grpSp>
      <xdr:nvGrpSpPr>
        <xdr:cNvPr id="3" name="Group 489"/>
        <xdr:cNvGrpSpPr>
          <a:grpSpLocks/>
        </xdr:cNvGrpSpPr>
      </xdr:nvGrpSpPr>
      <xdr:grpSpPr>
        <a:xfrm>
          <a:off x="3905250" y="2124075"/>
          <a:ext cx="3714750" cy="2228850"/>
          <a:chOff x="410" y="229"/>
          <a:chExt cx="366" cy="234"/>
        </a:xfrm>
        <a:solidFill>
          <a:srgbClr val="FFFFFF"/>
        </a:solidFill>
      </xdr:grpSpPr>
      <xdr:graphicFrame>
        <xdr:nvGraphicFramePr>
          <xdr:cNvPr id="4" name="Chart 31"/>
          <xdr:cNvGraphicFramePr/>
        </xdr:nvGraphicFramePr>
        <xdr:xfrm>
          <a:off x="410" y="229"/>
          <a:ext cx="366" cy="231"/>
        </xdr:xfrm>
        <a:graphic>
          <a:graphicData uri="http://schemas.openxmlformats.org/drawingml/2006/chart">
            <c:chart xmlns:c="http://schemas.openxmlformats.org/drawingml/2006/chart" r:id="rId3"/>
          </a:graphicData>
        </a:graphic>
      </xdr:graphicFrame>
      <xdr:pic>
        <xdr:nvPicPr>
          <xdr:cNvPr id="5" name="Picture 477" descr="one"/>
          <xdr:cNvPicPr preferRelativeResize="1">
            <a:picLocks noChangeAspect="1"/>
          </xdr:cNvPicPr>
        </xdr:nvPicPr>
        <xdr:blipFill>
          <a:blip r:embed="rId4"/>
          <a:stretch>
            <a:fillRect/>
          </a:stretch>
        </xdr:blipFill>
        <xdr:spPr>
          <a:xfrm>
            <a:off x="456" y="441"/>
            <a:ext cx="297" cy="22"/>
          </a:xfrm>
          <a:prstGeom prst="rect">
            <a:avLst/>
          </a:prstGeom>
          <a:noFill/>
          <a:ln w="9525" cmpd="sng">
            <a:noFill/>
          </a:ln>
        </xdr:spPr>
      </xdr:pic>
    </xdr:grpSp>
    <xdr:clientData/>
  </xdr:twoCellAnchor>
  <xdr:twoCellAnchor>
    <xdr:from>
      <xdr:col>0</xdr:col>
      <xdr:colOff>152400</xdr:colOff>
      <xdr:row>23</xdr:row>
      <xdr:rowOff>0</xdr:rowOff>
    </xdr:from>
    <xdr:to>
      <xdr:col>6</xdr:col>
      <xdr:colOff>66675</xdr:colOff>
      <xdr:row>31</xdr:row>
      <xdr:rowOff>114300</xdr:rowOff>
    </xdr:to>
    <xdr:graphicFrame>
      <xdr:nvGraphicFramePr>
        <xdr:cNvPr id="6" name="Chart 34"/>
        <xdr:cNvGraphicFramePr/>
      </xdr:nvGraphicFramePr>
      <xdr:xfrm>
        <a:off x="152400" y="4810125"/>
        <a:ext cx="3790950" cy="2209800"/>
      </xdr:xfrm>
      <a:graphic>
        <a:graphicData uri="http://schemas.openxmlformats.org/drawingml/2006/chart">
          <c:chart xmlns:c="http://schemas.openxmlformats.org/drawingml/2006/chart" r:id="rId5"/>
        </a:graphicData>
      </a:graphic>
    </xdr:graphicFrame>
    <xdr:clientData/>
  </xdr:twoCellAnchor>
  <xdr:twoCellAnchor>
    <xdr:from>
      <xdr:col>1</xdr:col>
      <xdr:colOff>514350</xdr:colOff>
      <xdr:row>30</xdr:row>
      <xdr:rowOff>57150</xdr:rowOff>
    </xdr:from>
    <xdr:to>
      <xdr:col>5</xdr:col>
      <xdr:colOff>142875</xdr:colOff>
      <xdr:row>31</xdr:row>
      <xdr:rowOff>76200</xdr:rowOff>
    </xdr:to>
    <xdr:pic>
      <xdr:nvPicPr>
        <xdr:cNvPr id="7" name="Picture 487" descr="ok"/>
        <xdr:cNvPicPr preferRelativeResize="1">
          <a:picLocks noChangeAspect="1"/>
        </xdr:cNvPicPr>
      </xdr:nvPicPr>
      <xdr:blipFill>
        <a:blip r:embed="rId6"/>
        <a:stretch>
          <a:fillRect/>
        </a:stretch>
      </xdr:blipFill>
      <xdr:spPr>
        <a:xfrm rot="10800000" flipH="1" flipV="1">
          <a:off x="752475" y="6772275"/>
          <a:ext cx="2314575" cy="209550"/>
        </a:xfrm>
        <a:prstGeom prst="rect">
          <a:avLst/>
        </a:prstGeom>
        <a:noFill/>
        <a:ln w="9525" cmpd="sng">
          <a:noFill/>
        </a:ln>
      </xdr:spPr>
    </xdr:pic>
    <xdr:clientData/>
  </xdr:twoCellAnchor>
  <xdr:twoCellAnchor editAs="oneCell">
    <xdr:from>
      <xdr:col>1</xdr:col>
      <xdr:colOff>0</xdr:colOff>
      <xdr:row>1</xdr:row>
      <xdr:rowOff>0</xdr:rowOff>
    </xdr:from>
    <xdr:to>
      <xdr:col>1</xdr:col>
      <xdr:colOff>714375</xdr:colOff>
      <xdr:row>2</xdr:row>
      <xdr:rowOff>9525</xdr:rowOff>
    </xdr:to>
    <xdr:pic>
      <xdr:nvPicPr>
        <xdr:cNvPr id="8" name="Picture 17" descr="http://www.crwflags.com/fotw/images/g/gh.gif"/>
        <xdr:cNvPicPr preferRelativeResize="1">
          <a:picLocks noChangeAspect="1"/>
        </xdr:cNvPicPr>
      </xdr:nvPicPr>
      <xdr:blipFill>
        <a:blip r:embed="rId7"/>
        <a:stretch>
          <a:fillRect/>
        </a:stretch>
      </xdr:blipFill>
      <xdr:spPr>
        <a:xfrm>
          <a:off x="238125" y="390525"/>
          <a:ext cx="714375" cy="361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7</xdr:row>
      <xdr:rowOff>171450</xdr:rowOff>
    </xdr:from>
    <xdr:to>
      <xdr:col>12</xdr:col>
      <xdr:colOff>238125</xdr:colOff>
      <xdr:row>14</xdr:row>
      <xdr:rowOff>152400</xdr:rowOff>
    </xdr:to>
    <xdr:graphicFrame>
      <xdr:nvGraphicFramePr>
        <xdr:cNvPr id="1" name="Chart 1034"/>
        <xdr:cNvGraphicFramePr/>
      </xdr:nvGraphicFramePr>
      <xdr:xfrm>
        <a:off x="4800600" y="1933575"/>
        <a:ext cx="4495800" cy="1314450"/>
      </xdr:xfrm>
      <a:graphic>
        <a:graphicData uri="http://schemas.openxmlformats.org/drawingml/2006/chart">
          <c:chart xmlns:c="http://schemas.openxmlformats.org/drawingml/2006/chart" r:id="rId1"/>
        </a:graphicData>
      </a:graphic>
    </xdr:graphicFrame>
    <xdr:clientData/>
  </xdr:twoCellAnchor>
  <xdr:twoCellAnchor>
    <xdr:from>
      <xdr:col>1</xdr:col>
      <xdr:colOff>66675</xdr:colOff>
      <xdr:row>16</xdr:row>
      <xdr:rowOff>0</xdr:rowOff>
    </xdr:from>
    <xdr:to>
      <xdr:col>5</xdr:col>
      <xdr:colOff>962025</xdr:colOff>
      <xdr:row>25</xdr:row>
      <xdr:rowOff>28575</xdr:rowOff>
    </xdr:to>
    <xdr:graphicFrame>
      <xdr:nvGraphicFramePr>
        <xdr:cNvPr id="2" name="Chart 1039"/>
        <xdr:cNvGraphicFramePr/>
      </xdr:nvGraphicFramePr>
      <xdr:xfrm>
        <a:off x="285750" y="3638550"/>
        <a:ext cx="4057650" cy="1743075"/>
      </xdr:xfrm>
      <a:graphic>
        <a:graphicData uri="http://schemas.openxmlformats.org/drawingml/2006/chart">
          <c:chart xmlns:c="http://schemas.openxmlformats.org/drawingml/2006/chart" r:id="rId2"/>
        </a:graphicData>
      </a:graphic>
    </xdr:graphicFrame>
    <xdr:clientData/>
  </xdr:twoCellAnchor>
  <xdr:twoCellAnchor>
    <xdr:from>
      <xdr:col>1</xdr:col>
      <xdr:colOff>95250</xdr:colOff>
      <xdr:row>8</xdr:row>
      <xdr:rowOff>19050</xdr:rowOff>
    </xdr:from>
    <xdr:to>
      <xdr:col>5</xdr:col>
      <xdr:colOff>1095375</xdr:colOff>
      <xdr:row>14</xdr:row>
      <xdr:rowOff>66675</xdr:rowOff>
    </xdr:to>
    <xdr:graphicFrame>
      <xdr:nvGraphicFramePr>
        <xdr:cNvPr id="3" name="Chart 1046"/>
        <xdr:cNvGraphicFramePr/>
      </xdr:nvGraphicFramePr>
      <xdr:xfrm>
        <a:off x="314325" y="1971675"/>
        <a:ext cx="4162425" cy="1190625"/>
      </xdr:xfrm>
      <a:graphic>
        <a:graphicData uri="http://schemas.openxmlformats.org/drawingml/2006/chart">
          <c:chart xmlns:c="http://schemas.openxmlformats.org/drawingml/2006/chart" r:id="rId3"/>
        </a:graphicData>
      </a:graphic>
    </xdr:graphicFrame>
    <xdr:clientData/>
  </xdr:twoCellAnchor>
  <xdr:twoCellAnchor>
    <xdr:from>
      <xdr:col>7</xdr:col>
      <xdr:colOff>38100</xdr:colOff>
      <xdr:row>16</xdr:row>
      <xdr:rowOff>19050</xdr:rowOff>
    </xdr:from>
    <xdr:to>
      <xdr:col>12</xdr:col>
      <xdr:colOff>180975</xdr:colOff>
      <xdr:row>25</xdr:row>
      <xdr:rowOff>28575</xdr:rowOff>
    </xdr:to>
    <xdr:graphicFrame>
      <xdr:nvGraphicFramePr>
        <xdr:cNvPr id="4" name="Chart 1054"/>
        <xdr:cNvGraphicFramePr/>
      </xdr:nvGraphicFramePr>
      <xdr:xfrm>
        <a:off x="4810125" y="3657600"/>
        <a:ext cx="4429125" cy="1724025"/>
      </xdr:xfrm>
      <a:graphic>
        <a:graphicData uri="http://schemas.openxmlformats.org/drawingml/2006/chart">
          <c:chart xmlns:c="http://schemas.openxmlformats.org/drawingml/2006/chart" r:id="rId4"/>
        </a:graphicData>
      </a:graphic>
    </xdr:graphicFrame>
    <xdr:clientData/>
  </xdr:twoCellAnchor>
  <xdr:twoCellAnchor>
    <xdr:from>
      <xdr:col>0</xdr:col>
      <xdr:colOff>209550</xdr:colOff>
      <xdr:row>27</xdr:row>
      <xdr:rowOff>47625</xdr:rowOff>
    </xdr:from>
    <xdr:to>
      <xdr:col>5</xdr:col>
      <xdr:colOff>657225</xdr:colOff>
      <xdr:row>33</xdr:row>
      <xdr:rowOff>247650</xdr:rowOff>
    </xdr:to>
    <xdr:graphicFrame>
      <xdr:nvGraphicFramePr>
        <xdr:cNvPr id="5" name="Chart 1091"/>
        <xdr:cNvGraphicFramePr/>
      </xdr:nvGraphicFramePr>
      <xdr:xfrm>
        <a:off x="209550" y="5781675"/>
        <a:ext cx="3829050" cy="1733550"/>
      </xdr:xfrm>
      <a:graphic>
        <a:graphicData uri="http://schemas.openxmlformats.org/drawingml/2006/chart">
          <c:chart xmlns:c="http://schemas.openxmlformats.org/drawingml/2006/chart" r:id="rId5"/>
        </a:graphicData>
      </a:graphic>
    </xdr:graphicFrame>
    <xdr:clientData/>
  </xdr:twoCellAnchor>
  <xdr:twoCellAnchor>
    <xdr:from>
      <xdr:col>0</xdr:col>
      <xdr:colOff>47625</xdr:colOff>
      <xdr:row>0</xdr:row>
      <xdr:rowOff>19050</xdr:rowOff>
    </xdr:from>
    <xdr:to>
      <xdr:col>1</xdr:col>
      <xdr:colOff>695325</xdr:colOff>
      <xdr:row>0</xdr:row>
      <xdr:rowOff>352425</xdr:rowOff>
    </xdr:to>
    <xdr:sp>
      <xdr:nvSpPr>
        <xdr:cNvPr id="6" name="AutoShape 50">
          <a:hlinkClick r:id="rId6"/>
        </xdr:cNvPr>
        <xdr:cNvSpPr>
          <a:spLocks/>
        </xdr:cNvSpPr>
      </xdr:nvSpPr>
      <xdr:spPr>
        <a:xfrm>
          <a:off x="47625" y="19050"/>
          <a:ext cx="866775" cy="333375"/>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twoCellAnchor editAs="oneCell">
    <xdr:from>
      <xdr:col>1</xdr:col>
      <xdr:colOff>0</xdr:colOff>
      <xdr:row>1</xdr:row>
      <xdr:rowOff>0</xdr:rowOff>
    </xdr:from>
    <xdr:to>
      <xdr:col>2</xdr:col>
      <xdr:colOff>19050</xdr:colOff>
      <xdr:row>2</xdr:row>
      <xdr:rowOff>9525</xdr:rowOff>
    </xdr:to>
    <xdr:pic>
      <xdr:nvPicPr>
        <xdr:cNvPr id="7" name="Picture 17" descr="http://www.crwflags.com/fotw/images/g/gh.gif"/>
        <xdr:cNvPicPr preferRelativeResize="1">
          <a:picLocks noChangeAspect="1"/>
        </xdr:cNvPicPr>
      </xdr:nvPicPr>
      <xdr:blipFill>
        <a:blip r:embed="rId7"/>
        <a:stretch>
          <a:fillRect/>
        </a:stretch>
      </xdr:blipFill>
      <xdr:spPr>
        <a:xfrm>
          <a:off x="219075" y="361950"/>
          <a:ext cx="714375" cy="3619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161925</xdr:colOff>
      <xdr:row>9</xdr:row>
      <xdr:rowOff>47625</xdr:rowOff>
    </xdr:from>
    <xdr:to>
      <xdr:col>11</xdr:col>
      <xdr:colOff>47625</xdr:colOff>
      <xdr:row>17</xdr:row>
      <xdr:rowOff>0</xdr:rowOff>
    </xdr:to>
    <xdr:graphicFrame>
      <xdr:nvGraphicFramePr>
        <xdr:cNvPr id="1" name="Chart 33"/>
        <xdr:cNvGraphicFramePr/>
      </xdr:nvGraphicFramePr>
      <xdr:xfrm>
        <a:off x="3829050" y="2286000"/>
        <a:ext cx="2828925" cy="183832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1</xdr:col>
      <xdr:colOff>752475</xdr:colOff>
      <xdr:row>1</xdr:row>
      <xdr:rowOff>0</xdr:rowOff>
    </xdr:to>
    <xdr:sp>
      <xdr:nvSpPr>
        <xdr:cNvPr id="2" name="AutoShape 50">
          <a:hlinkClick r:id="rId2"/>
        </xdr:cNvPr>
        <xdr:cNvSpPr>
          <a:spLocks/>
        </xdr:cNvSpPr>
      </xdr:nvSpPr>
      <xdr:spPr>
        <a:xfrm>
          <a:off x="9525" y="0"/>
          <a:ext cx="771525" cy="285750"/>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twoCellAnchor>
    <xdr:from>
      <xdr:col>11</xdr:col>
      <xdr:colOff>352425</xdr:colOff>
      <xdr:row>9</xdr:row>
      <xdr:rowOff>76200</xdr:rowOff>
    </xdr:from>
    <xdr:to>
      <xdr:col>16</xdr:col>
      <xdr:colOff>762000</xdr:colOff>
      <xdr:row>17</xdr:row>
      <xdr:rowOff>9525</xdr:rowOff>
    </xdr:to>
    <xdr:graphicFrame>
      <xdr:nvGraphicFramePr>
        <xdr:cNvPr id="3" name="Chart 488"/>
        <xdr:cNvGraphicFramePr/>
      </xdr:nvGraphicFramePr>
      <xdr:xfrm>
        <a:off x="6962775" y="2314575"/>
        <a:ext cx="2733675" cy="1819275"/>
      </xdr:xfrm>
      <a:graphic>
        <a:graphicData uri="http://schemas.openxmlformats.org/drawingml/2006/chart">
          <c:chart xmlns:c="http://schemas.openxmlformats.org/drawingml/2006/chart" r:id="rId3"/>
        </a:graphicData>
      </a:graphic>
    </xdr:graphicFrame>
    <xdr:clientData/>
  </xdr:twoCellAnchor>
  <xdr:twoCellAnchor>
    <xdr:from>
      <xdr:col>1</xdr:col>
      <xdr:colOff>666750</xdr:colOff>
      <xdr:row>9</xdr:row>
      <xdr:rowOff>95250</xdr:rowOff>
    </xdr:from>
    <xdr:to>
      <xdr:col>4</xdr:col>
      <xdr:colOff>400050</xdr:colOff>
      <xdr:row>17</xdr:row>
      <xdr:rowOff>57150</xdr:rowOff>
    </xdr:to>
    <xdr:graphicFrame>
      <xdr:nvGraphicFramePr>
        <xdr:cNvPr id="4" name="Chart 553"/>
        <xdr:cNvGraphicFramePr/>
      </xdr:nvGraphicFramePr>
      <xdr:xfrm>
        <a:off x="695325" y="2333625"/>
        <a:ext cx="2714625" cy="1847850"/>
      </xdr:xfrm>
      <a:graphic>
        <a:graphicData uri="http://schemas.openxmlformats.org/drawingml/2006/chart">
          <c:chart xmlns:c="http://schemas.openxmlformats.org/drawingml/2006/chart" r:id="rId4"/>
        </a:graphicData>
      </a:graphic>
    </xdr:graphicFrame>
    <xdr:clientData/>
  </xdr:twoCellAnchor>
  <xdr:twoCellAnchor editAs="oneCell">
    <xdr:from>
      <xdr:col>1</xdr:col>
      <xdr:colOff>0</xdr:colOff>
      <xdr:row>0</xdr:row>
      <xdr:rowOff>285750</xdr:rowOff>
    </xdr:from>
    <xdr:to>
      <xdr:col>1</xdr:col>
      <xdr:colOff>590550</xdr:colOff>
      <xdr:row>2</xdr:row>
      <xdr:rowOff>47625</xdr:rowOff>
    </xdr:to>
    <xdr:pic>
      <xdr:nvPicPr>
        <xdr:cNvPr id="5" name="Picture 17" descr="http://www.crwflags.com/fotw/images/g/gh.gif"/>
        <xdr:cNvPicPr preferRelativeResize="1">
          <a:picLocks noChangeAspect="1"/>
        </xdr:cNvPicPr>
      </xdr:nvPicPr>
      <xdr:blipFill>
        <a:blip r:embed="rId5"/>
        <a:stretch>
          <a:fillRect/>
        </a:stretch>
      </xdr:blipFill>
      <xdr:spPr>
        <a:xfrm>
          <a:off x="28575" y="285750"/>
          <a:ext cx="590550" cy="2952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20</xdr:row>
      <xdr:rowOff>0</xdr:rowOff>
    </xdr:from>
    <xdr:to>
      <xdr:col>8</xdr:col>
      <xdr:colOff>85725</xdr:colOff>
      <xdr:row>20</xdr:row>
      <xdr:rowOff>0</xdr:rowOff>
    </xdr:to>
    <xdr:grpSp>
      <xdr:nvGrpSpPr>
        <xdr:cNvPr id="1" name="Group 41"/>
        <xdr:cNvGrpSpPr>
          <a:grpSpLocks/>
        </xdr:cNvGrpSpPr>
      </xdr:nvGrpSpPr>
      <xdr:grpSpPr>
        <a:xfrm>
          <a:off x="5553075" y="5143500"/>
          <a:ext cx="85725" cy="0"/>
          <a:chOff x="595" y="540"/>
          <a:chExt cx="9" cy="9"/>
        </a:xfrm>
        <a:solidFill>
          <a:srgbClr val="FFFFFF"/>
        </a:solidFill>
      </xdr:grpSpPr>
      <xdr:sp>
        <xdr:nvSpPr>
          <xdr:cNvPr id="2" name="Rectangle 11"/>
          <xdr:cNvSpPr>
            <a:spLocks/>
          </xdr:cNvSpPr>
        </xdr:nvSpPr>
        <xdr:spPr>
          <a:xfrm>
            <a:off x="595" y="540"/>
            <a:ext cx="9" cy="9"/>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3" name="Arc 12"/>
          <xdr:cNvSpPr>
            <a:spLocks/>
          </xdr:cNvSpPr>
        </xdr:nvSpPr>
        <xdr:spPr>
          <a:xfrm rot="5400000" flipH="1" flipV="1">
            <a:off x="595" y="540"/>
            <a:ext cx="9" cy="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solidFill>
            <a:srgbClr val="333399"/>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8</xdr:col>
      <xdr:colOff>981075</xdr:colOff>
      <xdr:row>20</xdr:row>
      <xdr:rowOff>0</xdr:rowOff>
    </xdr:from>
    <xdr:to>
      <xdr:col>9</xdr:col>
      <xdr:colOff>9525</xdr:colOff>
      <xdr:row>20</xdr:row>
      <xdr:rowOff>0</xdr:rowOff>
    </xdr:to>
    <xdr:grpSp>
      <xdr:nvGrpSpPr>
        <xdr:cNvPr id="4" name="Group 44"/>
        <xdr:cNvGrpSpPr>
          <a:grpSpLocks/>
        </xdr:cNvGrpSpPr>
      </xdr:nvGrpSpPr>
      <xdr:grpSpPr>
        <a:xfrm>
          <a:off x="6534150" y="5143500"/>
          <a:ext cx="85725" cy="0"/>
          <a:chOff x="698" y="540"/>
          <a:chExt cx="9" cy="9"/>
        </a:xfrm>
        <a:solidFill>
          <a:srgbClr val="FFFFFF"/>
        </a:solidFill>
      </xdr:grpSpPr>
      <xdr:sp>
        <xdr:nvSpPr>
          <xdr:cNvPr id="5" name="Rectangle 47"/>
          <xdr:cNvSpPr>
            <a:spLocks/>
          </xdr:cNvSpPr>
        </xdr:nvSpPr>
        <xdr:spPr>
          <a:xfrm rot="16200000" flipH="1" flipV="1">
            <a:off x="698" y="540"/>
            <a:ext cx="9" cy="9"/>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Arc 48"/>
          <xdr:cNvSpPr>
            <a:spLocks/>
          </xdr:cNvSpPr>
        </xdr:nvSpPr>
        <xdr:spPr>
          <a:xfrm>
            <a:off x="698" y="540"/>
            <a:ext cx="9" cy="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solidFill>
            <a:srgbClr val="333399"/>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6</xdr:col>
      <xdr:colOff>781050</xdr:colOff>
      <xdr:row>20</xdr:row>
      <xdr:rowOff>0</xdr:rowOff>
    </xdr:from>
    <xdr:to>
      <xdr:col>7</xdr:col>
      <xdr:colOff>0</xdr:colOff>
      <xdr:row>20</xdr:row>
      <xdr:rowOff>0</xdr:rowOff>
    </xdr:to>
    <xdr:grpSp>
      <xdr:nvGrpSpPr>
        <xdr:cNvPr id="7" name="Group 47"/>
        <xdr:cNvGrpSpPr>
          <a:grpSpLocks/>
        </xdr:cNvGrpSpPr>
      </xdr:nvGrpSpPr>
      <xdr:grpSpPr>
        <a:xfrm>
          <a:off x="5181600" y="5143500"/>
          <a:ext cx="85725" cy="0"/>
          <a:chOff x="698" y="540"/>
          <a:chExt cx="9" cy="9"/>
        </a:xfrm>
        <a:solidFill>
          <a:srgbClr val="FFFFFF"/>
        </a:solidFill>
      </xdr:grpSpPr>
      <xdr:sp>
        <xdr:nvSpPr>
          <xdr:cNvPr id="8" name="Rectangle 47"/>
          <xdr:cNvSpPr>
            <a:spLocks/>
          </xdr:cNvSpPr>
        </xdr:nvSpPr>
        <xdr:spPr>
          <a:xfrm rot="16200000" flipH="1" flipV="1">
            <a:off x="698" y="540"/>
            <a:ext cx="9" cy="9"/>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9" name="Arc 48"/>
          <xdr:cNvSpPr>
            <a:spLocks/>
          </xdr:cNvSpPr>
        </xdr:nvSpPr>
        <xdr:spPr>
          <a:xfrm>
            <a:off x="698" y="540"/>
            <a:ext cx="9" cy="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solidFill>
            <a:srgbClr val="333399"/>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3</xdr:col>
      <xdr:colOff>0</xdr:colOff>
      <xdr:row>20</xdr:row>
      <xdr:rowOff>0</xdr:rowOff>
    </xdr:from>
    <xdr:to>
      <xdr:col>3</xdr:col>
      <xdr:colOff>85725</xdr:colOff>
      <xdr:row>20</xdr:row>
      <xdr:rowOff>0</xdr:rowOff>
    </xdr:to>
    <xdr:grpSp>
      <xdr:nvGrpSpPr>
        <xdr:cNvPr id="10" name="Group 50"/>
        <xdr:cNvGrpSpPr>
          <a:grpSpLocks/>
        </xdr:cNvGrpSpPr>
      </xdr:nvGrpSpPr>
      <xdr:grpSpPr>
        <a:xfrm>
          <a:off x="1438275" y="5143500"/>
          <a:ext cx="85725" cy="0"/>
          <a:chOff x="595" y="540"/>
          <a:chExt cx="9" cy="9"/>
        </a:xfrm>
        <a:solidFill>
          <a:srgbClr val="FFFFFF"/>
        </a:solidFill>
      </xdr:grpSpPr>
      <xdr:sp>
        <xdr:nvSpPr>
          <xdr:cNvPr id="11" name="Rectangle 11"/>
          <xdr:cNvSpPr>
            <a:spLocks/>
          </xdr:cNvSpPr>
        </xdr:nvSpPr>
        <xdr:spPr>
          <a:xfrm>
            <a:off x="595" y="540"/>
            <a:ext cx="9" cy="9"/>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12" name="Arc 12"/>
          <xdr:cNvSpPr>
            <a:spLocks/>
          </xdr:cNvSpPr>
        </xdr:nvSpPr>
        <xdr:spPr>
          <a:xfrm rot="5400000" flipH="1" flipV="1">
            <a:off x="595" y="540"/>
            <a:ext cx="9" cy="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solidFill>
            <a:srgbClr val="333399"/>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0</xdr:col>
      <xdr:colOff>9525</xdr:colOff>
      <xdr:row>0</xdr:row>
      <xdr:rowOff>76200</xdr:rowOff>
    </xdr:from>
    <xdr:to>
      <xdr:col>1</xdr:col>
      <xdr:colOff>1162050</xdr:colOff>
      <xdr:row>0</xdr:row>
      <xdr:rowOff>419100</xdr:rowOff>
    </xdr:to>
    <xdr:sp>
      <xdr:nvSpPr>
        <xdr:cNvPr id="13" name="AutoShape 50">
          <a:hlinkClick r:id="rId1"/>
        </xdr:cNvPr>
        <xdr:cNvSpPr>
          <a:spLocks/>
        </xdr:cNvSpPr>
      </xdr:nvSpPr>
      <xdr:spPr>
        <a:xfrm>
          <a:off x="9525" y="76200"/>
          <a:ext cx="1228725" cy="342900"/>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twoCellAnchor editAs="oneCell">
    <xdr:from>
      <xdr:col>1</xdr:col>
      <xdr:colOff>0</xdr:colOff>
      <xdr:row>1</xdr:row>
      <xdr:rowOff>0</xdr:rowOff>
    </xdr:from>
    <xdr:to>
      <xdr:col>1</xdr:col>
      <xdr:colOff>714375</xdr:colOff>
      <xdr:row>2</xdr:row>
      <xdr:rowOff>9525</xdr:rowOff>
    </xdr:to>
    <xdr:pic>
      <xdr:nvPicPr>
        <xdr:cNvPr id="14" name="Picture 17" descr="http://www.crwflags.com/fotw/images/g/gh.gif"/>
        <xdr:cNvPicPr preferRelativeResize="1">
          <a:picLocks noChangeAspect="1"/>
        </xdr:cNvPicPr>
      </xdr:nvPicPr>
      <xdr:blipFill>
        <a:blip r:embed="rId2"/>
        <a:stretch>
          <a:fillRect/>
        </a:stretch>
      </xdr:blipFill>
      <xdr:spPr>
        <a:xfrm>
          <a:off x="76200" y="485775"/>
          <a:ext cx="714375" cy="3619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6</xdr:row>
      <xdr:rowOff>0</xdr:rowOff>
    </xdr:from>
    <xdr:to>
      <xdr:col>12</xdr:col>
      <xdr:colOff>0</xdr:colOff>
      <xdr:row>6</xdr:row>
      <xdr:rowOff>0</xdr:rowOff>
    </xdr:to>
    <xdr:graphicFrame>
      <xdr:nvGraphicFramePr>
        <xdr:cNvPr id="1" name="Chart 1"/>
        <xdr:cNvGraphicFramePr/>
      </xdr:nvGraphicFramePr>
      <xdr:xfrm>
        <a:off x="8572500" y="160020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0</xdr:row>
      <xdr:rowOff>38100</xdr:rowOff>
    </xdr:from>
    <xdr:to>
      <xdr:col>1</xdr:col>
      <xdr:colOff>819150</xdr:colOff>
      <xdr:row>0</xdr:row>
      <xdr:rowOff>371475</xdr:rowOff>
    </xdr:to>
    <xdr:sp>
      <xdr:nvSpPr>
        <xdr:cNvPr id="2" name="AutoShape 50">
          <a:hlinkClick r:id="rId2"/>
        </xdr:cNvPr>
        <xdr:cNvSpPr>
          <a:spLocks/>
        </xdr:cNvSpPr>
      </xdr:nvSpPr>
      <xdr:spPr>
        <a:xfrm>
          <a:off x="19050" y="38100"/>
          <a:ext cx="1076325" cy="333375"/>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twoCellAnchor editAs="oneCell">
    <xdr:from>
      <xdr:col>1</xdr:col>
      <xdr:colOff>0</xdr:colOff>
      <xdr:row>1</xdr:row>
      <xdr:rowOff>0</xdr:rowOff>
    </xdr:from>
    <xdr:to>
      <xdr:col>1</xdr:col>
      <xdr:colOff>714375</xdr:colOff>
      <xdr:row>2</xdr:row>
      <xdr:rowOff>9525</xdr:rowOff>
    </xdr:to>
    <xdr:pic>
      <xdr:nvPicPr>
        <xdr:cNvPr id="3" name="Picture 17" descr="http://www.crwflags.com/fotw/images/g/gh.gif"/>
        <xdr:cNvPicPr preferRelativeResize="1">
          <a:picLocks noChangeAspect="1"/>
        </xdr:cNvPicPr>
      </xdr:nvPicPr>
      <xdr:blipFill>
        <a:blip r:embed="rId3"/>
        <a:stretch>
          <a:fillRect/>
        </a:stretch>
      </xdr:blipFill>
      <xdr:spPr>
        <a:xfrm>
          <a:off x="276225" y="390525"/>
          <a:ext cx="714375"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1"/>
  </sheetPr>
  <dimension ref="B2:O22"/>
  <sheetViews>
    <sheetView showGridLines="0" showRowColHeaders="0" zoomScale="80" zoomScaleNormal="80" zoomScalePageLayoutView="0" workbookViewId="0" topLeftCell="A8">
      <selection activeCell="A1" sqref="A1"/>
    </sheetView>
  </sheetViews>
  <sheetFormatPr defaultColWidth="11.00390625" defaultRowHeight="15"/>
  <cols>
    <col min="1" max="1" width="1.1484375" style="0" customWidth="1"/>
    <col min="2" max="10" width="11.421875" style="0" customWidth="1"/>
    <col min="11" max="11" width="1.7109375" style="0" customWidth="1"/>
  </cols>
  <sheetData>
    <row r="1" ht="25.5" customHeight="1"/>
    <row r="2" spans="2:15" ht="36">
      <c r="B2" s="524" t="str">
        <f>+'Grant Detail'!B3:J3</f>
        <v>Dashboard:  Ghana - HIV / AIDS  (Adventist Development and Relief Agency, Ghana)</v>
      </c>
      <c r="C2" s="524"/>
      <c r="D2" s="524"/>
      <c r="E2" s="524"/>
      <c r="F2" s="524"/>
      <c r="G2" s="524"/>
      <c r="H2" s="524"/>
      <c r="I2" s="524"/>
      <c r="J2" s="524"/>
      <c r="K2" s="524"/>
      <c r="L2" s="524"/>
      <c r="M2" s="1"/>
      <c r="N2" s="1"/>
      <c r="O2" s="1"/>
    </row>
    <row r="4" spans="2:12" ht="21">
      <c r="B4" s="525" t="str">
        <f>+IF('Data Entry'!G6="Please Select","",'Data Entry'!G6)&amp;"  "&amp;+IF('Data Entry'!G8="Please Select","",'Data Entry'!G8&amp;",  ")&amp;+IF('Data Entry'!I8="Please Select","",'Data Entry'!I8)</f>
        <v>HIV / AIDS  </v>
      </c>
      <c r="C4" s="525"/>
      <c r="D4" s="525"/>
      <c r="E4" s="526"/>
      <c r="F4" s="230"/>
      <c r="G4" s="230"/>
      <c r="H4" s="326" t="str">
        <f>+'Data Entry'!B6&amp;" "&amp;+'Data Entry'!C6</f>
        <v>Grant No.: </v>
      </c>
      <c r="I4" s="326"/>
      <c r="J4" s="229"/>
      <c r="K4" s="230"/>
      <c r="L4" s="230"/>
    </row>
    <row r="22" spans="2:12" ht="26.25">
      <c r="B22" s="527" t="s">
        <v>389</v>
      </c>
      <c r="C22" s="528"/>
      <c r="D22" s="528"/>
      <c r="E22" s="528"/>
      <c r="F22" s="528"/>
      <c r="G22" s="528"/>
      <c r="H22" s="528"/>
      <c r="I22" s="528"/>
      <c r="J22" s="528"/>
      <c r="K22" s="528"/>
      <c r="L22" s="528"/>
    </row>
  </sheetData>
  <sheetProtection password="CFC9" sheet="1"/>
  <mergeCells count="3">
    <mergeCell ref="B2:L2"/>
    <mergeCell ref="B4:E4"/>
    <mergeCell ref="B22:L22"/>
  </mergeCells>
  <printOptions/>
  <pageMargins left="0.7086614173228347" right="0.7086614173228347" top="0.7480314960629921" bottom="0.7480314960629921" header="0.31496062992125984" footer="0.31496062992125984"/>
  <pageSetup horizontalDpi="600" verticalDpi="600" orientation="landscape" paperSize="9" r:id="rId2"/>
  <headerFooter>
    <oddFooter>&amp;L&amp;F&amp;C&amp;A&amp;R&amp;D</oddFooter>
  </headerFooter>
  <drawing r:id="rId1"/>
</worksheet>
</file>

<file path=xl/worksheets/sheet10.xml><?xml version="1.0" encoding="utf-8"?>
<worksheet xmlns="http://schemas.openxmlformats.org/spreadsheetml/2006/main" xmlns:r="http://schemas.openxmlformats.org/officeDocument/2006/relationships">
  <sheetPr>
    <tabColor indexed="51"/>
  </sheetPr>
  <dimension ref="A1:F80"/>
  <sheetViews>
    <sheetView zoomScalePageLayoutView="0" workbookViewId="0" topLeftCell="A1">
      <pane ySplit="3" topLeftCell="A4" activePane="bottomLeft" state="frozen"/>
      <selection pane="topLeft" activeCell="A1" sqref="A1"/>
      <selection pane="bottomLeft" activeCell="A4" sqref="A4:F12"/>
    </sheetView>
  </sheetViews>
  <sheetFormatPr defaultColWidth="9.140625" defaultRowHeight="15"/>
  <cols>
    <col min="1" max="1" width="10.421875" style="0" bestFit="1" customWidth="1"/>
    <col min="2" max="2" width="7.00390625" style="0" customWidth="1"/>
    <col min="5" max="5" width="5.7109375" style="0" customWidth="1"/>
    <col min="6" max="6" width="77.7109375" style="0" customWidth="1"/>
  </cols>
  <sheetData>
    <row r="1" spans="1:6" ht="15">
      <c r="A1" s="481" t="s">
        <v>445</v>
      </c>
      <c r="B1" s="475"/>
      <c r="C1" s="476"/>
      <c r="D1" s="476"/>
      <c r="E1" s="476"/>
      <c r="F1" s="476"/>
    </row>
    <row r="2" spans="1:6" ht="15">
      <c r="A2" s="476"/>
      <c r="B2" s="476"/>
      <c r="C2" s="476"/>
      <c r="D2" s="476"/>
      <c r="E2" s="476"/>
      <c r="F2" s="477" t="s">
        <v>411</v>
      </c>
    </row>
    <row r="3" spans="1:6" ht="25.5">
      <c r="A3" s="471" t="s">
        <v>412</v>
      </c>
      <c r="B3" s="471" t="s">
        <v>413</v>
      </c>
      <c r="C3" s="471" t="s">
        <v>414</v>
      </c>
      <c r="D3" s="471" t="s">
        <v>415</v>
      </c>
      <c r="E3" s="471" t="s">
        <v>416</v>
      </c>
      <c r="F3" s="471" t="s">
        <v>417</v>
      </c>
    </row>
    <row r="4" spans="1:6" ht="15">
      <c r="A4" s="506"/>
      <c r="B4" s="507"/>
      <c r="C4" s="508"/>
      <c r="D4" s="508"/>
      <c r="E4" s="508"/>
      <c r="F4" s="478"/>
    </row>
    <row r="5" spans="1:6" ht="15">
      <c r="A5" s="506"/>
      <c r="B5" s="507"/>
      <c r="C5" s="508"/>
      <c r="D5" s="508"/>
      <c r="E5" s="508"/>
      <c r="F5" s="478"/>
    </row>
    <row r="6" spans="1:6" ht="15">
      <c r="A6" s="506"/>
      <c r="B6" s="507"/>
      <c r="C6" s="508"/>
      <c r="D6" s="508"/>
      <c r="E6" s="508"/>
      <c r="F6" s="478"/>
    </row>
    <row r="7" spans="1:6" ht="15">
      <c r="A7" s="506"/>
      <c r="B7" s="507"/>
      <c r="C7" s="508"/>
      <c r="D7" s="508"/>
      <c r="E7" s="508"/>
      <c r="F7" s="478"/>
    </row>
    <row r="8" spans="1:6" ht="15">
      <c r="A8" s="506"/>
      <c r="B8" s="507"/>
      <c r="C8" s="508"/>
      <c r="D8" s="508"/>
      <c r="E8" s="508"/>
      <c r="F8" s="478"/>
    </row>
    <row r="9" spans="1:6" ht="15">
      <c r="A9" s="506"/>
      <c r="B9" s="507"/>
      <c r="C9" s="508"/>
      <c r="D9" s="508"/>
      <c r="E9" s="508"/>
      <c r="F9" s="478"/>
    </row>
    <row r="10" spans="1:6" ht="15">
      <c r="A10" s="506"/>
      <c r="B10" s="507"/>
      <c r="C10" s="508"/>
      <c r="D10" s="508"/>
      <c r="E10" s="508"/>
      <c r="F10" s="478"/>
    </row>
    <row r="11" spans="1:6" ht="15">
      <c r="A11" s="506"/>
      <c r="B11" s="507"/>
      <c r="C11" s="508"/>
      <c r="D11" s="508"/>
      <c r="E11" s="508"/>
      <c r="F11" s="478"/>
    </row>
    <row r="12" spans="1:6" ht="15">
      <c r="A12" s="507"/>
      <c r="B12" s="507"/>
      <c r="C12" s="508"/>
      <c r="D12" s="508"/>
      <c r="E12" s="508"/>
      <c r="F12" s="478"/>
    </row>
    <row r="13" spans="1:6" ht="15">
      <c r="A13" s="507"/>
      <c r="B13" s="507"/>
      <c r="C13" s="508"/>
      <c r="D13" s="508"/>
      <c r="E13" s="508"/>
      <c r="F13" s="478"/>
    </row>
    <row r="14" spans="1:6" ht="15">
      <c r="A14" s="507"/>
      <c r="B14" s="507"/>
      <c r="C14" s="508"/>
      <c r="D14" s="508"/>
      <c r="E14" s="508"/>
      <c r="F14" s="478"/>
    </row>
    <row r="15" spans="1:6" ht="15">
      <c r="A15" s="507"/>
      <c r="B15" s="507"/>
      <c r="C15" s="508"/>
      <c r="D15" s="508"/>
      <c r="E15" s="508"/>
      <c r="F15" s="478"/>
    </row>
    <row r="16" spans="1:6" ht="15">
      <c r="A16" s="507"/>
      <c r="B16" s="507"/>
      <c r="C16" s="508"/>
      <c r="D16" s="508"/>
      <c r="E16" s="508"/>
      <c r="F16" s="478"/>
    </row>
    <row r="17" spans="1:6" ht="15">
      <c r="A17" s="507"/>
      <c r="B17" s="507"/>
      <c r="C17" s="508"/>
      <c r="D17" s="508"/>
      <c r="E17" s="508"/>
      <c r="F17" s="478"/>
    </row>
    <row r="18" spans="1:6" ht="15">
      <c r="A18" s="507"/>
      <c r="B18" s="507"/>
      <c r="C18" s="508"/>
      <c r="D18" s="508"/>
      <c r="E18" s="508"/>
      <c r="F18" s="478"/>
    </row>
    <row r="19" spans="1:6" ht="15">
      <c r="A19" s="507"/>
      <c r="B19" s="507"/>
      <c r="C19" s="508"/>
      <c r="D19" s="508"/>
      <c r="E19" s="508"/>
      <c r="F19" s="478"/>
    </row>
    <row r="20" spans="1:6" ht="15">
      <c r="A20" s="507"/>
      <c r="B20" s="507"/>
      <c r="C20" s="508"/>
      <c r="D20" s="508"/>
      <c r="E20" s="508"/>
      <c r="F20" s="478"/>
    </row>
    <row r="21" spans="1:6" ht="15">
      <c r="A21" s="507"/>
      <c r="B21" s="507"/>
      <c r="C21" s="508"/>
      <c r="D21" s="508"/>
      <c r="E21" s="508"/>
      <c r="F21" s="478"/>
    </row>
    <row r="22" spans="1:6" ht="15">
      <c r="A22" s="507"/>
      <c r="B22" s="507"/>
      <c r="C22" s="508"/>
      <c r="D22" s="508"/>
      <c r="E22" s="508"/>
      <c r="F22" s="478"/>
    </row>
    <row r="23" spans="1:6" ht="15">
      <c r="A23" s="507"/>
      <c r="B23" s="507"/>
      <c r="C23" s="508"/>
      <c r="D23" s="508"/>
      <c r="E23" s="508"/>
      <c r="F23" s="478"/>
    </row>
    <row r="24" spans="1:6" ht="15">
      <c r="A24" s="507"/>
      <c r="B24" s="507"/>
      <c r="C24" s="508"/>
      <c r="D24" s="508"/>
      <c r="E24" s="508"/>
      <c r="F24" s="478"/>
    </row>
    <row r="25" spans="1:6" ht="15">
      <c r="A25" s="507"/>
      <c r="B25" s="507"/>
      <c r="C25" s="508"/>
      <c r="D25" s="508"/>
      <c r="E25" s="508"/>
      <c r="F25" s="478"/>
    </row>
    <row r="26" spans="1:6" ht="15">
      <c r="A26" s="507"/>
      <c r="B26" s="507"/>
      <c r="C26" s="508"/>
      <c r="D26" s="508"/>
      <c r="E26" s="508"/>
      <c r="F26" s="478"/>
    </row>
    <row r="27" spans="1:6" ht="15">
      <c r="A27" s="507"/>
      <c r="B27" s="507"/>
      <c r="C27" s="508"/>
      <c r="D27" s="508"/>
      <c r="E27" s="508"/>
      <c r="F27" s="478"/>
    </row>
    <row r="28" spans="1:6" ht="15">
      <c r="A28" s="507"/>
      <c r="B28" s="507"/>
      <c r="C28" s="508"/>
      <c r="D28" s="508"/>
      <c r="E28" s="508"/>
      <c r="F28" s="478"/>
    </row>
    <row r="29" spans="1:6" ht="15">
      <c r="A29" s="507"/>
      <c r="B29" s="507"/>
      <c r="C29" s="508"/>
      <c r="D29" s="508"/>
      <c r="E29" s="508"/>
      <c r="F29" s="478"/>
    </row>
    <row r="30" spans="1:6" ht="15">
      <c r="A30" s="507"/>
      <c r="B30" s="507"/>
      <c r="C30" s="508"/>
      <c r="D30" s="508"/>
      <c r="E30" s="508"/>
      <c r="F30" s="478"/>
    </row>
    <row r="31" spans="1:6" ht="15">
      <c r="A31" s="507"/>
      <c r="B31" s="507"/>
      <c r="C31" s="508"/>
      <c r="D31" s="508"/>
      <c r="E31" s="508"/>
      <c r="F31" s="478"/>
    </row>
    <row r="32" spans="1:6" ht="15">
      <c r="A32" s="507"/>
      <c r="B32" s="507"/>
      <c r="C32" s="508"/>
      <c r="D32" s="508"/>
      <c r="E32" s="508"/>
      <c r="F32" s="478"/>
    </row>
    <row r="33" spans="1:6" ht="15">
      <c r="A33" s="479"/>
      <c r="B33" s="479"/>
      <c r="C33" s="479"/>
      <c r="D33" s="479"/>
      <c r="E33" s="479"/>
      <c r="F33" s="480"/>
    </row>
    <row r="34" spans="1:6" ht="15">
      <c r="A34" s="479"/>
      <c r="B34" s="479"/>
      <c r="C34" s="479"/>
      <c r="D34" s="479"/>
      <c r="E34" s="479"/>
      <c r="F34" s="480"/>
    </row>
    <row r="35" spans="1:6" ht="15">
      <c r="A35" s="479"/>
      <c r="B35" s="479"/>
      <c r="C35" s="479"/>
      <c r="D35" s="479"/>
      <c r="E35" s="479"/>
      <c r="F35" s="480"/>
    </row>
    <row r="36" spans="1:6" ht="15">
      <c r="A36" s="479"/>
      <c r="B36" s="479"/>
      <c r="C36" s="479"/>
      <c r="D36" s="479"/>
      <c r="E36" s="479"/>
      <c r="F36" s="480"/>
    </row>
    <row r="37" spans="1:6" ht="15">
      <c r="A37" s="479"/>
      <c r="B37" s="479"/>
      <c r="C37" s="479"/>
      <c r="D37" s="479"/>
      <c r="E37" s="479"/>
      <c r="F37" s="480"/>
    </row>
    <row r="38" spans="1:6" ht="15">
      <c r="A38" s="479"/>
      <c r="B38" s="479"/>
      <c r="C38" s="479"/>
      <c r="D38" s="479"/>
      <c r="E38" s="479"/>
      <c r="F38" s="480"/>
    </row>
    <row r="39" spans="1:6" ht="15">
      <c r="A39" s="479"/>
      <c r="B39" s="479"/>
      <c r="C39" s="479"/>
      <c r="D39" s="479"/>
      <c r="E39" s="479"/>
      <c r="F39" s="480"/>
    </row>
    <row r="40" spans="1:6" ht="15">
      <c r="A40" s="479"/>
      <c r="B40" s="479"/>
      <c r="C40" s="479"/>
      <c r="D40" s="479"/>
      <c r="E40" s="479"/>
      <c r="F40" s="480"/>
    </row>
    <row r="41" spans="1:6" ht="15">
      <c r="A41" s="479"/>
      <c r="B41" s="479"/>
      <c r="C41" s="479"/>
      <c r="D41" s="479"/>
      <c r="E41" s="479"/>
      <c r="F41" s="479"/>
    </row>
    <row r="42" spans="1:6" ht="15">
      <c r="A42" s="479"/>
      <c r="B42" s="479"/>
      <c r="C42" s="479"/>
      <c r="D42" s="479"/>
      <c r="E42" s="479"/>
      <c r="F42" s="479"/>
    </row>
    <row r="43" spans="1:6" ht="15">
      <c r="A43" s="479"/>
      <c r="B43" s="479"/>
      <c r="C43" s="479"/>
      <c r="D43" s="479"/>
      <c r="E43" s="479"/>
      <c r="F43" s="479"/>
    </row>
    <row r="44" spans="1:6" ht="15">
      <c r="A44" s="479"/>
      <c r="B44" s="479"/>
      <c r="C44" s="479"/>
      <c r="D44" s="479"/>
      <c r="E44" s="479"/>
      <c r="F44" s="479"/>
    </row>
    <row r="45" spans="1:6" ht="15">
      <c r="A45" s="479"/>
      <c r="B45" s="479"/>
      <c r="C45" s="479"/>
      <c r="D45" s="479"/>
      <c r="E45" s="479"/>
      <c r="F45" s="479"/>
    </row>
    <row r="46" spans="1:6" ht="15">
      <c r="A46" s="479"/>
      <c r="B46" s="479"/>
      <c r="C46" s="479"/>
      <c r="D46" s="479"/>
      <c r="E46" s="479"/>
      <c r="F46" s="479"/>
    </row>
    <row r="47" spans="1:6" ht="15">
      <c r="A47" s="479"/>
      <c r="B47" s="479"/>
      <c r="C47" s="479"/>
      <c r="D47" s="479"/>
      <c r="E47" s="479"/>
      <c r="F47" s="479"/>
    </row>
    <row r="48" spans="1:6" ht="15">
      <c r="A48" s="479"/>
      <c r="B48" s="479"/>
      <c r="C48" s="479"/>
      <c r="D48" s="479"/>
      <c r="E48" s="479"/>
      <c r="F48" s="479"/>
    </row>
    <row r="49" spans="1:6" ht="15">
      <c r="A49" s="479"/>
      <c r="B49" s="479"/>
      <c r="C49" s="479"/>
      <c r="D49" s="479"/>
      <c r="E49" s="479"/>
      <c r="F49" s="479"/>
    </row>
    <row r="50" spans="1:6" ht="15">
      <c r="A50" s="479"/>
      <c r="B50" s="479"/>
      <c r="C50" s="479"/>
      <c r="D50" s="479"/>
      <c r="E50" s="479"/>
      <c r="F50" s="479"/>
    </row>
    <row r="51" spans="1:6" ht="15">
      <c r="A51" s="479"/>
      <c r="B51" s="479"/>
      <c r="C51" s="479"/>
      <c r="D51" s="479"/>
      <c r="E51" s="479"/>
      <c r="F51" s="479"/>
    </row>
    <row r="52" spans="1:6" ht="15">
      <c r="A52" s="479"/>
      <c r="B52" s="479"/>
      <c r="C52" s="479"/>
      <c r="D52" s="479"/>
      <c r="E52" s="479"/>
      <c r="F52" s="479"/>
    </row>
    <row r="53" spans="1:6" ht="15">
      <c r="A53" s="479"/>
      <c r="B53" s="479"/>
      <c r="C53" s="479"/>
      <c r="D53" s="479"/>
      <c r="E53" s="479"/>
      <c r="F53" s="479"/>
    </row>
    <row r="54" spans="1:6" ht="15">
      <c r="A54" s="479"/>
      <c r="B54" s="479"/>
      <c r="C54" s="479"/>
      <c r="D54" s="479"/>
      <c r="E54" s="479"/>
      <c r="F54" s="479"/>
    </row>
    <row r="55" spans="1:6" ht="15">
      <c r="A55" s="479"/>
      <c r="B55" s="479"/>
      <c r="C55" s="479"/>
      <c r="D55" s="479"/>
      <c r="E55" s="479"/>
      <c r="F55" s="479"/>
    </row>
    <row r="56" spans="1:6" ht="15">
      <c r="A56" s="479"/>
      <c r="B56" s="479"/>
      <c r="C56" s="479"/>
      <c r="D56" s="479"/>
      <c r="E56" s="479"/>
      <c r="F56" s="479"/>
    </row>
    <row r="57" spans="1:6" ht="15">
      <c r="A57" s="479"/>
      <c r="B57" s="479"/>
      <c r="C57" s="479"/>
      <c r="D57" s="479"/>
      <c r="E57" s="479"/>
      <c r="F57" s="479"/>
    </row>
    <row r="58" spans="1:6" ht="15">
      <c r="A58" s="479"/>
      <c r="B58" s="479"/>
      <c r="C58" s="479"/>
      <c r="D58" s="479"/>
      <c r="E58" s="479"/>
      <c r="F58" s="479"/>
    </row>
    <row r="59" spans="1:6" ht="15">
      <c r="A59" s="479"/>
      <c r="B59" s="479"/>
      <c r="C59" s="479"/>
      <c r="D59" s="479"/>
      <c r="E59" s="479"/>
      <c r="F59" s="479"/>
    </row>
    <row r="60" spans="1:6" ht="15">
      <c r="A60" s="479"/>
      <c r="B60" s="479"/>
      <c r="C60" s="479"/>
      <c r="D60" s="479"/>
      <c r="E60" s="479"/>
      <c r="F60" s="479"/>
    </row>
    <row r="61" spans="1:6" ht="15">
      <c r="A61" s="479"/>
      <c r="B61" s="479"/>
      <c r="C61" s="479"/>
      <c r="D61" s="479"/>
      <c r="E61" s="479"/>
      <c r="F61" s="479"/>
    </row>
    <row r="62" spans="1:6" ht="15">
      <c r="A62" s="479"/>
      <c r="B62" s="479"/>
      <c r="C62" s="479"/>
      <c r="D62" s="479"/>
      <c r="E62" s="479"/>
      <c r="F62" s="479"/>
    </row>
    <row r="63" spans="1:6" ht="15">
      <c r="A63" s="479"/>
      <c r="B63" s="479"/>
      <c r="C63" s="479"/>
      <c r="D63" s="479"/>
      <c r="E63" s="479"/>
      <c r="F63" s="479"/>
    </row>
    <row r="64" spans="1:6" ht="15">
      <c r="A64" s="479"/>
      <c r="B64" s="479"/>
      <c r="C64" s="479"/>
      <c r="D64" s="479"/>
      <c r="E64" s="479"/>
      <c r="F64" s="479"/>
    </row>
    <row r="65" spans="1:6" ht="15">
      <c r="A65" s="479"/>
      <c r="B65" s="479"/>
      <c r="C65" s="479"/>
      <c r="D65" s="479"/>
      <c r="E65" s="479"/>
      <c r="F65" s="479"/>
    </row>
    <row r="66" spans="1:6" ht="15">
      <c r="A66" s="479"/>
      <c r="B66" s="479"/>
      <c r="C66" s="479"/>
      <c r="D66" s="479"/>
      <c r="E66" s="479"/>
      <c r="F66" s="479"/>
    </row>
    <row r="67" spans="1:6" ht="15">
      <c r="A67" s="479"/>
      <c r="B67" s="479"/>
      <c r="C67" s="479"/>
      <c r="D67" s="479"/>
      <c r="E67" s="479"/>
      <c r="F67" s="479"/>
    </row>
    <row r="68" spans="1:6" ht="15">
      <c r="A68" s="479"/>
      <c r="B68" s="479"/>
      <c r="C68" s="479"/>
      <c r="D68" s="479"/>
      <c r="E68" s="479"/>
      <c r="F68" s="479"/>
    </row>
    <row r="69" spans="1:6" ht="15">
      <c r="A69" s="479"/>
      <c r="B69" s="479"/>
      <c r="C69" s="479"/>
      <c r="D69" s="479"/>
      <c r="E69" s="479"/>
      <c r="F69" s="479"/>
    </row>
    <row r="70" spans="1:6" ht="15">
      <c r="A70" s="479"/>
      <c r="B70" s="479"/>
      <c r="C70" s="479"/>
      <c r="D70" s="479"/>
      <c r="E70" s="479"/>
      <c r="F70" s="479"/>
    </row>
    <row r="71" spans="1:6" ht="15">
      <c r="A71" s="479"/>
      <c r="B71" s="479"/>
      <c r="C71" s="479"/>
      <c r="D71" s="479"/>
      <c r="E71" s="479"/>
      <c r="F71" s="479"/>
    </row>
    <row r="72" spans="1:6" ht="15">
      <c r="A72" s="479"/>
      <c r="B72" s="479"/>
      <c r="C72" s="479"/>
      <c r="D72" s="479"/>
      <c r="E72" s="479"/>
      <c r="F72" s="479"/>
    </row>
    <row r="73" spans="1:6" ht="15">
      <c r="A73" s="479"/>
      <c r="B73" s="479"/>
      <c r="C73" s="479"/>
      <c r="D73" s="479"/>
      <c r="E73" s="479"/>
      <c r="F73" s="479"/>
    </row>
    <row r="74" spans="1:6" ht="15">
      <c r="A74" s="479"/>
      <c r="B74" s="479"/>
      <c r="C74" s="479"/>
      <c r="D74" s="479"/>
      <c r="E74" s="479"/>
      <c r="F74" s="479"/>
    </row>
    <row r="75" spans="1:6" ht="15">
      <c r="A75" s="479"/>
      <c r="B75" s="479"/>
      <c r="C75" s="479"/>
      <c r="D75" s="479"/>
      <c r="E75" s="479"/>
      <c r="F75" s="479"/>
    </row>
    <row r="76" spans="1:6" ht="15">
      <c r="A76" s="479"/>
      <c r="B76" s="479"/>
      <c r="C76" s="479"/>
      <c r="D76" s="479"/>
      <c r="E76" s="479"/>
      <c r="F76" s="479"/>
    </row>
    <row r="77" spans="1:6" ht="15">
      <c r="A77" s="479"/>
      <c r="B77" s="479"/>
      <c r="C77" s="479"/>
      <c r="D77" s="479"/>
      <c r="E77" s="479"/>
      <c r="F77" s="479"/>
    </row>
    <row r="78" spans="1:6" ht="15">
      <c r="A78" s="479"/>
      <c r="B78" s="479"/>
      <c r="C78" s="479"/>
      <c r="D78" s="479"/>
      <c r="E78" s="479"/>
      <c r="F78" s="479"/>
    </row>
    <row r="79" spans="1:6" ht="15">
      <c r="A79" s="479"/>
      <c r="B79" s="479"/>
      <c r="C79" s="479"/>
      <c r="D79" s="479"/>
      <c r="E79" s="479"/>
      <c r="F79" s="479"/>
    </row>
    <row r="80" spans="1:6" ht="15">
      <c r="A80" s="479"/>
      <c r="B80" s="479"/>
      <c r="C80" s="479"/>
      <c r="D80" s="479"/>
      <c r="E80" s="479"/>
      <c r="F80" s="479"/>
    </row>
  </sheetData>
  <sheetProtection/>
  <printOptions/>
  <pageMargins left="0.75" right="0.75" top="1" bottom="1" header="0.5" footer="0.5"/>
  <pageSetup horizontalDpi="300" verticalDpi="300" orientation="landscape" r:id="rId1"/>
</worksheet>
</file>

<file path=xl/worksheets/sheet11.xml><?xml version="1.0" encoding="utf-8"?>
<worksheet xmlns="http://schemas.openxmlformats.org/spreadsheetml/2006/main" xmlns:r="http://schemas.openxmlformats.org/officeDocument/2006/relationships">
  <dimension ref="B3:O144"/>
  <sheetViews>
    <sheetView showGridLines="0" zoomScale="80" zoomScaleNormal="80" zoomScalePageLayoutView="0" workbookViewId="0" topLeftCell="A1">
      <selection activeCell="H25" sqref="H25"/>
    </sheetView>
  </sheetViews>
  <sheetFormatPr defaultColWidth="11.00390625" defaultRowHeight="15"/>
  <cols>
    <col min="1" max="1" width="11.421875" style="0" customWidth="1"/>
    <col min="2" max="2" width="16.140625" style="0" customWidth="1"/>
    <col min="3" max="3" width="14.7109375" style="0" customWidth="1"/>
    <col min="4" max="4" width="15.57421875" style="0" customWidth="1"/>
    <col min="5" max="6" width="11.421875" style="0" customWidth="1"/>
    <col min="7" max="7" width="14.421875" style="0" customWidth="1"/>
    <col min="8" max="8" width="35.57421875" style="0" customWidth="1"/>
    <col min="9" max="9" width="45.7109375" style="0" customWidth="1"/>
    <col min="10" max="10" width="33.57421875" style="0" customWidth="1"/>
    <col min="11" max="12" width="11.421875" style="0" customWidth="1"/>
    <col min="13" max="13" width="28.57421875" style="0" customWidth="1"/>
    <col min="14" max="14" width="46.421875" style="0" customWidth="1"/>
  </cols>
  <sheetData>
    <row r="2" ht="25.5" customHeight="1"/>
    <row r="3" spans="2:9" ht="36">
      <c r="B3" s="893" t="str">
        <f>'Grant Detail'!B3:J3</f>
        <v>Dashboard:  Ghana - HIV / AIDS  (Adventist Development and Relief Agency, Ghana)</v>
      </c>
      <c r="C3" s="893"/>
      <c r="D3" s="893"/>
      <c r="E3" s="893"/>
      <c r="F3" s="893"/>
      <c r="G3" s="893"/>
      <c r="H3" s="893"/>
      <c r="I3" s="1"/>
    </row>
    <row r="6" spans="2:8" ht="18.75">
      <c r="B6" s="858" t="s">
        <v>322</v>
      </c>
      <c r="C6" s="858"/>
      <c r="D6" s="858"/>
      <c r="E6" s="858"/>
      <c r="F6" s="858"/>
      <c r="G6" s="858"/>
      <c r="H6" s="858"/>
    </row>
    <row r="8" spans="2:15" ht="18.75">
      <c r="B8" s="62" t="s">
        <v>40</v>
      </c>
      <c r="C8" s="62" t="s">
        <v>43</v>
      </c>
      <c r="D8" s="62" t="s">
        <v>44</v>
      </c>
      <c r="E8" s="62" t="s">
        <v>49</v>
      </c>
      <c r="F8" s="62" t="s">
        <v>292</v>
      </c>
      <c r="G8" s="62" t="s">
        <v>272</v>
      </c>
      <c r="H8" s="62" t="s">
        <v>299</v>
      </c>
      <c r="I8" s="63" t="s">
        <v>94</v>
      </c>
      <c r="J8" s="63" t="s">
        <v>136</v>
      </c>
      <c r="M8" s="19"/>
      <c r="N8" s="19"/>
      <c r="O8" s="19"/>
    </row>
    <row r="9" spans="2:15" ht="15">
      <c r="B9" s="86" t="s">
        <v>360</v>
      </c>
      <c r="C9" s="86" t="s">
        <v>360</v>
      </c>
      <c r="D9" s="86" t="s">
        <v>360</v>
      </c>
      <c r="E9" s="86" t="s">
        <v>360</v>
      </c>
      <c r="F9" s="86" t="s">
        <v>360</v>
      </c>
      <c r="G9" s="86" t="s">
        <v>360</v>
      </c>
      <c r="H9" s="86" t="s">
        <v>360</v>
      </c>
      <c r="I9" s="391" t="s">
        <v>360</v>
      </c>
      <c r="J9" s="86" t="s">
        <v>360</v>
      </c>
      <c r="M9" s="19"/>
      <c r="N9" s="19"/>
      <c r="O9" s="19"/>
    </row>
    <row r="10" spans="2:15" ht="15">
      <c r="B10" s="57" t="s">
        <v>35</v>
      </c>
      <c r="C10" s="57" t="s">
        <v>26</v>
      </c>
      <c r="D10" s="57" t="s">
        <v>24</v>
      </c>
      <c r="E10" s="57" t="s">
        <v>25</v>
      </c>
      <c r="F10" s="57" t="s">
        <v>112</v>
      </c>
      <c r="G10" s="400" t="s">
        <v>51</v>
      </c>
      <c r="H10" s="60" t="s">
        <v>56</v>
      </c>
      <c r="I10" s="27" t="s">
        <v>304</v>
      </c>
      <c r="J10" s="86" t="s">
        <v>137</v>
      </c>
      <c r="M10" s="19"/>
      <c r="N10" s="19"/>
      <c r="O10" s="19"/>
    </row>
    <row r="11" spans="2:15" ht="15">
      <c r="B11" s="57" t="s">
        <v>41</v>
      </c>
      <c r="C11" s="57" t="s">
        <v>21</v>
      </c>
      <c r="D11" s="57" t="s">
        <v>27</v>
      </c>
      <c r="E11" s="57" t="s">
        <v>23</v>
      </c>
      <c r="F11" s="57" t="s">
        <v>113</v>
      </c>
      <c r="G11" s="400" t="s">
        <v>52</v>
      </c>
      <c r="H11" s="60" t="s">
        <v>57</v>
      </c>
      <c r="I11" s="27" t="s">
        <v>305</v>
      </c>
      <c r="J11" s="86" t="s">
        <v>138</v>
      </c>
      <c r="M11" s="19"/>
      <c r="N11" s="19"/>
      <c r="O11" s="19"/>
    </row>
    <row r="12" spans="2:15" ht="15">
      <c r="B12" s="57" t="s">
        <v>42</v>
      </c>
      <c r="D12" s="57" t="s">
        <v>30</v>
      </c>
      <c r="E12" s="57" t="s">
        <v>31</v>
      </c>
      <c r="F12" s="57" t="s">
        <v>114</v>
      </c>
      <c r="G12" s="400" t="s">
        <v>53</v>
      </c>
      <c r="H12" s="60" t="s">
        <v>58</v>
      </c>
      <c r="I12" s="27" t="s">
        <v>306</v>
      </c>
      <c r="J12" s="86" t="s">
        <v>139</v>
      </c>
      <c r="M12" s="197"/>
      <c r="N12" s="19"/>
      <c r="O12" s="19"/>
    </row>
    <row r="13" spans="2:15" ht="15">
      <c r="B13" s="57" t="s">
        <v>90</v>
      </c>
      <c r="D13" s="57" t="s">
        <v>32</v>
      </c>
      <c r="E13" s="58"/>
      <c r="F13" s="57" t="s">
        <v>115</v>
      </c>
      <c r="G13" s="400" t="s">
        <v>54</v>
      </c>
      <c r="H13" s="60" t="s">
        <v>59</v>
      </c>
      <c r="I13" s="27" t="s">
        <v>307</v>
      </c>
      <c r="J13" s="86" t="s">
        <v>140</v>
      </c>
      <c r="M13" s="197"/>
      <c r="N13" s="19"/>
      <c r="O13" s="19"/>
    </row>
    <row r="14" spans="2:15" ht="15">
      <c r="B14" s="57" t="s">
        <v>91</v>
      </c>
      <c r="D14" s="57" t="s">
        <v>45</v>
      </c>
      <c r="F14" s="57" t="s">
        <v>127</v>
      </c>
      <c r="G14" s="400" t="s">
        <v>55</v>
      </c>
      <c r="H14" s="60" t="s">
        <v>60</v>
      </c>
      <c r="I14" s="27" t="s">
        <v>278</v>
      </c>
      <c r="J14" s="86" t="s">
        <v>141</v>
      </c>
      <c r="M14" s="197"/>
      <c r="N14" s="19"/>
      <c r="O14" s="19"/>
    </row>
    <row r="15" spans="4:15" ht="15">
      <c r="D15" s="57" t="s">
        <v>46</v>
      </c>
      <c r="F15" s="57" t="s">
        <v>128</v>
      </c>
      <c r="H15" s="60" t="s">
        <v>61</v>
      </c>
      <c r="I15" s="27" t="s">
        <v>77</v>
      </c>
      <c r="J15" s="86" t="s">
        <v>142</v>
      </c>
      <c r="M15" s="197"/>
      <c r="N15" s="19"/>
      <c r="O15" s="19"/>
    </row>
    <row r="16" spans="4:15" ht="15">
      <c r="D16" s="57" t="s">
        <v>47</v>
      </c>
      <c r="F16" s="57" t="s">
        <v>129</v>
      </c>
      <c r="H16" s="60" t="s">
        <v>62</v>
      </c>
      <c r="I16" s="27" t="s">
        <v>78</v>
      </c>
      <c r="J16" s="86" t="s">
        <v>143</v>
      </c>
      <c r="M16" s="197"/>
      <c r="N16" s="19"/>
      <c r="O16" s="19"/>
    </row>
    <row r="17" spans="4:15" ht="15">
      <c r="D17" s="57" t="s">
        <v>48</v>
      </c>
      <c r="F17" s="57" t="s">
        <v>130</v>
      </c>
      <c r="H17" s="60" t="s">
        <v>63</v>
      </c>
      <c r="I17" s="27" t="s">
        <v>79</v>
      </c>
      <c r="J17" s="86" t="s">
        <v>144</v>
      </c>
      <c r="M17" s="197"/>
      <c r="N17" s="19"/>
      <c r="O17" s="19"/>
    </row>
    <row r="18" spans="4:15" ht="15">
      <c r="D18" s="57" t="s">
        <v>22</v>
      </c>
      <c r="F18" s="57" t="s">
        <v>131</v>
      </c>
      <c r="H18" s="60" t="s">
        <v>64</v>
      </c>
      <c r="I18" s="27" t="s">
        <v>80</v>
      </c>
      <c r="J18" s="86" t="s">
        <v>145</v>
      </c>
      <c r="M18" s="197"/>
      <c r="N18" s="19"/>
      <c r="O18" s="19"/>
    </row>
    <row r="19" spans="4:15" ht="15">
      <c r="D19" s="399" t="s">
        <v>356</v>
      </c>
      <c r="F19" s="57" t="s">
        <v>132</v>
      </c>
      <c r="H19" s="60" t="s">
        <v>65</v>
      </c>
      <c r="I19" s="27" t="s">
        <v>81</v>
      </c>
      <c r="J19" s="86" t="s">
        <v>146</v>
      </c>
      <c r="M19" s="197"/>
      <c r="N19" s="19"/>
      <c r="O19" s="19"/>
    </row>
    <row r="20" spans="4:15" ht="15">
      <c r="D20" s="59"/>
      <c r="F20" s="57" t="s">
        <v>133</v>
      </c>
      <c r="H20" s="60" t="s">
        <v>269</v>
      </c>
      <c r="I20" s="27" t="s">
        <v>82</v>
      </c>
      <c r="J20" s="86" t="s">
        <v>147</v>
      </c>
      <c r="M20" s="19"/>
      <c r="N20" s="19"/>
      <c r="O20" s="19"/>
    </row>
    <row r="21" spans="4:15" ht="15">
      <c r="D21" s="61"/>
      <c r="F21" s="57" t="s">
        <v>293</v>
      </c>
      <c r="H21" s="61"/>
      <c r="I21" s="27" t="s">
        <v>84</v>
      </c>
      <c r="J21" s="86" t="s">
        <v>148</v>
      </c>
      <c r="M21" s="19"/>
      <c r="N21" s="19"/>
      <c r="O21" s="19"/>
    </row>
    <row r="22" spans="8:15" ht="15">
      <c r="H22" s="61"/>
      <c r="I22" s="27" t="s">
        <v>85</v>
      </c>
      <c r="J22" s="86" t="s">
        <v>149</v>
      </c>
      <c r="M22" s="19"/>
      <c r="N22" s="19"/>
      <c r="O22" s="19"/>
    </row>
    <row r="23" spans="9:15" ht="15">
      <c r="I23" s="27" t="s">
        <v>83</v>
      </c>
      <c r="J23" s="86" t="s">
        <v>150</v>
      </c>
      <c r="M23" s="19"/>
      <c r="N23" s="19"/>
      <c r="O23" s="19"/>
    </row>
    <row r="24" spans="9:15" ht="15">
      <c r="I24" s="27" t="s">
        <v>314</v>
      </c>
      <c r="J24" s="86" t="s">
        <v>151</v>
      </c>
      <c r="M24" s="19"/>
      <c r="N24" s="19"/>
      <c r="O24" s="19"/>
    </row>
    <row r="25" spans="9:10" ht="15">
      <c r="I25" s="45"/>
      <c r="J25" s="86" t="s">
        <v>152</v>
      </c>
    </row>
    <row r="26" spans="9:10" ht="15">
      <c r="I26" s="27" t="s">
        <v>317</v>
      </c>
      <c r="J26" s="86" t="s">
        <v>153</v>
      </c>
    </row>
    <row r="27" spans="9:10" ht="15">
      <c r="I27" s="27" t="s">
        <v>313</v>
      </c>
      <c r="J27" s="86" t="s">
        <v>154</v>
      </c>
    </row>
    <row r="28" spans="9:10" ht="15">
      <c r="I28" s="45" t="s">
        <v>421</v>
      </c>
      <c r="J28" s="86" t="s">
        <v>155</v>
      </c>
    </row>
    <row r="29" spans="9:10" ht="15">
      <c r="I29" s="45" t="s">
        <v>429</v>
      </c>
      <c r="J29" s="86" t="s">
        <v>156</v>
      </c>
    </row>
    <row r="30" spans="9:10" ht="15">
      <c r="I30" s="45" t="s">
        <v>430</v>
      </c>
      <c r="J30" s="86" t="s">
        <v>157</v>
      </c>
    </row>
    <row r="31" spans="2:10" ht="15">
      <c r="B31" t="s">
        <v>418</v>
      </c>
      <c r="J31" s="86" t="s">
        <v>158</v>
      </c>
    </row>
    <row r="32" spans="2:10" ht="15">
      <c r="B32" t="s">
        <v>419</v>
      </c>
      <c r="J32" s="86" t="s">
        <v>159</v>
      </c>
    </row>
    <row r="33" ht="15">
      <c r="J33" s="86" t="s">
        <v>160</v>
      </c>
    </row>
    <row r="34" ht="15">
      <c r="J34" s="86" t="s">
        <v>161</v>
      </c>
    </row>
    <row r="35" ht="15">
      <c r="J35" s="86" t="s">
        <v>162</v>
      </c>
    </row>
    <row r="36" ht="15">
      <c r="J36" s="86" t="s">
        <v>162</v>
      </c>
    </row>
    <row r="37" ht="15">
      <c r="J37" s="86" t="s">
        <v>163</v>
      </c>
    </row>
    <row r="38" ht="15">
      <c r="J38" s="86" t="s">
        <v>164</v>
      </c>
    </row>
    <row r="39" ht="15">
      <c r="J39" s="86" t="s">
        <v>165</v>
      </c>
    </row>
    <row r="40" ht="15">
      <c r="J40" s="86" t="s">
        <v>166</v>
      </c>
    </row>
    <row r="41" ht="15">
      <c r="J41" s="86" t="s">
        <v>167</v>
      </c>
    </row>
    <row r="42" ht="15">
      <c r="J42" s="86" t="s">
        <v>168</v>
      </c>
    </row>
    <row r="43" ht="15">
      <c r="J43" s="86" t="s">
        <v>169</v>
      </c>
    </row>
    <row r="44" ht="15">
      <c r="J44" s="86" t="s">
        <v>170</v>
      </c>
    </row>
    <row r="45" ht="15">
      <c r="J45" s="86" t="s">
        <v>171</v>
      </c>
    </row>
    <row r="46" ht="15">
      <c r="J46" s="86" t="s">
        <v>172</v>
      </c>
    </row>
    <row r="47" ht="15">
      <c r="J47" s="86" t="s">
        <v>173</v>
      </c>
    </row>
    <row r="48" ht="15">
      <c r="J48" s="86" t="s">
        <v>174</v>
      </c>
    </row>
    <row r="49" ht="15">
      <c r="J49" s="86" t="s">
        <v>175</v>
      </c>
    </row>
    <row r="50" ht="15">
      <c r="J50" s="86" t="s">
        <v>176</v>
      </c>
    </row>
    <row r="51" ht="15">
      <c r="J51" s="86" t="s">
        <v>177</v>
      </c>
    </row>
    <row r="52" ht="15">
      <c r="J52" s="86" t="s">
        <v>178</v>
      </c>
    </row>
    <row r="53" ht="15">
      <c r="J53" s="86" t="s">
        <v>179</v>
      </c>
    </row>
    <row r="54" ht="15">
      <c r="J54" s="86" t="s">
        <v>180</v>
      </c>
    </row>
    <row r="55" ht="15">
      <c r="J55" s="86" t="s">
        <v>181</v>
      </c>
    </row>
    <row r="56" ht="15">
      <c r="J56" s="86" t="s">
        <v>182</v>
      </c>
    </row>
    <row r="57" ht="15">
      <c r="J57" s="86" t="s">
        <v>183</v>
      </c>
    </row>
    <row r="58" ht="15">
      <c r="J58" s="86" t="s">
        <v>184</v>
      </c>
    </row>
    <row r="59" ht="15">
      <c r="J59" s="86" t="s">
        <v>185</v>
      </c>
    </row>
    <row r="60" ht="15">
      <c r="J60" s="86" t="s">
        <v>186</v>
      </c>
    </row>
    <row r="61" ht="15">
      <c r="J61" s="86" t="s">
        <v>187</v>
      </c>
    </row>
    <row r="62" ht="15">
      <c r="J62" s="86" t="s">
        <v>188</v>
      </c>
    </row>
    <row r="63" ht="15">
      <c r="J63" s="86" t="s">
        <v>189</v>
      </c>
    </row>
    <row r="64" ht="15">
      <c r="J64" s="86" t="s">
        <v>190</v>
      </c>
    </row>
    <row r="65" ht="15">
      <c r="J65" s="86" t="s">
        <v>191</v>
      </c>
    </row>
    <row r="66" ht="15">
      <c r="J66" s="86" t="s">
        <v>192</v>
      </c>
    </row>
    <row r="67" ht="15">
      <c r="J67" s="86" t="s">
        <v>193</v>
      </c>
    </row>
    <row r="68" ht="15">
      <c r="J68" s="86" t="s">
        <v>194</v>
      </c>
    </row>
    <row r="69" ht="15">
      <c r="J69" s="86" t="s">
        <v>195</v>
      </c>
    </row>
    <row r="70" ht="15">
      <c r="J70" s="86" t="s">
        <v>196</v>
      </c>
    </row>
    <row r="71" ht="15">
      <c r="J71" s="86" t="s">
        <v>197</v>
      </c>
    </row>
    <row r="72" ht="15">
      <c r="J72" s="86" t="s">
        <v>198</v>
      </c>
    </row>
    <row r="73" ht="15">
      <c r="J73" s="86" t="s">
        <v>199</v>
      </c>
    </row>
    <row r="74" ht="15">
      <c r="J74" s="86" t="s">
        <v>200</v>
      </c>
    </row>
    <row r="75" ht="15">
      <c r="J75" s="86" t="s">
        <v>201</v>
      </c>
    </row>
    <row r="76" ht="15">
      <c r="J76" s="86" t="s">
        <v>202</v>
      </c>
    </row>
    <row r="77" ht="15">
      <c r="J77" s="86" t="s">
        <v>203</v>
      </c>
    </row>
    <row r="78" ht="15">
      <c r="J78" s="86" t="s">
        <v>204</v>
      </c>
    </row>
    <row r="79" ht="15">
      <c r="J79" s="86" t="s">
        <v>205</v>
      </c>
    </row>
    <row r="80" ht="15">
      <c r="J80" s="86" t="s">
        <v>206</v>
      </c>
    </row>
    <row r="81" ht="15">
      <c r="J81" s="86" t="s">
        <v>207</v>
      </c>
    </row>
    <row r="82" ht="15">
      <c r="J82" s="86" t="s">
        <v>208</v>
      </c>
    </row>
    <row r="83" ht="15">
      <c r="J83" s="86" t="s">
        <v>209</v>
      </c>
    </row>
    <row r="84" ht="15">
      <c r="J84" s="86" t="s">
        <v>210</v>
      </c>
    </row>
    <row r="85" ht="15">
      <c r="J85" s="86" t="s">
        <v>211</v>
      </c>
    </row>
    <row r="86" ht="15">
      <c r="J86" s="86" t="s">
        <v>212</v>
      </c>
    </row>
    <row r="87" ht="15">
      <c r="J87" s="86" t="s">
        <v>213</v>
      </c>
    </row>
    <row r="88" ht="15">
      <c r="J88" s="86" t="s">
        <v>214</v>
      </c>
    </row>
    <row r="89" ht="15">
      <c r="J89" s="86" t="s">
        <v>215</v>
      </c>
    </row>
    <row r="90" ht="15">
      <c r="J90" s="86" t="s">
        <v>216</v>
      </c>
    </row>
    <row r="91" ht="15">
      <c r="J91" s="86" t="s">
        <v>217</v>
      </c>
    </row>
    <row r="92" ht="15">
      <c r="J92" s="86" t="s">
        <v>218</v>
      </c>
    </row>
    <row r="93" ht="15">
      <c r="J93" s="86" t="s">
        <v>219</v>
      </c>
    </row>
    <row r="94" ht="15">
      <c r="J94" s="86" t="s">
        <v>220</v>
      </c>
    </row>
    <row r="95" ht="15">
      <c r="J95" s="86" t="s">
        <v>221</v>
      </c>
    </row>
    <row r="96" ht="15">
      <c r="J96" s="86" t="s">
        <v>222</v>
      </c>
    </row>
    <row r="97" ht="15">
      <c r="J97" s="86" t="s">
        <v>223</v>
      </c>
    </row>
    <row r="98" ht="15">
      <c r="J98" s="86" t="s">
        <v>224</v>
      </c>
    </row>
    <row r="99" ht="15">
      <c r="J99" s="86" t="s">
        <v>225</v>
      </c>
    </row>
    <row r="100" ht="15">
      <c r="J100" s="86" t="s">
        <v>226</v>
      </c>
    </row>
    <row r="101" ht="15">
      <c r="J101" s="86" t="s">
        <v>227</v>
      </c>
    </row>
    <row r="102" ht="15">
      <c r="J102" s="86" t="s">
        <v>228</v>
      </c>
    </row>
    <row r="103" ht="15">
      <c r="J103" s="86" t="s">
        <v>229</v>
      </c>
    </row>
    <row r="104" ht="15">
      <c r="J104" s="86" t="s">
        <v>230</v>
      </c>
    </row>
    <row r="105" ht="15">
      <c r="J105" s="86" t="s">
        <v>231</v>
      </c>
    </row>
    <row r="106" ht="15">
      <c r="J106" s="86" t="s">
        <v>232</v>
      </c>
    </row>
    <row r="107" ht="15">
      <c r="J107" s="86" t="s">
        <v>233</v>
      </c>
    </row>
    <row r="108" ht="15">
      <c r="J108" s="86" t="s">
        <v>234</v>
      </c>
    </row>
    <row r="109" ht="15">
      <c r="J109" s="86" t="s">
        <v>235</v>
      </c>
    </row>
    <row r="110" ht="15">
      <c r="J110" s="86" t="s">
        <v>236</v>
      </c>
    </row>
    <row r="111" ht="15">
      <c r="J111" s="86" t="s">
        <v>87</v>
      </c>
    </row>
    <row r="112" ht="15">
      <c r="J112" s="86" t="s">
        <v>237</v>
      </c>
    </row>
    <row r="113" ht="15">
      <c r="J113" s="86" t="s">
        <v>238</v>
      </c>
    </row>
    <row r="114" ht="15">
      <c r="J114" s="86" t="s">
        <v>239</v>
      </c>
    </row>
    <row r="115" ht="15">
      <c r="J115" s="86" t="s">
        <v>240</v>
      </c>
    </row>
    <row r="116" ht="15">
      <c r="J116" s="86" t="s">
        <v>241</v>
      </c>
    </row>
    <row r="117" ht="15">
      <c r="J117" s="86" t="s">
        <v>242</v>
      </c>
    </row>
    <row r="118" ht="15">
      <c r="J118" s="86" t="s">
        <v>243</v>
      </c>
    </row>
    <row r="119" ht="15">
      <c r="J119" s="86" t="s">
        <v>244</v>
      </c>
    </row>
    <row r="120" ht="15">
      <c r="J120" s="86" t="s">
        <v>245</v>
      </c>
    </row>
    <row r="121" ht="15">
      <c r="J121" s="86" t="s">
        <v>246</v>
      </c>
    </row>
    <row r="122" ht="15">
      <c r="J122" s="86" t="s">
        <v>247</v>
      </c>
    </row>
    <row r="123" ht="15">
      <c r="J123" s="86" t="s">
        <v>248</v>
      </c>
    </row>
    <row r="124" ht="15">
      <c r="J124" s="86" t="s">
        <v>249</v>
      </c>
    </row>
    <row r="125" ht="15">
      <c r="J125" s="86" t="s">
        <v>250</v>
      </c>
    </row>
    <row r="126" ht="15">
      <c r="J126" s="86" t="s">
        <v>251</v>
      </c>
    </row>
    <row r="127" ht="15">
      <c r="J127" s="86" t="s">
        <v>252</v>
      </c>
    </row>
    <row r="128" ht="15">
      <c r="J128" s="86" t="s">
        <v>253</v>
      </c>
    </row>
    <row r="129" ht="15">
      <c r="J129" s="86" t="s">
        <v>254</v>
      </c>
    </row>
    <row r="130" ht="15">
      <c r="J130" s="86" t="s">
        <v>255</v>
      </c>
    </row>
    <row r="131" ht="15">
      <c r="J131" s="86" t="s">
        <v>256</v>
      </c>
    </row>
    <row r="132" ht="15">
      <c r="J132" s="86" t="s">
        <v>257</v>
      </c>
    </row>
    <row r="133" ht="15">
      <c r="J133" s="86" t="s">
        <v>258</v>
      </c>
    </row>
    <row r="134" ht="15">
      <c r="J134" s="86" t="s">
        <v>259</v>
      </c>
    </row>
    <row r="135" ht="15">
      <c r="J135" s="86" t="s">
        <v>260</v>
      </c>
    </row>
    <row r="136" ht="15">
      <c r="J136" s="86" t="s">
        <v>261</v>
      </c>
    </row>
    <row r="137" ht="15">
      <c r="J137" s="86" t="s">
        <v>262</v>
      </c>
    </row>
    <row r="138" ht="15">
      <c r="J138" s="86" t="s">
        <v>263</v>
      </c>
    </row>
    <row r="139" ht="15">
      <c r="J139" s="86" t="s">
        <v>264</v>
      </c>
    </row>
    <row r="140" ht="15">
      <c r="J140" s="86" t="s">
        <v>265</v>
      </c>
    </row>
    <row r="141" ht="15">
      <c r="J141" s="86" t="s">
        <v>266</v>
      </c>
    </row>
    <row r="142" ht="15">
      <c r="J142" s="86" t="s">
        <v>267</v>
      </c>
    </row>
    <row r="143" ht="15">
      <c r="J143" s="86" t="s">
        <v>268</v>
      </c>
    </row>
    <row r="144" ht="15">
      <c r="J144" s="389"/>
    </row>
  </sheetData>
  <sheetProtection/>
  <mergeCells count="2">
    <mergeCell ref="B3:H3"/>
    <mergeCell ref="B6:H6"/>
  </mergeCells>
  <dataValidations count="1">
    <dataValidation type="list" allowBlank="1" showInputMessage="1" showErrorMessage="1" sqref="M28">
      <formula1>$J$10:$J$143</formula1>
    </dataValidation>
  </dataValidations>
  <printOptions/>
  <pageMargins left="0.7" right="0.7" top="0.75" bottom="0.75" header="0.3" footer="0.3"/>
  <pageSetup horizontalDpi="300" verticalDpi="300" orientation="landscape" r:id="rId2"/>
  <headerFooter>
    <oddFooter>&amp;L&amp;"Calibri,Italic"&amp;8&amp;F: &amp;A</oddFooter>
  </headerFooter>
  <drawing r:id="rId1"/>
</worksheet>
</file>

<file path=xl/worksheets/sheet2.xml><?xml version="1.0" encoding="utf-8"?>
<worksheet xmlns="http://schemas.openxmlformats.org/spreadsheetml/2006/main" xmlns:r="http://schemas.openxmlformats.org/officeDocument/2006/relationships">
  <sheetPr>
    <tabColor rgb="FFFFC000"/>
  </sheetPr>
  <dimension ref="A1:O52"/>
  <sheetViews>
    <sheetView showGridLines="0" zoomScale="85" zoomScaleNormal="85" zoomScalePageLayoutView="0" workbookViewId="0" topLeftCell="A1">
      <pane ySplit="2" topLeftCell="A3" activePane="bottomLeft" state="frozen"/>
      <selection pane="topLeft" activeCell="E22" sqref="E22"/>
      <selection pane="bottomLeft" activeCell="M9" sqref="M9:O9"/>
    </sheetView>
  </sheetViews>
  <sheetFormatPr defaultColWidth="11.00390625" defaultRowHeight="15"/>
  <cols>
    <col min="1" max="1" width="1.28515625" style="0" customWidth="1"/>
    <col min="2" max="2" width="7.140625" style="0" customWidth="1"/>
    <col min="3" max="3" width="8.8515625" style="0" customWidth="1"/>
    <col min="4" max="4" width="7.00390625" style="0" customWidth="1"/>
    <col min="5" max="5" width="16.421875" style="0" customWidth="1"/>
    <col min="6" max="6" width="10.8515625" style="0" customWidth="1"/>
    <col min="7" max="7" width="15.421875" style="0" customWidth="1"/>
    <col min="8" max="8" width="11.8515625" style="0" customWidth="1"/>
    <col min="9" max="9" width="4.7109375" style="0" customWidth="1"/>
    <col min="10" max="10" width="14.140625" style="0" customWidth="1"/>
    <col min="11" max="11" width="7.7109375" style="0" customWidth="1"/>
    <col min="12" max="12" width="3.28125" style="0" customWidth="1"/>
    <col min="13" max="13" width="16.8515625" style="0" customWidth="1"/>
    <col min="14" max="14" width="2.57421875" style="36" customWidth="1"/>
    <col min="15" max="15" width="3.00390625" style="36" customWidth="1"/>
    <col min="16" max="16" width="2.57421875" style="0" customWidth="1"/>
    <col min="17" max="17" width="8.7109375" style="0" customWidth="1"/>
    <col min="18" max="18" width="13.7109375" style="0" customWidth="1"/>
    <col min="19" max="19" width="11.421875" style="0" customWidth="1"/>
    <col min="20" max="20" width="14.8515625" style="0" customWidth="1"/>
    <col min="21" max="21" width="16.00390625" style="0" customWidth="1"/>
    <col min="22" max="22" width="11.421875" style="0" hidden="1" customWidth="1"/>
    <col min="23" max="23" width="15.57421875" style="0" customWidth="1"/>
    <col min="24" max="24" width="11.421875" style="0" customWidth="1"/>
    <col min="25" max="25" width="2.28125" style="0" customWidth="1"/>
    <col min="26" max="26" width="1.1484375" style="0" customWidth="1"/>
    <col min="27" max="27" width="3.28125" style="0" customWidth="1"/>
    <col min="28" max="28" width="17.00390625" style="0" customWidth="1"/>
    <col min="29" max="29" width="15.00390625" style="0" customWidth="1"/>
    <col min="30" max="30" width="11.421875" style="0" customWidth="1"/>
    <col min="31" max="31" width="13.57421875" style="0" customWidth="1"/>
    <col min="32" max="32" width="16.8515625" style="0" customWidth="1"/>
    <col min="33" max="33" width="11.421875" style="0" customWidth="1"/>
    <col min="34" max="34" width="2.00390625" style="0" customWidth="1"/>
    <col min="35" max="35" width="3.28125" style="0" customWidth="1"/>
    <col min="36" max="36" width="2.28125" style="0" customWidth="1"/>
    <col min="37" max="37" width="40.7109375" style="0" customWidth="1"/>
    <col min="38" max="38" width="15.421875" style="0" customWidth="1"/>
  </cols>
  <sheetData>
    <row r="1" spans="1:13" ht="27" customHeight="1">
      <c r="A1" s="3"/>
      <c r="B1" s="3"/>
      <c r="C1" s="3"/>
      <c r="D1" s="3"/>
      <c r="E1" s="3"/>
      <c r="F1" s="3"/>
      <c r="G1" s="3"/>
      <c r="H1" s="3"/>
      <c r="I1" s="3"/>
      <c r="J1" s="3"/>
      <c r="K1" s="3"/>
      <c r="L1" s="3"/>
      <c r="M1" s="3"/>
    </row>
    <row r="2" spans="1:13" ht="23.25" customHeight="1">
      <c r="A2" s="3"/>
      <c r="B2" s="605" t="str">
        <f>'Grant Detail'!B3:J3</f>
        <v>Dashboard:  Ghana - HIV / AIDS  (Adventist Development and Relief Agency, Ghana)</v>
      </c>
      <c r="C2" s="605"/>
      <c r="D2" s="605"/>
      <c r="E2" s="605"/>
      <c r="F2" s="605"/>
      <c r="G2" s="605"/>
      <c r="H2" s="605"/>
      <c r="I2" s="605"/>
      <c r="J2" s="605"/>
      <c r="K2" s="605"/>
      <c r="L2" s="605"/>
      <c r="M2" s="605"/>
    </row>
    <row r="3" spans="1:13" ht="15.75" customHeight="1">
      <c r="A3" s="3"/>
      <c r="B3" s="222"/>
      <c r="C3" s="222"/>
      <c r="D3" s="222"/>
      <c r="E3" s="222"/>
      <c r="F3" s="222"/>
      <c r="G3" s="222"/>
      <c r="H3" s="222"/>
      <c r="I3" s="222"/>
      <c r="J3" s="222"/>
      <c r="K3" s="223"/>
      <c r="L3" s="223"/>
      <c r="M3" s="3"/>
    </row>
    <row r="4" ht="21">
      <c r="G4" s="449" t="s">
        <v>95</v>
      </c>
    </row>
    <row r="5" spans="2:15" ht="15">
      <c r="B5" s="588" t="s">
        <v>289</v>
      </c>
      <c r="C5" s="588"/>
      <c r="D5" s="588"/>
      <c r="E5" s="588"/>
      <c r="F5" s="588"/>
      <c r="G5" s="588"/>
      <c r="H5" s="588"/>
      <c r="I5" s="588"/>
      <c r="J5" s="588"/>
      <c r="K5" s="588"/>
      <c r="L5" s="588"/>
      <c r="M5" s="588"/>
      <c r="N5" s="588"/>
      <c r="O5" s="588"/>
    </row>
    <row r="7" spans="2:15" ht="15">
      <c r="B7" s="606" t="s">
        <v>279</v>
      </c>
      <c r="C7" s="607"/>
      <c r="D7" s="608"/>
      <c r="E7" s="606" t="s">
        <v>280</v>
      </c>
      <c r="F7" s="607"/>
      <c r="G7" s="607"/>
      <c r="H7" s="607"/>
      <c r="I7" s="608"/>
      <c r="J7" s="606" t="s">
        <v>281</v>
      </c>
      <c r="K7" s="607"/>
      <c r="L7" s="608"/>
      <c r="M7" s="606" t="s">
        <v>341</v>
      </c>
      <c r="N7" s="607"/>
      <c r="O7" s="608"/>
    </row>
    <row r="8" spans="2:15" ht="92.25" customHeight="1">
      <c r="B8" s="547" t="str">
        <f>+'Data Entry'!B27</f>
        <v>F1: Budget and disbursements by Global Fund</v>
      </c>
      <c r="C8" s="599"/>
      <c r="D8" s="600"/>
      <c r="E8" s="615" t="s">
        <v>392</v>
      </c>
      <c r="F8" s="616"/>
      <c r="G8" s="616"/>
      <c r="H8" s="616"/>
      <c r="I8" s="617"/>
      <c r="J8" s="577" t="s">
        <v>342</v>
      </c>
      <c r="K8" s="578"/>
      <c r="L8" s="579"/>
      <c r="M8" s="577" t="s">
        <v>380</v>
      </c>
      <c r="N8" s="578"/>
      <c r="O8" s="579"/>
    </row>
    <row r="9" spans="2:15" ht="117.75" customHeight="1">
      <c r="B9" s="547" t="str">
        <f>+'Data Entry'!B36</f>
        <v>F2: Budget and actual expenditures by Grant Objective</v>
      </c>
      <c r="C9" s="599"/>
      <c r="D9" s="600"/>
      <c r="E9" s="590" t="s">
        <v>3</v>
      </c>
      <c r="F9" s="548"/>
      <c r="G9" s="548"/>
      <c r="H9" s="548"/>
      <c r="I9" s="549"/>
      <c r="J9" s="577" t="s">
        <v>344</v>
      </c>
      <c r="K9" s="578"/>
      <c r="L9" s="579"/>
      <c r="M9" s="577" t="s">
        <v>380</v>
      </c>
      <c r="N9" s="578"/>
      <c r="O9" s="579"/>
    </row>
    <row r="10" spans="2:15" ht="253.5" customHeight="1">
      <c r="B10" s="565" t="str">
        <f>+'Data Entry'!B49</f>
        <v>F3: Disbursements and expenditures</v>
      </c>
      <c r="C10" s="609"/>
      <c r="D10" s="610"/>
      <c r="E10" s="611" t="s">
        <v>2</v>
      </c>
      <c r="F10" s="566"/>
      <c r="G10" s="566"/>
      <c r="H10" s="566"/>
      <c r="I10" s="567"/>
      <c r="J10" s="535" t="s">
        <v>393</v>
      </c>
      <c r="K10" s="536"/>
      <c r="L10" s="537"/>
      <c r="M10" s="535" t="s">
        <v>343</v>
      </c>
      <c r="N10" s="536"/>
      <c r="O10" s="537"/>
    </row>
    <row r="11" spans="2:15" ht="68.25" customHeight="1">
      <c r="B11" s="446"/>
      <c r="C11" s="447"/>
      <c r="D11" s="448"/>
      <c r="E11" s="612" t="s">
        <v>1</v>
      </c>
      <c r="F11" s="613"/>
      <c r="G11" s="613"/>
      <c r="H11" s="613"/>
      <c r="I11" s="614"/>
      <c r="J11" s="425"/>
      <c r="K11" s="426"/>
      <c r="L11" s="427"/>
      <c r="M11" s="425"/>
      <c r="N11" s="426"/>
      <c r="O11" s="427"/>
    </row>
    <row r="12" spans="2:15" ht="236.25" customHeight="1">
      <c r="B12" s="565" t="str">
        <f>+'Data Entry'!B58</f>
        <v>F4: Latest PR reporting and disbursement cycle</v>
      </c>
      <c r="C12" s="566"/>
      <c r="D12" s="567"/>
      <c r="E12" s="611" t="s">
        <v>4</v>
      </c>
      <c r="F12" s="566"/>
      <c r="G12" s="566"/>
      <c r="H12" s="566"/>
      <c r="I12" s="567"/>
      <c r="J12" s="535" t="s">
        <v>394</v>
      </c>
      <c r="K12" s="536"/>
      <c r="L12" s="537"/>
      <c r="M12" s="535" t="s">
        <v>284</v>
      </c>
      <c r="N12" s="536"/>
      <c r="O12" s="537"/>
    </row>
    <row r="13" spans="2:15" s="19" customFormat="1" ht="114" customHeight="1">
      <c r="B13" s="596"/>
      <c r="C13" s="596"/>
      <c r="D13" s="596"/>
      <c r="E13" s="602" t="s">
        <v>0</v>
      </c>
      <c r="F13" s="603"/>
      <c r="G13" s="603"/>
      <c r="H13" s="603"/>
      <c r="I13" s="603"/>
      <c r="J13" s="604"/>
      <c r="K13" s="604"/>
      <c r="L13" s="604"/>
      <c r="M13" s="604"/>
      <c r="N13" s="604"/>
      <c r="O13" s="604"/>
    </row>
    <row r="14" spans="2:15" s="19" customFormat="1" ht="15">
      <c r="B14" s="597"/>
      <c r="C14" s="597"/>
      <c r="D14" s="597"/>
      <c r="E14" s="598"/>
      <c r="F14" s="598"/>
      <c r="G14" s="598"/>
      <c r="H14" s="598"/>
      <c r="I14" s="598"/>
      <c r="J14" s="598"/>
      <c r="K14" s="598"/>
      <c r="L14" s="598"/>
      <c r="M14" s="598"/>
      <c r="N14" s="598"/>
      <c r="O14" s="598"/>
    </row>
    <row r="15" spans="2:15" s="19" customFormat="1" ht="15">
      <c r="B15" s="597"/>
      <c r="C15" s="597"/>
      <c r="D15" s="597"/>
      <c r="E15" s="601"/>
      <c r="F15" s="601"/>
      <c r="G15" s="601"/>
      <c r="H15" s="601"/>
      <c r="I15" s="601"/>
      <c r="J15" s="598"/>
      <c r="K15" s="598"/>
      <c r="L15" s="598"/>
      <c r="M15" s="598"/>
      <c r="N15" s="598"/>
      <c r="O15" s="598"/>
    </row>
    <row r="16" spans="2:15" s="19" customFormat="1" ht="15">
      <c r="B16" s="597"/>
      <c r="C16" s="597"/>
      <c r="D16" s="597"/>
      <c r="E16" s="601"/>
      <c r="F16" s="601"/>
      <c r="G16" s="601"/>
      <c r="H16" s="601"/>
      <c r="I16" s="601"/>
      <c r="J16" s="598"/>
      <c r="K16" s="598"/>
      <c r="L16" s="598"/>
      <c r="M16" s="598"/>
      <c r="N16" s="598"/>
      <c r="O16" s="598"/>
    </row>
    <row r="17" spans="2:15" ht="15">
      <c r="B17" s="588" t="s">
        <v>290</v>
      </c>
      <c r="C17" s="588"/>
      <c r="D17" s="588"/>
      <c r="E17" s="588"/>
      <c r="F17" s="588"/>
      <c r="G17" s="588"/>
      <c r="H17" s="588"/>
      <c r="I17" s="588"/>
      <c r="J17" s="588"/>
      <c r="K17" s="588"/>
      <c r="L17" s="588"/>
      <c r="M17" s="588"/>
      <c r="N17" s="588"/>
      <c r="O17" s="588"/>
    </row>
    <row r="18" spans="2:15" ht="15">
      <c r="B18" s="423"/>
      <c r="C18" s="423"/>
      <c r="D18" s="423"/>
      <c r="E18" s="423"/>
      <c r="F18" s="423"/>
      <c r="G18" s="423"/>
      <c r="H18" s="423"/>
      <c r="I18" s="423"/>
      <c r="J18" s="423"/>
      <c r="K18" s="423"/>
      <c r="L18" s="423"/>
      <c r="M18" s="423"/>
      <c r="N18" s="424"/>
      <c r="O18" s="424"/>
    </row>
    <row r="19" spans="2:15" ht="15">
      <c r="B19" s="574" t="s">
        <v>5</v>
      </c>
      <c r="C19" s="575"/>
      <c r="D19" s="576"/>
      <c r="E19" s="574" t="s">
        <v>280</v>
      </c>
      <c r="F19" s="575"/>
      <c r="G19" s="575"/>
      <c r="H19" s="575"/>
      <c r="I19" s="576"/>
      <c r="J19" s="574" t="s">
        <v>281</v>
      </c>
      <c r="K19" s="575"/>
      <c r="L19" s="576"/>
      <c r="M19" s="574" t="s">
        <v>282</v>
      </c>
      <c r="N19" s="575"/>
      <c r="O19" s="576"/>
    </row>
    <row r="20" spans="2:15" ht="114" customHeight="1">
      <c r="B20" s="547" t="str">
        <f>+'Data Entry'!B69</f>
        <v>M1: Status of Conditions Precedent (CPs) and Time Bound Actions (TBAs)</v>
      </c>
      <c r="C20" s="548"/>
      <c r="D20" s="549"/>
      <c r="E20" s="590" t="s">
        <v>395</v>
      </c>
      <c r="F20" s="548"/>
      <c r="G20" s="548"/>
      <c r="H20" s="548"/>
      <c r="I20" s="549"/>
      <c r="J20" s="577" t="s">
        <v>345</v>
      </c>
      <c r="K20" s="578"/>
      <c r="L20" s="579"/>
      <c r="M20" s="577" t="s">
        <v>346</v>
      </c>
      <c r="N20" s="578"/>
      <c r="O20" s="579"/>
    </row>
    <row r="21" spans="2:15" ht="102.75" customHeight="1">
      <c r="B21" s="547" t="str">
        <f>+'Data Entry'!B76</f>
        <v>M2: Status of key PR management positions</v>
      </c>
      <c r="C21" s="548"/>
      <c r="D21" s="549"/>
      <c r="E21" s="590" t="s">
        <v>396</v>
      </c>
      <c r="F21" s="548"/>
      <c r="G21" s="548"/>
      <c r="H21" s="548"/>
      <c r="I21" s="549"/>
      <c r="J21" s="577" t="s">
        <v>286</v>
      </c>
      <c r="K21" s="578"/>
      <c r="L21" s="579"/>
      <c r="M21" s="577" t="s">
        <v>285</v>
      </c>
      <c r="N21" s="578"/>
      <c r="O21" s="579"/>
    </row>
    <row r="22" spans="2:15" ht="192.75" customHeight="1">
      <c r="B22" s="547" t="str">
        <f>+'Data Entry'!B81</f>
        <v>M3: Contractual arrangements (SRs) </v>
      </c>
      <c r="C22" s="548"/>
      <c r="D22" s="549"/>
      <c r="E22" s="577" t="s">
        <v>397</v>
      </c>
      <c r="F22" s="548"/>
      <c r="G22" s="548"/>
      <c r="H22" s="548"/>
      <c r="I22" s="549"/>
      <c r="J22" s="577" t="s">
        <v>347</v>
      </c>
      <c r="K22" s="578"/>
      <c r="L22" s="579"/>
      <c r="M22" s="577" t="s">
        <v>348</v>
      </c>
      <c r="N22" s="578"/>
      <c r="O22" s="579"/>
    </row>
    <row r="23" spans="2:15" ht="78" customHeight="1">
      <c r="B23" s="547" t="str">
        <f>+'Data Entry'!B86</f>
        <v>M4: Number of complete reports received on time, this reporting period</v>
      </c>
      <c r="C23" s="548"/>
      <c r="D23" s="549"/>
      <c r="E23" s="577" t="s">
        <v>390</v>
      </c>
      <c r="F23" s="578"/>
      <c r="G23" s="578"/>
      <c r="H23" s="578"/>
      <c r="I23" s="579"/>
      <c r="J23" s="577" t="s">
        <v>398</v>
      </c>
      <c r="K23" s="578"/>
      <c r="L23" s="579"/>
      <c r="M23" s="577" t="s">
        <v>287</v>
      </c>
      <c r="N23" s="578"/>
      <c r="O23" s="579"/>
    </row>
    <row r="24" spans="2:15" ht="214.5" customHeight="1">
      <c r="B24" s="565" t="str">
        <f>+'Data Entry'!B92</f>
        <v>M5: Budget and Procurement of health products, health equipment, medicines and pharmaceuticals</v>
      </c>
      <c r="C24" s="566"/>
      <c r="D24" s="567"/>
      <c r="E24" s="562" t="s">
        <v>399</v>
      </c>
      <c r="F24" s="563"/>
      <c r="G24" s="563"/>
      <c r="H24" s="563"/>
      <c r="I24" s="564"/>
      <c r="J24" s="535" t="s">
        <v>283</v>
      </c>
      <c r="K24" s="536"/>
      <c r="L24" s="537"/>
      <c r="M24" s="535" t="s">
        <v>288</v>
      </c>
      <c r="N24" s="536"/>
      <c r="O24" s="537"/>
    </row>
    <row r="25" spans="2:15" ht="91.5" customHeight="1">
      <c r="B25" s="568"/>
      <c r="C25" s="569"/>
      <c r="D25" s="570"/>
      <c r="E25" s="568" t="s">
        <v>400</v>
      </c>
      <c r="F25" s="569"/>
      <c r="G25" s="569"/>
      <c r="H25" s="569"/>
      <c r="I25" s="570"/>
      <c r="J25" s="538"/>
      <c r="K25" s="539"/>
      <c r="L25" s="540"/>
      <c r="M25" s="538"/>
      <c r="N25" s="539"/>
      <c r="O25" s="540"/>
    </row>
    <row r="26" spans="2:15" ht="409.5" customHeight="1">
      <c r="B26" s="547" t="str">
        <f>+'Data Entry'!B105</f>
        <v>M6: Difference between current and safety stock</v>
      </c>
      <c r="C26" s="548"/>
      <c r="D26" s="549"/>
      <c r="E26" s="571" t="s">
        <v>401</v>
      </c>
      <c r="F26" s="572"/>
      <c r="G26" s="572"/>
      <c r="H26" s="572"/>
      <c r="I26" s="573"/>
      <c r="J26" s="544" t="s">
        <v>349</v>
      </c>
      <c r="K26" s="545"/>
      <c r="L26" s="546"/>
      <c r="M26" s="544" t="s">
        <v>354</v>
      </c>
      <c r="N26" s="580"/>
      <c r="O26" s="581"/>
    </row>
    <row r="27" spans="2:15" ht="15">
      <c r="B27" s="428"/>
      <c r="C27" s="428"/>
      <c r="D27" s="428"/>
      <c r="E27" s="428"/>
      <c r="F27" s="428"/>
      <c r="G27" s="428"/>
      <c r="H27" s="428"/>
      <c r="I27" s="428"/>
      <c r="J27" s="428"/>
      <c r="K27" s="428"/>
      <c r="L27" s="428"/>
      <c r="M27" s="428"/>
      <c r="N27" s="429"/>
      <c r="O27" s="429"/>
    </row>
    <row r="28" spans="2:15" ht="15">
      <c r="B28" s="428"/>
      <c r="C28" s="428"/>
      <c r="D28" s="428"/>
      <c r="E28" s="428"/>
      <c r="F28" s="428"/>
      <c r="G28" s="428"/>
      <c r="H28" s="428"/>
      <c r="I28" s="428"/>
      <c r="J28" s="428"/>
      <c r="K28" s="428"/>
      <c r="L28" s="428"/>
      <c r="M28" s="428"/>
      <c r="N28" s="429"/>
      <c r="O28" s="429"/>
    </row>
    <row r="29" spans="2:15" ht="15">
      <c r="B29" s="428"/>
      <c r="C29" s="428"/>
      <c r="D29" s="428"/>
      <c r="E29" s="428"/>
      <c r="F29" s="428"/>
      <c r="G29" s="428"/>
      <c r="H29" s="428"/>
      <c r="I29" s="428"/>
      <c r="J29" s="428"/>
      <c r="K29" s="428"/>
      <c r="L29" s="428"/>
      <c r="M29" s="428"/>
      <c r="N29" s="429"/>
      <c r="O29" s="429"/>
    </row>
    <row r="30" spans="2:15" ht="15">
      <c r="B30" s="430"/>
      <c r="C30" s="428"/>
      <c r="D30" s="428"/>
      <c r="E30" s="428"/>
      <c r="F30" s="428"/>
      <c r="G30" s="428"/>
      <c r="H30" s="428"/>
      <c r="I30" s="428"/>
      <c r="J30" s="428"/>
      <c r="K30" s="428"/>
      <c r="L30" s="428"/>
      <c r="M30" s="428"/>
      <c r="N30" s="429"/>
      <c r="O30" s="429"/>
    </row>
    <row r="31" spans="2:15" ht="15">
      <c r="B31" s="588" t="s">
        <v>302</v>
      </c>
      <c r="C31" s="588"/>
      <c r="D31" s="588"/>
      <c r="E31" s="588"/>
      <c r="F31" s="588"/>
      <c r="G31" s="588"/>
      <c r="H31" s="588"/>
      <c r="I31" s="588"/>
      <c r="J31" s="588"/>
      <c r="K31" s="588"/>
      <c r="L31" s="588"/>
      <c r="M31" s="588"/>
      <c r="N31" s="588"/>
      <c r="O31" s="588"/>
    </row>
    <row r="32" spans="2:15" ht="15">
      <c r="B32" s="428"/>
      <c r="C32" s="428"/>
      <c r="D32" s="428"/>
      <c r="E32" s="428"/>
      <c r="F32" s="428"/>
      <c r="G32" s="428"/>
      <c r="H32" s="428"/>
      <c r="I32" s="428"/>
      <c r="J32" s="428"/>
      <c r="K32" s="428"/>
      <c r="L32" s="428"/>
      <c r="M32" s="428"/>
      <c r="N32" s="429"/>
      <c r="O32" s="429"/>
    </row>
    <row r="33" spans="1:15" ht="28.5" customHeight="1">
      <c r="A33" s="243"/>
      <c r="B33" s="589" t="s">
        <v>339</v>
      </c>
      <c r="C33" s="583"/>
      <c r="D33" s="584"/>
      <c r="E33" s="582" t="s">
        <v>446</v>
      </c>
      <c r="F33" s="583"/>
      <c r="G33" s="583"/>
      <c r="H33" s="583"/>
      <c r="I33" s="584"/>
      <c r="J33" s="582" t="s">
        <v>281</v>
      </c>
      <c r="K33" s="583"/>
      <c r="L33" s="584"/>
      <c r="M33" s="582" t="s">
        <v>282</v>
      </c>
      <c r="N33" s="583"/>
      <c r="O33" s="584"/>
    </row>
    <row r="34" spans="1:15" ht="47.25" customHeight="1">
      <c r="A34" s="244"/>
      <c r="B34" s="529" t="s">
        <v>435</v>
      </c>
      <c r="C34" s="530"/>
      <c r="D34" s="531"/>
      <c r="E34" s="559" t="s">
        <v>452</v>
      </c>
      <c r="F34" s="560"/>
      <c r="G34" s="560"/>
      <c r="H34" s="560"/>
      <c r="I34" s="561"/>
      <c r="J34" s="541" t="s">
        <v>453</v>
      </c>
      <c r="K34" s="542"/>
      <c r="L34" s="543"/>
      <c r="M34" s="541" t="s">
        <v>451</v>
      </c>
      <c r="N34" s="542"/>
      <c r="O34" s="543"/>
    </row>
    <row r="35" spans="1:15" ht="59.25" customHeight="1">
      <c r="A35" s="244"/>
      <c r="B35" s="529" t="s">
        <v>436</v>
      </c>
      <c r="C35" s="530"/>
      <c r="D35" s="531"/>
      <c r="E35" s="559" t="s">
        <v>450</v>
      </c>
      <c r="F35" s="560"/>
      <c r="G35" s="560"/>
      <c r="H35" s="560"/>
      <c r="I35" s="561"/>
      <c r="J35" s="541" t="s">
        <v>454</v>
      </c>
      <c r="K35" s="542"/>
      <c r="L35" s="543"/>
      <c r="M35" s="541" t="s">
        <v>468</v>
      </c>
      <c r="N35" s="542"/>
      <c r="O35" s="543"/>
    </row>
    <row r="36" spans="1:15" ht="57.75" customHeight="1">
      <c r="A36" s="244"/>
      <c r="B36" s="529" t="s">
        <v>437</v>
      </c>
      <c r="C36" s="530"/>
      <c r="D36" s="531"/>
      <c r="E36" s="541" t="s">
        <v>447</v>
      </c>
      <c r="F36" s="542"/>
      <c r="G36" s="542"/>
      <c r="H36" s="542"/>
      <c r="I36" s="543"/>
      <c r="J36" s="541" t="s">
        <v>469</v>
      </c>
      <c r="K36" s="542"/>
      <c r="L36" s="543"/>
      <c r="M36" s="541" t="s">
        <v>470</v>
      </c>
      <c r="N36" s="542"/>
      <c r="O36" s="543"/>
    </row>
    <row r="37" spans="1:15" ht="9.75" customHeight="1">
      <c r="A37" s="244"/>
      <c r="B37" s="532"/>
      <c r="C37" s="533"/>
      <c r="D37" s="534"/>
      <c r="E37" s="434"/>
      <c r="F37" s="435"/>
      <c r="G37" s="435"/>
      <c r="H37" s="435"/>
      <c r="I37" s="436"/>
      <c r="J37" s="437"/>
      <c r="K37" s="438"/>
      <c r="L37" s="439"/>
      <c r="M37" s="437"/>
      <c r="N37" s="438"/>
      <c r="O37" s="439"/>
    </row>
    <row r="38" spans="1:15" ht="63.75" customHeight="1">
      <c r="A38" s="244"/>
      <c r="B38" s="529" t="s">
        <v>438</v>
      </c>
      <c r="C38" s="530"/>
      <c r="D38" s="531"/>
      <c r="E38" s="541" t="s">
        <v>448</v>
      </c>
      <c r="F38" s="594"/>
      <c r="G38" s="594"/>
      <c r="H38" s="594"/>
      <c r="I38" s="595"/>
      <c r="J38" s="541" t="s">
        <v>455</v>
      </c>
      <c r="K38" s="542"/>
      <c r="L38" s="543"/>
      <c r="M38" s="541" t="s">
        <v>468</v>
      </c>
      <c r="N38" s="542"/>
      <c r="O38" s="543"/>
    </row>
    <row r="39" spans="1:15" ht="69" customHeight="1">
      <c r="A39" s="244"/>
      <c r="B39" s="529" t="s">
        <v>439</v>
      </c>
      <c r="C39" s="530"/>
      <c r="D39" s="531"/>
      <c r="E39" s="559" t="s">
        <v>456</v>
      </c>
      <c r="F39" s="560"/>
      <c r="G39" s="560"/>
      <c r="H39" s="560"/>
      <c r="I39" s="561"/>
      <c r="J39" s="541" t="s">
        <v>457</v>
      </c>
      <c r="K39" s="542"/>
      <c r="L39" s="543"/>
      <c r="M39" s="541" t="s">
        <v>458</v>
      </c>
      <c r="N39" s="542"/>
      <c r="O39" s="543"/>
    </row>
    <row r="40" spans="1:15" ht="64.5" customHeight="1">
      <c r="A40" s="244"/>
      <c r="B40" s="529" t="s">
        <v>422</v>
      </c>
      <c r="C40" s="530"/>
      <c r="D40" s="531"/>
      <c r="E40" s="541" t="s">
        <v>464</v>
      </c>
      <c r="F40" s="542"/>
      <c r="G40" s="542"/>
      <c r="H40" s="542"/>
      <c r="I40" s="543"/>
      <c r="J40" s="541" t="s">
        <v>459</v>
      </c>
      <c r="K40" s="542"/>
      <c r="L40" s="543"/>
      <c r="M40" s="541" t="s">
        <v>458</v>
      </c>
      <c r="N40" s="542"/>
      <c r="O40" s="543"/>
    </row>
    <row r="41" spans="1:15" ht="90" customHeight="1">
      <c r="A41" s="244"/>
      <c r="B41" s="556" t="s">
        <v>440</v>
      </c>
      <c r="C41" s="557"/>
      <c r="D41" s="558"/>
      <c r="E41" s="591" t="s">
        <v>449</v>
      </c>
      <c r="F41" s="592"/>
      <c r="G41" s="592"/>
      <c r="H41" s="592"/>
      <c r="I41" s="593"/>
      <c r="J41" s="541" t="s">
        <v>460</v>
      </c>
      <c r="K41" s="542"/>
      <c r="L41" s="543"/>
      <c r="M41" s="541" t="s">
        <v>461</v>
      </c>
      <c r="N41" s="542"/>
      <c r="O41" s="543"/>
    </row>
    <row r="42" spans="1:15" ht="111.75" customHeight="1">
      <c r="A42" s="244"/>
      <c r="B42" s="556" t="s">
        <v>441</v>
      </c>
      <c r="C42" s="557"/>
      <c r="D42" s="558"/>
      <c r="E42" s="559" t="s">
        <v>463</v>
      </c>
      <c r="F42" s="560"/>
      <c r="G42" s="560"/>
      <c r="H42" s="560"/>
      <c r="I42" s="561"/>
      <c r="J42" s="541" t="s">
        <v>462</v>
      </c>
      <c r="K42" s="542"/>
      <c r="L42" s="543"/>
      <c r="M42" s="541" t="s">
        <v>461</v>
      </c>
      <c r="N42" s="542"/>
      <c r="O42" s="543"/>
    </row>
    <row r="43" spans="2:15" ht="49.5" customHeight="1">
      <c r="B43" s="556"/>
      <c r="C43" s="557"/>
      <c r="D43" s="558"/>
      <c r="E43" s="559"/>
      <c r="F43" s="560"/>
      <c r="G43" s="560"/>
      <c r="H43" s="560"/>
      <c r="I43" s="561"/>
      <c r="J43" s="541"/>
      <c r="K43" s="542"/>
      <c r="L43" s="543"/>
      <c r="M43" s="431"/>
      <c r="N43" s="432"/>
      <c r="O43" s="433"/>
    </row>
    <row r="44" spans="2:15" ht="49.5" customHeight="1">
      <c r="B44" s="514"/>
      <c r="C44" s="515"/>
      <c r="D44" s="516"/>
      <c r="E44" s="511"/>
      <c r="F44" s="512"/>
      <c r="G44" s="512"/>
      <c r="H44" s="512"/>
      <c r="I44" s="513"/>
      <c r="J44" s="431"/>
      <c r="K44" s="432"/>
      <c r="L44" s="433"/>
      <c r="M44" s="431"/>
      <c r="N44" s="432"/>
      <c r="O44" s="433"/>
    </row>
    <row r="45" spans="2:15" ht="42" customHeight="1">
      <c r="B45" s="529"/>
      <c r="C45" s="530"/>
      <c r="D45" s="531"/>
      <c r="E45" s="559"/>
      <c r="F45" s="560"/>
      <c r="G45" s="560"/>
      <c r="H45" s="560"/>
      <c r="I45" s="561"/>
      <c r="J45" s="431"/>
      <c r="K45" s="432"/>
      <c r="L45" s="433"/>
      <c r="M45" s="431"/>
      <c r="N45" s="432"/>
      <c r="O45" s="433"/>
    </row>
    <row r="46" spans="2:15" ht="19.5" customHeight="1">
      <c r="B46" s="553" t="s">
        <v>303</v>
      </c>
      <c r="C46" s="554"/>
      <c r="D46" s="555"/>
      <c r="E46" s="553" t="s">
        <v>280</v>
      </c>
      <c r="F46" s="554"/>
      <c r="G46" s="554"/>
      <c r="H46" s="554"/>
      <c r="I46" s="555"/>
      <c r="J46" s="553" t="s">
        <v>281</v>
      </c>
      <c r="K46" s="554"/>
      <c r="L46" s="555"/>
      <c r="M46" s="553" t="s">
        <v>282</v>
      </c>
      <c r="N46" s="554"/>
      <c r="O46" s="555"/>
    </row>
    <row r="47" spans="2:15" ht="33.75" customHeight="1">
      <c r="B47" s="440"/>
      <c r="C47" s="441"/>
      <c r="D47" s="441"/>
      <c r="E47" s="442"/>
      <c r="F47" s="443"/>
      <c r="G47" s="443"/>
      <c r="H47" s="443"/>
      <c r="I47" s="443"/>
      <c r="J47" s="442"/>
      <c r="K47" s="442"/>
      <c r="L47" s="444"/>
      <c r="M47" s="445"/>
      <c r="N47" s="442"/>
      <c r="O47" s="444"/>
    </row>
    <row r="48" spans="2:15" ht="22.5" customHeight="1">
      <c r="B48" s="550" t="s">
        <v>434</v>
      </c>
      <c r="C48" s="551"/>
      <c r="D48" s="551"/>
      <c r="E48" s="551"/>
      <c r="F48" s="551"/>
      <c r="G48" s="551"/>
      <c r="H48" s="551"/>
      <c r="I48" s="551"/>
      <c r="J48" s="551"/>
      <c r="K48" s="551"/>
      <c r="L48" s="552"/>
      <c r="M48" s="585" t="s">
        <v>291</v>
      </c>
      <c r="N48" s="586"/>
      <c r="O48" s="587"/>
    </row>
    <row r="49" ht="15">
      <c r="D49" s="224"/>
    </row>
    <row r="51" ht="15">
      <c r="D51" s="224"/>
    </row>
    <row r="52" ht="15">
      <c r="D52" s="224"/>
    </row>
  </sheetData>
  <sheetProtection/>
  <mergeCells count="118">
    <mergeCell ref="J7:L7"/>
    <mergeCell ref="M7:O7"/>
    <mergeCell ref="B8:D8"/>
    <mergeCell ref="B7:D7"/>
    <mergeCell ref="E8:I8"/>
    <mergeCell ref="J9:L9"/>
    <mergeCell ref="B10:D10"/>
    <mergeCell ref="E12:I12"/>
    <mergeCell ref="J12:L12"/>
    <mergeCell ref="M12:O12"/>
    <mergeCell ref="E11:I11"/>
    <mergeCell ref="E10:I10"/>
    <mergeCell ref="J10:L10"/>
    <mergeCell ref="M10:O10"/>
    <mergeCell ref="B17:O17"/>
    <mergeCell ref="J16:L16"/>
    <mergeCell ref="M16:O16"/>
    <mergeCell ref="B15:D15"/>
    <mergeCell ref="E16:I16"/>
    <mergeCell ref="B2:M2"/>
    <mergeCell ref="B5:O5"/>
    <mergeCell ref="M8:O8"/>
    <mergeCell ref="J8:L8"/>
    <mergeCell ref="E7:I7"/>
    <mergeCell ref="E15:I15"/>
    <mergeCell ref="E14:I14"/>
    <mergeCell ref="E13:I13"/>
    <mergeCell ref="M14:O14"/>
    <mergeCell ref="J13:L13"/>
    <mergeCell ref="M13:O13"/>
    <mergeCell ref="M15:O15"/>
    <mergeCell ref="J15:L15"/>
    <mergeCell ref="E35:I35"/>
    <mergeCell ref="B13:D13"/>
    <mergeCell ref="B19:D19"/>
    <mergeCell ref="B16:D16"/>
    <mergeCell ref="M9:O9"/>
    <mergeCell ref="B14:D14"/>
    <mergeCell ref="J14:L14"/>
    <mergeCell ref="B12:D12"/>
    <mergeCell ref="B9:D9"/>
    <mergeCell ref="E9:I9"/>
    <mergeCell ref="M42:O42"/>
    <mergeCell ref="J43:L43"/>
    <mergeCell ref="E42:I42"/>
    <mergeCell ref="E41:I41"/>
    <mergeCell ref="M39:O39"/>
    <mergeCell ref="E38:I38"/>
    <mergeCell ref="M20:O20"/>
    <mergeCell ref="J23:L23"/>
    <mergeCell ref="M19:O19"/>
    <mergeCell ref="E20:I20"/>
    <mergeCell ref="B23:D23"/>
    <mergeCell ref="B21:D21"/>
    <mergeCell ref="E21:I21"/>
    <mergeCell ref="B20:D20"/>
    <mergeCell ref="E19:I19"/>
    <mergeCell ref="M48:O48"/>
    <mergeCell ref="B31:O31"/>
    <mergeCell ref="B33:D33"/>
    <mergeCell ref="E33:I33"/>
    <mergeCell ref="J33:L33"/>
    <mergeCell ref="M46:O46"/>
    <mergeCell ref="B35:D35"/>
    <mergeCell ref="J20:L20"/>
    <mergeCell ref="M41:O41"/>
    <mergeCell ref="M21:O21"/>
    <mergeCell ref="J22:L22"/>
    <mergeCell ref="J35:L35"/>
    <mergeCell ref="J36:L36"/>
    <mergeCell ref="M33:O33"/>
    <mergeCell ref="J21:L21"/>
    <mergeCell ref="M40:O40"/>
    <mergeCell ref="M35:O35"/>
    <mergeCell ref="E40:I40"/>
    <mergeCell ref="M36:O36"/>
    <mergeCell ref="J19:L19"/>
    <mergeCell ref="M23:O23"/>
    <mergeCell ref="M22:O22"/>
    <mergeCell ref="M26:O26"/>
    <mergeCell ref="E23:I23"/>
    <mergeCell ref="E22:I22"/>
    <mergeCell ref="E24:I24"/>
    <mergeCell ref="J24:L25"/>
    <mergeCell ref="B24:D25"/>
    <mergeCell ref="E25:I25"/>
    <mergeCell ref="E26:I26"/>
    <mergeCell ref="E34:I34"/>
    <mergeCell ref="B22:D22"/>
    <mergeCell ref="B46:D46"/>
    <mergeCell ref="J39:L39"/>
    <mergeCell ref="J40:L40"/>
    <mergeCell ref="E46:I46"/>
    <mergeCell ref="E43:I43"/>
    <mergeCell ref="B42:D42"/>
    <mergeCell ref="B39:D39"/>
    <mergeCell ref="E39:I39"/>
    <mergeCell ref="B40:D40"/>
    <mergeCell ref="M38:O38"/>
    <mergeCell ref="B48:L48"/>
    <mergeCell ref="J46:L46"/>
    <mergeCell ref="B43:D43"/>
    <mergeCell ref="E45:I45"/>
    <mergeCell ref="J38:L38"/>
    <mergeCell ref="B45:D45"/>
    <mergeCell ref="J42:L42"/>
    <mergeCell ref="B41:D41"/>
    <mergeCell ref="J41:L41"/>
    <mergeCell ref="B38:D38"/>
    <mergeCell ref="B37:D37"/>
    <mergeCell ref="M24:O25"/>
    <mergeCell ref="B36:D36"/>
    <mergeCell ref="E36:I36"/>
    <mergeCell ref="J34:L34"/>
    <mergeCell ref="B34:D34"/>
    <mergeCell ref="M34:O34"/>
    <mergeCell ref="J26:L26"/>
    <mergeCell ref="B26:D26"/>
  </mergeCells>
  <printOptions/>
  <pageMargins left="0.7086614173228347" right="0.62" top="0.7480314960629921" bottom="0.7480314960629921" header="0.31496062992125984" footer="0.31496062992125984"/>
  <pageSetup horizontalDpi="600" verticalDpi="600" orientation="landscape" paperSize="9" r:id="rId2"/>
  <headerFooter alignWithMargins="0">
    <oddFooter>&amp;L&amp;F&amp;C&amp;A&amp;RV1.0          &amp;D</oddFooter>
  </headerFooter>
  <rowBreaks count="2" manualBreakCount="2">
    <brk id="16" max="255" man="1"/>
    <brk id="29" max="255" man="1"/>
  </rowBreaks>
  <drawing r:id="rId1"/>
</worksheet>
</file>

<file path=xl/worksheets/sheet3.xml><?xml version="1.0" encoding="utf-8"?>
<worksheet xmlns="http://schemas.openxmlformats.org/spreadsheetml/2006/main" xmlns:r="http://schemas.openxmlformats.org/officeDocument/2006/relationships">
  <sheetPr>
    <tabColor rgb="FFFFC000"/>
  </sheetPr>
  <dimension ref="A1:AJ152"/>
  <sheetViews>
    <sheetView showGridLines="0" tabSelected="1" zoomScale="110" zoomScaleNormal="110" zoomScalePageLayoutView="0" workbookViewId="0" topLeftCell="A27">
      <selection activeCell="E50" sqref="E50"/>
    </sheetView>
  </sheetViews>
  <sheetFormatPr defaultColWidth="11.00390625" defaultRowHeight="15"/>
  <cols>
    <col min="1" max="1" width="2.7109375" style="0" customWidth="1"/>
    <col min="2" max="2" width="46.140625" style="0" customWidth="1"/>
    <col min="3" max="3" width="23.00390625" style="0" customWidth="1"/>
    <col min="4" max="4" width="19.140625" style="0" customWidth="1"/>
    <col min="5" max="5" width="16.421875" style="0" customWidth="1"/>
    <col min="6" max="6" width="17.421875" style="0" customWidth="1"/>
    <col min="7" max="7" width="16.421875" style="0" customWidth="1"/>
    <col min="8" max="8" width="17.57421875" style="0" customWidth="1"/>
    <col min="9" max="9" width="16.28125" style="0" customWidth="1"/>
    <col min="10" max="10" width="16.8515625" style="0" customWidth="1"/>
    <col min="11" max="11" width="16.00390625" style="0" customWidth="1"/>
    <col min="12" max="12" width="15.28125" style="0" customWidth="1"/>
    <col min="13" max="13" width="15.421875" style="0" customWidth="1"/>
    <col min="14" max="14" width="14.28125" style="36" customWidth="1"/>
    <col min="15" max="15" width="15.57421875" style="36" customWidth="1"/>
    <col min="16" max="16" width="19.421875" style="0" customWidth="1"/>
    <col min="17" max="17" width="16.140625" style="0" customWidth="1"/>
    <col min="18" max="18" width="13.7109375" style="0" customWidth="1"/>
    <col min="19" max="19" width="13.421875" style="0" customWidth="1"/>
    <col min="20" max="20" width="14.8515625" style="0" customWidth="1"/>
    <col min="21" max="21" width="16.00390625" style="0" customWidth="1"/>
    <col min="22" max="22" width="11.421875" style="0" hidden="1" customWidth="1"/>
    <col min="23" max="23" width="15.57421875" style="0" customWidth="1"/>
    <col min="24" max="24" width="11.421875" style="0" customWidth="1"/>
    <col min="25" max="25" width="2.28125" style="0" customWidth="1"/>
    <col min="26" max="26" width="1.1484375" style="0" customWidth="1"/>
    <col min="27" max="27" width="3.28125" style="0" customWidth="1"/>
    <col min="28" max="28" width="17.00390625" style="0" customWidth="1"/>
    <col min="29" max="29" width="15.00390625" style="0" customWidth="1"/>
    <col min="30" max="30" width="11.421875" style="0" customWidth="1"/>
    <col min="31" max="31" width="13.57421875" style="0" customWidth="1"/>
    <col min="32" max="32" width="16.8515625" style="0" customWidth="1"/>
    <col min="33" max="33" width="11.421875" style="0" customWidth="1"/>
    <col min="34" max="34" width="2.00390625" style="36" customWidth="1"/>
    <col min="35" max="35" width="3.28125" style="36" customWidth="1"/>
    <col min="36" max="36" width="2.28125" style="36" customWidth="1"/>
    <col min="37" max="37" width="40.7109375" style="0" customWidth="1"/>
    <col min="38" max="38" width="15.421875" style="0" customWidth="1"/>
  </cols>
  <sheetData>
    <row r="1" spans="1:13" ht="29.25" customHeight="1">
      <c r="A1" s="3"/>
      <c r="B1" s="3"/>
      <c r="C1" s="3"/>
      <c r="D1" s="3"/>
      <c r="E1" s="454" t="s">
        <v>402</v>
      </c>
      <c r="F1" s="474">
        <v>42321</v>
      </c>
      <c r="G1" s="3"/>
      <c r="H1" s="3"/>
      <c r="I1" s="3"/>
      <c r="J1" s="3"/>
      <c r="K1" s="3"/>
      <c r="L1" s="3"/>
      <c r="M1" s="3"/>
    </row>
    <row r="2" spans="1:13" ht="15.75" customHeight="1">
      <c r="A2" s="3"/>
      <c r="B2" s="625" t="s">
        <v>361</v>
      </c>
      <c r="C2" s="625"/>
      <c r="D2" s="625"/>
      <c r="E2" s="625"/>
      <c r="F2" s="625"/>
      <c r="G2" s="625"/>
      <c r="H2" s="625"/>
      <c r="I2" s="625"/>
      <c r="J2" s="625"/>
      <c r="K2" s="267"/>
      <c r="L2" s="267"/>
      <c r="M2" s="267"/>
    </row>
    <row r="3" spans="1:13" ht="4.5" customHeight="1">
      <c r="A3" s="3"/>
      <c r="B3" s="3"/>
      <c r="C3" s="3"/>
      <c r="D3" s="3"/>
      <c r="E3" s="3"/>
      <c r="F3" s="3"/>
      <c r="G3" s="3"/>
      <c r="H3" s="3"/>
      <c r="I3" s="3"/>
      <c r="J3" s="3"/>
      <c r="K3" s="3"/>
      <c r="L3" s="3"/>
      <c r="M3" s="3"/>
    </row>
    <row r="4" spans="1:13" ht="15">
      <c r="A4" s="3"/>
      <c r="B4" s="265" t="s">
        <v>33</v>
      </c>
      <c r="C4" s="657" t="s">
        <v>184</v>
      </c>
      <c r="D4" s="658"/>
      <c r="E4" s="621" t="s">
        <v>19</v>
      </c>
      <c r="F4" s="621"/>
      <c r="G4" s="657" t="s">
        <v>491</v>
      </c>
      <c r="H4" s="659"/>
      <c r="I4" s="659"/>
      <c r="J4" s="658"/>
      <c r="K4" s="3"/>
      <c r="L4" s="3"/>
      <c r="M4" s="3"/>
    </row>
    <row r="5" spans="1:13" ht="3" customHeight="1">
      <c r="A5" s="3"/>
      <c r="B5" s="265"/>
      <c r="C5" s="3"/>
      <c r="D5" s="3"/>
      <c r="E5" s="268"/>
      <c r="F5" s="268"/>
      <c r="G5" s="3"/>
      <c r="H5" s="3"/>
      <c r="I5" s="3"/>
      <c r="J5" s="3"/>
      <c r="K5" s="3"/>
      <c r="L5" s="3"/>
      <c r="M5" s="3"/>
    </row>
    <row r="6" spans="1:13" ht="15">
      <c r="A6" s="3"/>
      <c r="B6" s="265" t="s">
        <v>123</v>
      </c>
      <c r="C6" s="657"/>
      <c r="D6" s="658"/>
      <c r="E6" s="621" t="s">
        <v>34</v>
      </c>
      <c r="F6" s="621"/>
      <c r="G6" s="461" t="s">
        <v>35</v>
      </c>
      <c r="H6" s="520" t="s">
        <v>478</v>
      </c>
      <c r="I6" s="660" t="s">
        <v>493</v>
      </c>
      <c r="J6" s="661"/>
      <c r="K6" s="3"/>
      <c r="L6" s="3"/>
      <c r="M6" s="3"/>
    </row>
    <row r="7" spans="1:13" ht="3" customHeight="1">
      <c r="A7" s="3"/>
      <c r="B7" s="265"/>
      <c r="C7" s="3"/>
      <c r="D7" s="3"/>
      <c r="E7" s="268"/>
      <c r="F7" s="268"/>
      <c r="G7" s="462"/>
      <c r="H7" s="265"/>
      <c r="I7" s="3"/>
      <c r="J7" s="3"/>
      <c r="K7" s="3"/>
      <c r="L7" s="3"/>
      <c r="M7" s="3"/>
    </row>
    <row r="8" spans="1:13" ht="15">
      <c r="A8" s="3"/>
      <c r="B8" s="265" t="s">
        <v>275</v>
      </c>
      <c r="C8" s="657" t="s">
        <v>471</v>
      </c>
      <c r="D8" s="658"/>
      <c r="E8" s="269"/>
      <c r="F8" s="264" t="s">
        <v>325</v>
      </c>
      <c r="G8" s="463" t="s">
        <v>360</v>
      </c>
      <c r="H8" s="264" t="s">
        <v>324</v>
      </c>
      <c r="I8" s="626" t="s">
        <v>360</v>
      </c>
      <c r="J8" s="628"/>
      <c r="K8" s="3"/>
      <c r="L8" s="3"/>
      <c r="M8" s="3"/>
    </row>
    <row r="9" spans="1:13" ht="3" customHeight="1">
      <c r="A9" s="3"/>
      <c r="B9" s="268"/>
      <c r="C9" s="3"/>
      <c r="D9" s="3"/>
      <c r="E9" s="268"/>
      <c r="F9" s="268"/>
      <c r="G9" s="3"/>
      <c r="H9" s="3"/>
      <c r="I9" s="3"/>
      <c r="J9" s="3"/>
      <c r="K9" s="3"/>
      <c r="L9" s="3"/>
      <c r="M9" s="3"/>
    </row>
    <row r="10" spans="1:13" ht="15">
      <c r="A10" s="3"/>
      <c r="B10" s="265" t="s">
        <v>386</v>
      </c>
      <c r="C10" s="622">
        <v>42186</v>
      </c>
      <c r="D10" s="623"/>
      <c r="E10" s="620" t="s">
        <v>38</v>
      </c>
      <c r="F10" s="619"/>
      <c r="G10" s="626" t="s">
        <v>64</v>
      </c>
      <c r="H10" s="627"/>
      <c r="I10" s="627"/>
      <c r="J10" s="628"/>
      <c r="K10" s="3"/>
      <c r="L10" s="3"/>
      <c r="M10" s="3"/>
    </row>
    <row r="11" spans="1:13" ht="5.25" customHeight="1">
      <c r="A11" s="3"/>
      <c r="B11" s="3"/>
      <c r="C11" s="3"/>
      <c r="D11" s="3"/>
      <c r="E11" s="3"/>
      <c r="F11" s="3"/>
      <c r="G11" s="3"/>
      <c r="H11" s="3"/>
      <c r="I11" s="3"/>
      <c r="J11" s="3"/>
      <c r="K11" s="3"/>
      <c r="L11" s="3"/>
      <c r="M11" s="3"/>
    </row>
    <row r="12" spans="1:13" ht="15" customHeight="1">
      <c r="A12" s="3"/>
      <c r="B12" s="265" t="s">
        <v>36</v>
      </c>
      <c r="C12" s="624" t="s">
        <v>360</v>
      </c>
      <c r="D12" s="624"/>
      <c r="E12" s="620" t="s">
        <v>295</v>
      </c>
      <c r="F12" s="621"/>
      <c r="G12" s="629" t="s">
        <v>477</v>
      </c>
      <c r="H12" s="630"/>
      <c r="I12" s="630"/>
      <c r="J12" s="631"/>
      <c r="K12" s="3"/>
      <c r="L12" s="3"/>
      <c r="M12" s="3"/>
    </row>
    <row r="13" spans="1:13" ht="5.25" customHeight="1">
      <c r="A13" s="3"/>
      <c r="B13" s="3"/>
      <c r="C13" s="3"/>
      <c r="D13" s="3"/>
      <c r="E13" s="3"/>
      <c r="F13" s="3"/>
      <c r="G13" s="3"/>
      <c r="H13" s="3"/>
      <c r="I13" s="3"/>
      <c r="J13" s="3"/>
      <c r="K13" s="3"/>
      <c r="L13" s="3"/>
      <c r="M13" s="3"/>
    </row>
    <row r="14" spans="1:13" ht="15.75" customHeight="1">
      <c r="A14" s="3"/>
      <c r="B14" s="625" t="s">
        <v>7</v>
      </c>
      <c r="C14" s="625"/>
      <c r="D14" s="625"/>
      <c r="E14" s="625"/>
      <c r="F14" s="625"/>
      <c r="G14" s="625"/>
      <c r="H14" s="625"/>
      <c r="I14" s="625"/>
      <c r="J14" s="625"/>
      <c r="K14" s="3"/>
      <c r="L14" s="3"/>
      <c r="M14" s="3"/>
    </row>
    <row r="15" spans="1:13" ht="3" customHeight="1">
      <c r="A15" s="3"/>
      <c r="B15" s="3"/>
      <c r="C15" s="3"/>
      <c r="D15" s="3"/>
      <c r="E15" s="3"/>
      <c r="F15" s="3"/>
      <c r="G15" s="3"/>
      <c r="H15" s="3"/>
      <c r="I15" s="3"/>
      <c r="J15" s="3"/>
      <c r="K15" s="3"/>
      <c r="L15" s="3"/>
      <c r="M15" s="3"/>
    </row>
    <row r="16" spans="1:13" ht="15">
      <c r="A16" s="3"/>
      <c r="B16" s="265" t="s">
        <v>28</v>
      </c>
      <c r="C16" s="376" t="s">
        <v>112</v>
      </c>
      <c r="D16" s="264" t="s">
        <v>326</v>
      </c>
      <c r="E16" s="464">
        <v>42186</v>
      </c>
      <c r="F16" s="266" t="s">
        <v>15</v>
      </c>
      <c r="G16" s="510">
        <v>42277</v>
      </c>
      <c r="H16" s="620" t="s">
        <v>327</v>
      </c>
      <c r="I16" s="619"/>
      <c r="J16" s="465">
        <f>F1</f>
        <v>42321</v>
      </c>
      <c r="K16" s="3"/>
      <c r="L16" s="3"/>
      <c r="M16" s="3"/>
    </row>
    <row r="17" spans="1:13" ht="3" customHeight="1">
      <c r="A17" s="3"/>
      <c r="B17" s="3"/>
      <c r="C17" s="3"/>
      <c r="D17" s="3"/>
      <c r="E17" s="3"/>
      <c r="F17" s="3"/>
      <c r="G17" s="3"/>
      <c r="H17" s="3"/>
      <c r="I17" s="3"/>
      <c r="J17" s="3"/>
      <c r="K17" s="3"/>
      <c r="L17" s="3"/>
      <c r="M17" s="3"/>
    </row>
    <row r="18" spans="1:13" ht="15">
      <c r="A18" s="3"/>
      <c r="B18" s="618" t="s">
        <v>39</v>
      </c>
      <c r="C18" s="619"/>
      <c r="D18" s="626" t="s">
        <v>471</v>
      </c>
      <c r="E18" s="627"/>
      <c r="F18" s="628"/>
      <c r="G18" s="270"/>
      <c r="H18" s="270"/>
      <c r="I18" s="270"/>
      <c r="J18" s="270"/>
      <c r="K18" s="3"/>
      <c r="L18" s="3"/>
      <c r="M18" s="3"/>
    </row>
    <row r="19" spans="1:13" ht="3" customHeight="1">
      <c r="A19" s="3"/>
      <c r="B19" s="3"/>
      <c r="C19" s="3"/>
      <c r="D19" s="3"/>
      <c r="E19" s="3"/>
      <c r="F19" s="3"/>
      <c r="G19" s="3"/>
      <c r="H19" s="3"/>
      <c r="I19" s="3"/>
      <c r="J19" s="3"/>
      <c r="K19" s="3"/>
      <c r="L19" s="3"/>
      <c r="M19" s="3"/>
    </row>
    <row r="20" spans="1:13" ht="5.25" customHeight="1">
      <c r="A20" s="3"/>
      <c r="B20" s="3"/>
      <c r="C20" s="3"/>
      <c r="D20" s="3"/>
      <c r="E20" s="3"/>
      <c r="F20" s="3"/>
      <c r="G20" s="3"/>
      <c r="H20" s="3"/>
      <c r="I20" s="3"/>
      <c r="J20" s="3"/>
      <c r="K20" s="3"/>
      <c r="L20" s="3"/>
      <c r="M20" s="3"/>
    </row>
    <row r="21" spans="1:13" ht="15.75" customHeight="1">
      <c r="A21" s="3"/>
      <c r="B21" s="625" t="s">
        <v>350</v>
      </c>
      <c r="C21" s="625"/>
      <c r="D21" s="625"/>
      <c r="E21" s="625"/>
      <c r="F21" s="625"/>
      <c r="G21" s="625"/>
      <c r="H21" s="625"/>
      <c r="I21" s="625"/>
      <c r="J21" s="625"/>
      <c r="K21" s="3"/>
      <c r="L21" s="3"/>
      <c r="M21" s="3"/>
    </row>
    <row r="22" spans="1:13" ht="15">
      <c r="A22" s="3"/>
      <c r="B22" s="268" t="s">
        <v>8</v>
      </c>
      <c r="C22" s="3"/>
      <c r="D22" s="3"/>
      <c r="E22" s="271"/>
      <c r="F22" s="271"/>
      <c r="G22" s="3"/>
      <c r="H22" s="3"/>
      <c r="I22" s="271"/>
      <c r="J22" s="271"/>
      <c r="K22" s="3"/>
      <c r="L22" s="3"/>
      <c r="M22" s="3"/>
    </row>
    <row r="23" spans="1:13" ht="3" customHeight="1">
      <c r="A23" s="3"/>
      <c r="B23" s="3"/>
      <c r="C23" s="3"/>
      <c r="D23" s="3"/>
      <c r="E23" s="3"/>
      <c r="F23" s="3"/>
      <c r="G23" s="3"/>
      <c r="H23" s="3"/>
      <c r="I23" s="3"/>
      <c r="J23" s="3"/>
      <c r="K23" s="3"/>
      <c r="L23" s="3"/>
      <c r="M23" s="3"/>
    </row>
    <row r="24" spans="1:14" ht="15.75" thickBot="1">
      <c r="A24" s="3"/>
      <c r="B24" s="265" t="s">
        <v>382</v>
      </c>
      <c r="C24" s="363"/>
      <c r="D24" s="621" t="s">
        <v>383</v>
      </c>
      <c r="E24" s="621"/>
      <c r="F24" s="364"/>
      <c r="G24" s="621" t="s">
        <v>384</v>
      </c>
      <c r="H24" s="621"/>
      <c r="I24" s="679"/>
      <c r="J24" s="680"/>
      <c r="K24" s="3"/>
      <c r="L24" s="3"/>
      <c r="M24" s="3"/>
      <c r="N24" s="20"/>
    </row>
    <row r="25" spans="1:35" ht="19.5" thickBot="1">
      <c r="A25" s="3"/>
      <c r="B25" s="87" t="s">
        <v>382</v>
      </c>
      <c r="C25" s="88"/>
      <c r="D25" s="88"/>
      <c r="E25" s="88"/>
      <c r="F25" s="88"/>
      <c r="G25" s="88"/>
      <c r="H25" s="255"/>
      <c r="I25" s="89"/>
      <c r="J25" s="89"/>
      <c r="K25" s="255" t="s">
        <v>328</v>
      </c>
      <c r="L25" s="88"/>
      <c r="M25" s="88"/>
      <c r="N25" s="384"/>
      <c r="O25" s="40"/>
      <c r="AI25" s="44"/>
    </row>
    <row r="26" spans="1:35" ht="15">
      <c r="A26" s="3"/>
      <c r="B26" s="672" t="s">
        <v>357</v>
      </c>
      <c r="C26" s="673"/>
      <c r="D26" s="398" t="s">
        <v>26</v>
      </c>
      <c r="E26" s="91"/>
      <c r="F26" s="91"/>
      <c r="G26" s="91"/>
      <c r="H26" s="91"/>
      <c r="I26" s="91"/>
      <c r="J26" s="92"/>
      <c r="K26" s="91"/>
      <c r="L26" s="91"/>
      <c r="M26" s="91"/>
      <c r="N26" s="40"/>
      <c r="O26" s="40"/>
      <c r="AI26" s="44"/>
    </row>
    <row r="27" spans="1:35" ht="18.75">
      <c r="A27" s="3"/>
      <c r="B27" s="90" t="s">
        <v>367</v>
      </c>
      <c r="C27" s="91"/>
      <c r="D27" s="91"/>
      <c r="E27" s="91"/>
      <c r="F27" s="91"/>
      <c r="G27" s="91"/>
      <c r="H27" s="91"/>
      <c r="I27" s="91"/>
      <c r="J27" s="92"/>
      <c r="K27" s="91"/>
      <c r="L27" s="91"/>
      <c r="M27" s="91"/>
      <c r="N27" s="40"/>
      <c r="O27" s="40"/>
      <c r="AI27" s="44"/>
    </row>
    <row r="28" spans="1:14" ht="15.75" thickBot="1">
      <c r="A28" s="3"/>
      <c r="B28" s="470"/>
      <c r="C28" s="452" t="s">
        <v>479</v>
      </c>
      <c r="D28" s="452" t="s">
        <v>490</v>
      </c>
      <c r="E28" s="452"/>
      <c r="F28" s="452"/>
      <c r="G28" s="452"/>
      <c r="H28" s="452"/>
      <c r="I28" s="452"/>
      <c r="J28" s="452"/>
      <c r="K28" s="452"/>
      <c r="L28" s="452"/>
      <c r="M28" s="452"/>
      <c r="N28" s="453"/>
    </row>
    <row r="29" spans="1:19" ht="15.75" thickBot="1">
      <c r="A29" s="3"/>
      <c r="B29" s="633"/>
      <c r="C29" s="634"/>
      <c r="D29" s="634"/>
      <c r="E29" s="634"/>
      <c r="F29" s="634"/>
      <c r="G29" s="634"/>
      <c r="H29" s="634"/>
      <c r="I29" s="634"/>
      <c r="J29" s="634"/>
      <c r="K29" s="634"/>
      <c r="L29" s="634"/>
      <c r="M29" s="634"/>
      <c r="N29" s="635"/>
      <c r="P29" s="209"/>
      <c r="Q29" s="210"/>
      <c r="R29" s="211">
        <f>+C33</f>
        <v>627591</v>
      </c>
      <c r="S29" s="209"/>
    </row>
    <row r="30" spans="1:19" ht="15">
      <c r="A30" s="3"/>
      <c r="B30" s="93" t="s">
        <v>274</v>
      </c>
      <c r="C30" s="347" t="s">
        <v>112</v>
      </c>
      <c r="D30" s="347" t="s">
        <v>113</v>
      </c>
      <c r="E30" s="347" t="s">
        <v>114</v>
      </c>
      <c r="F30" s="347" t="s">
        <v>115</v>
      </c>
      <c r="G30" s="347" t="s">
        <v>127</v>
      </c>
      <c r="H30" s="347" t="s">
        <v>128</v>
      </c>
      <c r="I30" s="347" t="s">
        <v>129</v>
      </c>
      <c r="J30" s="347" t="s">
        <v>130</v>
      </c>
      <c r="K30" s="347" t="s">
        <v>131</v>
      </c>
      <c r="L30" s="347" t="s">
        <v>132</v>
      </c>
      <c r="M30" s="347" t="s">
        <v>133</v>
      </c>
      <c r="N30" s="348" t="s">
        <v>293</v>
      </c>
      <c r="O30" s="349" t="s">
        <v>9</v>
      </c>
      <c r="P30" s="209"/>
      <c r="Q30" s="210"/>
      <c r="R30" s="211">
        <f>+D33</f>
        <v>0</v>
      </c>
      <c r="S30" s="209"/>
    </row>
    <row r="31" spans="1:19" ht="15">
      <c r="A31" s="3"/>
      <c r="B31" s="261" t="str">
        <f>CONCATENATE("Budget (in ",'Data Entry'!$D$26,")")</f>
        <v>Budget (in $)</v>
      </c>
      <c r="C31" s="357">
        <v>627591</v>
      </c>
      <c r="D31" s="356"/>
      <c r="E31" s="356"/>
      <c r="F31" s="521"/>
      <c r="G31" s="356"/>
      <c r="H31" s="356"/>
      <c r="I31" s="356"/>
      <c r="J31" s="356"/>
      <c r="K31" s="356"/>
      <c r="L31" s="356"/>
      <c r="M31" s="356"/>
      <c r="N31" s="356"/>
      <c r="O31" s="687">
        <f>+SUM(C35:N35)</f>
        <v>1.003123053071188</v>
      </c>
      <c r="P31" s="209"/>
      <c r="Q31" s="210"/>
      <c r="R31" s="211">
        <f>+E33</f>
        <v>0</v>
      </c>
      <c r="S31" s="209"/>
    </row>
    <row r="32" spans="1:19" ht="15">
      <c r="A32" s="3"/>
      <c r="B32" s="93" t="str">
        <f>CONCATENATE("Disbursements by GF (in ",$D$26,")")</f>
        <v>Disbursements by GF (in $)</v>
      </c>
      <c r="C32" s="357">
        <v>629551</v>
      </c>
      <c r="D32" s="357"/>
      <c r="E32" s="357"/>
      <c r="F32" s="357"/>
      <c r="G32" s="357"/>
      <c r="H32" s="522"/>
      <c r="I32" s="523"/>
      <c r="J32" s="523"/>
      <c r="K32" s="523"/>
      <c r="L32" s="356"/>
      <c r="M32" s="356"/>
      <c r="N32" s="356"/>
      <c r="O32" s="688"/>
      <c r="P32" s="209"/>
      <c r="Q32" s="210"/>
      <c r="R32" s="211">
        <f>+F33</f>
        <v>0</v>
      </c>
      <c r="S32" s="209"/>
    </row>
    <row r="33" spans="1:19" ht="15">
      <c r="A33" s="3"/>
      <c r="B33" s="94" t="s">
        <v>372</v>
      </c>
      <c r="C33" s="358">
        <f>+C31</f>
        <v>627591</v>
      </c>
      <c r="D33" s="358">
        <f>IF(AND(D31=0,D32=0),0,+C33+D31)</f>
        <v>0</v>
      </c>
      <c r="E33" s="358">
        <f aca="true" t="shared" si="0" ref="E33:N33">IF(AND(E31=0,E32=0),0,+D33+E31)</f>
        <v>0</v>
      </c>
      <c r="F33" s="358">
        <f t="shared" si="0"/>
        <v>0</v>
      </c>
      <c r="G33" s="358">
        <f t="shared" si="0"/>
        <v>0</v>
      </c>
      <c r="H33" s="358">
        <f t="shared" si="0"/>
        <v>0</v>
      </c>
      <c r="I33" s="358">
        <f t="shared" si="0"/>
        <v>0</v>
      </c>
      <c r="J33" s="358">
        <f t="shared" si="0"/>
        <v>0</v>
      </c>
      <c r="K33" s="358">
        <f t="shared" si="0"/>
        <v>0</v>
      </c>
      <c r="L33" s="358">
        <f t="shared" si="0"/>
        <v>0</v>
      </c>
      <c r="M33" s="358">
        <f t="shared" si="0"/>
        <v>0</v>
      </c>
      <c r="N33" s="358">
        <f t="shared" si="0"/>
        <v>0</v>
      </c>
      <c r="O33" s="688"/>
      <c r="P33" s="342"/>
      <c r="Q33" s="210"/>
      <c r="R33" s="211">
        <f>+G33</f>
        <v>0</v>
      </c>
      <c r="S33" s="209"/>
    </row>
    <row r="34" spans="1:19" ht="15.75" thickBot="1">
      <c r="A34" s="3"/>
      <c r="B34" s="95" t="s">
        <v>373</v>
      </c>
      <c r="C34" s="359">
        <f>+C32</f>
        <v>629551</v>
      </c>
      <c r="D34" s="359">
        <f>IF(AND(D31=0,D32=0),0,+C34+D32)</f>
        <v>0</v>
      </c>
      <c r="E34" s="359">
        <f aca="true" t="shared" si="1" ref="E34:N34">IF(AND(E31=0,E32=0),0,+D34+E32)</f>
        <v>0</v>
      </c>
      <c r="F34" s="359">
        <f t="shared" si="1"/>
        <v>0</v>
      </c>
      <c r="G34" s="359">
        <f t="shared" si="1"/>
        <v>0</v>
      </c>
      <c r="H34" s="359">
        <f t="shared" si="1"/>
        <v>0</v>
      </c>
      <c r="I34" s="359">
        <f t="shared" si="1"/>
        <v>0</v>
      </c>
      <c r="J34" s="359">
        <f t="shared" si="1"/>
        <v>0</v>
      </c>
      <c r="K34" s="359">
        <f t="shared" si="1"/>
        <v>0</v>
      </c>
      <c r="L34" s="359">
        <f t="shared" si="1"/>
        <v>0</v>
      </c>
      <c r="M34" s="359">
        <f t="shared" si="1"/>
        <v>0</v>
      </c>
      <c r="N34" s="359">
        <f t="shared" si="1"/>
        <v>0</v>
      </c>
      <c r="O34" s="689"/>
      <c r="P34" s="342"/>
      <c r="Q34" s="210"/>
      <c r="R34" s="211">
        <f>+H33</f>
        <v>0</v>
      </c>
      <c r="S34" s="209"/>
    </row>
    <row r="35" spans="1:19" ht="15">
      <c r="A35" s="3"/>
      <c r="B35" s="3"/>
      <c r="C35" s="323">
        <f>+IF(AND(C30=$C$16,C33&lt;&gt;0),C34/C33,0)</f>
        <v>1.003123053071188</v>
      </c>
      <c r="D35" s="323">
        <f aca="true" t="shared" si="2" ref="D35:N35">+IF(AND(D30=$C$16,D33&lt;&gt;0),D34/D33,0)</f>
        <v>0</v>
      </c>
      <c r="E35" s="323">
        <f t="shared" si="2"/>
        <v>0</v>
      </c>
      <c r="F35" s="323">
        <f t="shared" si="2"/>
        <v>0</v>
      </c>
      <c r="G35" s="323">
        <f t="shared" si="2"/>
        <v>0</v>
      </c>
      <c r="H35" s="323">
        <f t="shared" si="2"/>
        <v>0</v>
      </c>
      <c r="I35" s="323">
        <f t="shared" si="2"/>
        <v>0</v>
      </c>
      <c r="J35" s="323">
        <f t="shared" si="2"/>
        <v>0</v>
      </c>
      <c r="K35" s="323">
        <f t="shared" si="2"/>
        <v>0</v>
      </c>
      <c r="L35" s="323">
        <f t="shared" si="2"/>
        <v>0</v>
      </c>
      <c r="M35" s="323">
        <f t="shared" si="2"/>
        <v>0</v>
      </c>
      <c r="N35" s="323">
        <f t="shared" si="2"/>
        <v>0</v>
      </c>
      <c r="O35" s="272"/>
      <c r="P35" s="212"/>
      <c r="Q35" s="213"/>
      <c r="R35" s="211">
        <f>+I33</f>
        <v>0</v>
      </c>
      <c r="S35" s="209"/>
    </row>
    <row r="36" spans="1:35" ht="18.75">
      <c r="A36" s="3"/>
      <c r="B36" s="90" t="s">
        <v>366</v>
      </c>
      <c r="C36" s="3"/>
      <c r="D36" s="3"/>
      <c r="E36" s="332"/>
      <c r="F36" s="3"/>
      <c r="G36" s="252"/>
      <c r="H36" s="3"/>
      <c r="I36" s="3"/>
      <c r="J36" s="3"/>
      <c r="K36" s="3"/>
      <c r="L36" s="3"/>
      <c r="M36" s="3"/>
      <c r="N36" s="41"/>
      <c r="O36" s="41"/>
      <c r="AI36" s="20"/>
    </row>
    <row r="37" spans="1:15" ht="15.75" thickBot="1">
      <c r="A37" s="3"/>
      <c r="B37" s="3"/>
      <c r="C37" s="3"/>
      <c r="D37" s="3"/>
      <c r="E37" s="3"/>
      <c r="F37" s="3"/>
      <c r="G37" s="3"/>
      <c r="H37" s="3"/>
      <c r="I37" s="3"/>
      <c r="J37" s="3"/>
      <c r="K37" s="3"/>
      <c r="L37" s="3"/>
      <c r="M37" s="3"/>
      <c r="N37" s="39"/>
      <c r="O37" s="39"/>
    </row>
    <row r="38" spans="1:32" ht="30" customHeight="1">
      <c r="A38" s="3"/>
      <c r="B38" s="367" t="s">
        <v>385</v>
      </c>
      <c r="C38" s="368" t="str">
        <f>CONCATENATE("Cumulative Budget (in ",'Data Entry'!$D$26,")")</f>
        <v>Cumulative Budget (in $)</v>
      </c>
      <c r="D38" s="369" t="str">
        <f>CONCATENATE("Cumulative Expenditures (in ",'Data Entry'!$D$26,")")</f>
        <v>Cumulative Expenditures (in $)</v>
      </c>
      <c r="E38" s="894" t="s">
        <v>494</v>
      </c>
      <c r="F38" s="896" t="s">
        <v>495</v>
      </c>
      <c r="G38" s="3"/>
      <c r="H38" s="3"/>
      <c r="I38" s="3"/>
      <c r="J38" s="101"/>
      <c r="K38" s="42"/>
      <c r="N38"/>
      <c r="O38"/>
      <c r="AE38" s="20"/>
      <c r="AF38" s="36"/>
    </row>
    <row r="39" spans="1:32" ht="14.25" customHeight="1">
      <c r="A39" s="3"/>
      <c r="B39" s="370" t="s">
        <v>487</v>
      </c>
      <c r="C39" s="517">
        <v>388639</v>
      </c>
      <c r="D39" s="518">
        <v>162340</v>
      </c>
      <c r="E39" s="895">
        <f>D39/C39</f>
        <v>0.4177141254480379</v>
      </c>
      <c r="F39" s="897">
        <f>C39/C$47</f>
        <v>0.6192552155782987</v>
      </c>
      <c r="G39" s="343"/>
      <c r="H39" s="3"/>
      <c r="I39" s="3"/>
      <c r="J39" s="102"/>
      <c r="K39" s="43"/>
      <c r="N39"/>
      <c r="O39"/>
      <c r="AE39" s="20"/>
      <c r="AF39" s="36"/>
    </row>
    <row r="40" spans="1:32" ht="14.25" customHeight="1">
      <c r="A40" s="3"/>
      <c r="B40" s="370" t="s">
        <v>488</v>
      </c>
      <c r="C40" s="517">
        <v>40046</v>
      </c>
      <c r="D40" s="518">
        <v>43907</v>
      </c>
      <c r="E40" s="895">
        <f>D40/C40</f>
        <v>1.0964141237576788</v>
      </c>
      <c r="F40" s="897">
        <f>C40/C$47</f>
        <v>0.06380907310652957</v>
      </c>
      <c r="G40" s="343"/>
      <c r="H40" s="3"/>
      <c r="I40" s="3"/>
      <c r="J40" s="3"/>
      <c r="K40" s="43"/>
      <c r="N40"/>
      <c r="O40"/>
      <c r="AE40" s="20"/>
      <c r="AF40" s="36"/>
    </row>
    <row r="41" spans="1:32" ht="15">
      <c r="A41" s="3"/>
      <c r="B41" s="372" t="s">
        <v>489</v>
      </c>
      <c r="C41" s="519">
        <v>198906</v>
      </c>
      <c r="D41" s="518">
        <v>80150</v>
      </c>
      <c r="E41" s="895">
        <f>D41/C41</f>
        <v>0.40295415925110356</v>
      </c>
      <c r="F41" s="897">
        <f>C41/C$47</f>
        <v>0.31693571131517184</v>
      </c>
      <c r="G41" s="3"/>
      <c r="H41" s="3"/>
      <c r="I41" s="3"/>
      <c r="J41" s="3"/>
      <c r="K41" s="43"/>
      <c r="N41"/>
      <c r="O41"/>
      <c r="AE41" s="20"/>
      <c r="AF41" s="36"/>
    </row>
    <row r="42" spans="1:32" ht="15" customHeight="1">
      <c r="A42" s="3"/>
      <c r="B42" s="370"/>
      <c r="C42" s="365"/>
      <c r="D42" s="371"/>
      <c r="E42" s="15"/>
      <c r="F42" s="487"/>
      <c r="G42" s="3"/>
      <c r="H42" s="3"/>
      <c r="I42" s="3"/>
      <c r="J42" s="3"/>
      <c r="K42" s="20"/>
      <c r="N42"/>
      <c r="O42"/>
      <c r="AE42" s="20"/>
      <c r="AF42" s="36"/>
    </row>
    <row r="43" spans="1:32" ht="15">
      <c r="A43" s="3"/>
      <c r="B43" s="372"/>
      <c r="C43" s="366"/>
      <c r="D43" s="371"/>
      <c r="E43" s="15"/>
      <c r="F43" s="488"/>
      <c r="G43" s="3"/>
      <c r="H43" s="3"/>
      <c r="I43" s="3"/>
      <c r="J43" s="3"/>
      <c r="K43" s="20"/>
      <c r="N43"/>
      <c r="O43"/>
      <c r="AE43" s="20"/>
      <c r="AF43" s="36"/>
    </row>
    <row r="44" spans="1:32" ht="15">
      <c r="A44" s="3"/>
      <c r="B44" s="372"/>
      <c r="C44" s="366"/>
      <c r="D44" s="371"/>
      <c r="E44" s="15"/>
      <c r="F44" s="489"/>
      <c r="G44" s="3"/>
      <c r="H44" s="3"/>
      <c r="I44" s="3"/>
      <c r="J44" s="3"/>
      <c r="K44" s="20"/>
      <c r="N44"/>
      <c r="O44"/>
      <c r="AE44" s="20"/>
      <c r="AF44" s="36"/>
    </row>
    <row r="45" spans="1:32" ht="15">
      <c r="A45" s="3"/>
      <c r="B45" s="372"/>
      <c r="C45" s="366"/>
      <c r="D45" s="371"/>
      <c r="E45" s="15"/>
      <c r="F45" s="490"/>
      <c r="G45" s="15"/>
      <c r="H45" s="15"/>
      <c r="I45" s="15"/>
      <c r="J45" s="15"/>
      <c r="K45" s="20"/>
      <c r="N45"/>
      <c r="O45"/>
      <c r="AE45" s="36"/>
      <c r="AF45" s="36"/>
    </row>
    <row r="46" spans="1:32" ht="15.75" thickBot="1">
      <c r="A46" s="3"/>
      <c r="B46" s="373"/>
      <c r="C46" s="365"/>
      <c r="D46" s="371"/>
      <c r="E46" s="15"/>
      <c r="F46" s="15"/>
      <c r="G46" s="15"/>
      <c r="H46" s="15"/>
      <c r="I46" s="15"/>
      <c r="J46" s="15"/>
      <c r="K46" s="20"/>
      <c r="N46"/>
      <c r="O46"/>
      <c r="AE46" s="36"/>
      <c r="AF46" s="36"/>
    </row>
    <row r="47" spans="1:32" ht="15.75" thickBot="1">
      <c r="A47" s="3"/>
      <c r="B47" s="374" t="s">
        <v>66</v>
      </c>
      <c r="C47" s="375">
        <f>SUM(C39:C46)</f>
        <v>627591</v>
      </c>
      <c r="D47" s="375">
        <f>SUM(D39:D46)</f>
        <v>286397</v>
      </c>
      <c r="E47" s="272"/>
      <c r="F47" s="681" t="str">
        <f ca="1">+IF((ROUND(C47,0)=ROUND(OFFSET(B33,0,RIGHT('Data Entry'!$C$16,LEN('Data Entry'!$C$16)-1),1,1),0)),"OK: Data match","Warning:  Cumulative Budget data do not match")</f>
        <v>OK: Data match</v>
      </c>
      <c r="G47" s="682"/>
      <c r="H47" s="682"/>
      <c r="I47" s="683"/>
      <c r="J47" s="203"/>
      <c r="K47" s="203"/>
      <c r="L47" s="203"/>
      <c r="M47" s="212"/>
      <c r="N47" s="213"/>
      <c r="O47" s="211"/>
      <c r="P47" s="209"/>
      <c r="AE47" s="36"/>
      <c r="AF47" s="36"/>
    </row>
    <row r="48" spans="1:19" ht="15">
      <c r="A48" s="3"/>
      <c r="B48" s="3"/>
      <c r="C48" s="203"/>
      <c r="D48" s="898">
        <f>D47/C47</f>
        <v>0.45634338287196596</v>
      </c>
      <c r="E48" s="258"/>
      <c r="F48" s="203"/>
      <c r="G48" s="203"/>
      <c r="H48" s="203"/>
      <c r="I48" s="203"/>
      <c r="J48" s="203"/>
      <c r="K48" s="203"/>
      <c r="L48" s="203"/>
      <c r="M48" s="203"/>
      <c r="N48" s="203"/>
      <c r="O48" s="203"/>
      <c r="P48" s="212"/>
      <c r="Q48" s="213"/>
      <c r="R48" s="211"/>
      <c r="S48" s="209"/>
    </row>
    <row r="49" spans="1:19" ht="18.75">
      <c r="A49" s="3"/>
      <c r="B49" s="90" t="s">
        <v>365</v>
      </c>
      <c r="C49" s="3"/>
      <c r="D49" s="3"/>
      <c r="E49" s="3"/>
      <c r="F49" s="3"/>
      <c r="G49" s="3"/>
      <c r="H49" s="3"/>
      <c r="I49" s="3"/>
      <c r="J49" s="3"/>
      <c r="K49" s="3"/>
      <c r="L49" s="3"/>
      <c r="M49" s="3"/>
      <c r="P49" s="209"/>
      <c r="Q49" s="210"/>
      <c r="R49" s="211">
        <f>+J33</f>
        <v>0</v>
      </c>
      <c r="S49" s="209"/>
    </row>
    <row r="50" spans="1:19" ht="15.75" thickBot="1">
      <c r="A50" s="3"/>
      <c r="B50" s="3"/>
      <c r="C50" s="3"/>
      <c r="D50" s="3"/>
      <c r="E50" s="3"/>
      <c r="F50" s="3"/>
      <c r="G50" s="3"/>
      <c r="H50" s="3"/>
      <c r="I50" s="3"/>
      <c r="J50" s="3"/>
      <c r="K50" s="3"/>
      <c r="L50" s="3"/>
      <c r="M50" s="3"/>
      <c r="P50" s="209"/>
      <c r="Q50" s="210"/>
      <c r="R50" s="211">
        <f>+K33</f>
        <v>0</v>
      </c>
      <c r="S50" s="209"/>
    </row>
    <row r="51" spans="1:34" ht="35.25" customHeight="1">
      <c r="A51" s="3"/>
      <c r="B51" s="277"/>
      <c r="C51" s="278" t="s">
        <v>363</v>
      </c>
      <c r="D51" s="278" t="s">
        <v>364</v>
      </c>
      <c r="E51" s="390" t="str">
        <f>CONCATENATE("Total Spent and Disbursement (in ",D26,")")</f>
        <v>Total Spent and Disbursement (in $)</v>
      </c>
      <c r="F51" s="491" t="s">
        <v>433</v>
      </c>
      <c r="G51" s="281"/>
      <c r="H51" s="274"/>
      <c r="I51" s="262"/>
      <c r="J51" s="262"/>
      <c r="K51" s="262"/>
      <c r="L51" s="262"/>
      <c r="M51" s="22"/>
      <c r="N51" s="22"/>
      <c r="O51" s="209"/>
      <c r="P51" s="210"/>
      <c r="Q51" s="211">
        <f>+M33</f>
        <v>0</v>
      </c>
      <c r="R51" s="209"/>
      <c r="AH51" s="20"/>
    </row>
    <row r="52" spans="1:34" ht="15">
      <c r="A52" s="3"/>
      <c r="B52" s="275" t="s">
        <v>315</v>
      </c>
      <c r="C52" s="509"/>
      <c r="D52" s="360">
        <v>629551</v>
      </c>
      <c r="E52" s="492">
        <f>+D52+C52</f>
        <v>629551</v>
      </c>
      <c r="F52" s="494"/>
      <c r="G52" s="97"/>
      <c r="H52" s="279"/>
      <c r="I52" s="96"/>
      <c r="J52" s="206"/>
      <c r="K52" s="207"/>
      <c r="L52" s="98"/>
      <c r="M52" s="37"/>
      <c r="N52" s="37"/>
      <c r="O52" s="209"/>
      <c r="P52" s="209"/>
      <c r="Q52" s="209"/>
      <c r="R52" s="209"/>
      <c r="AH52" s="20"/>
    </row>
    <row r="53" spans="1:34" ht="15">
      <c r="A53" s="3"/>
      <c r="B53" s="275" t="s">
        <v>296</v>
      </c>
      <c r="C53" s="360"/>
      <c r="D53" s="360">
        <v>286397</v>
      </c>
      <c r="E53" s="492">
        <f>+D53+C53</f>
        <v>286397</v>
      </c>
      <c r="F53" s="495"/>
      <c r="G53" s="246"/>
      <c r="H53" s="279"/>
      <c r="I53" s="96"/>
      <c r="J53" s="206"/>
      <c r="K53" s="206"/>
      <c r="L53" s="98"/>
      <c r="M53" s="38"/>
      <c r="N53" s="38"/>
      <c r="O53" s="209"/>
      <c r="P53" s="209"/>
      <c r="Q53" s="209"/>
      <c r="R53" s="209"/>
      <c r="AH53" s="20"/>
    </row>
    <row r="54" spans="1:34" ht="15">
      <c r="A54" s="3"/>
      <c r="B54" s="275" t="s">
        <v>276</v>
      </c>
      <c r="C54" s="360"/>
      <c r="D54" s="360">
        <v>294491.71</v>
      </c>
      <c r="E54" s="492">
        <f>+D54+C54</f>
        <v>294491.71</v>
      </c>
      <c r="F54" s="495"/>
      <c r="G54" s="97"/>
      <c r="H54" s="279"/>
      <c r="I54" s="96"/>
      <c r="J54" s="206"/>
      <c r="K54" s="207"/>
      <c r="L54" s="98"/>
      <c r="M54" s="37"/>
      <c r="N54" s="37"/>
      <c r="O54"/>
      <c r="AH54" s="20"/>
    </row>
    <row r="55" spans="1:34" ht="15.75" thickBot="1">
      <c r="A55" s="3"/>
      <c r="B55" s="276" t="s">
        <v>277</v>
      </c>
      <c r="C55" s="361"/>
      <c r="D55" s="361">
        <v>146920</v>
      </c>
      <c r="E55" s="493">
        <f>+D55+C55</f>
        <v>146920</v>
      </c>
      <c r="F55" s="496"/>
      <c r="G55" s="247"/>
      <c r="H55" s="280"/>
      <c r="I55" s="99"/>
      <c r="J55" s="99"/>
      <c r="K55" s="99"/>
      <c r="L55" s="98"/>
      <c r="M55" s="38"/>
      <c r="N55" s="38"/>
      <c r="O55"/>
      <c r="AH55" s="20"/>
    </row>
    <row r="56" spans="1:35" ht="15.75" customHeight="1">
      <c r="A56" s="3"/>
      <c r="B56" s="3"/>
      <c r="C56" s="3"/>
      <c r="D56" s="3"/>
      <c r="E56" s="3"/>
      <c r="F56" s="3"/>
      <c r="G56" s="3"/>
      <c r="H56" s="3"/>
      <c r="I56" s="3"/>
      <c r="J56" s="3"/>
      <c r="K56" s="3"/>
      <c r="L56" s="3"/>
      <c r="M56" s="3"/>
      <c r="AI56" s="20"/>
    </row>
    <row r="57" spans="1:13" ht="15">
      <c r="A57" s="3"/>
      <c r="B57" s="3"/>
      <c r="C57" s="3"/>
      <c r="D57" s="3"/>
      <c r="E57" s="3"/>
      <c r="F57" s="3"/>
      <c r="G57" s="3"/>
      <c r="H57" s="3"/>
      <c r="I57" s="3"/>
      <c r="J57" s="3"/>
      <c r="K57" s="3"/>
      <c r="L57" s="3"/>
      <c r="M57" s="3"/>
    </row>
    <row r="58" spans="1:13" ht="18.75">
      <c r="A58" s="3"/>
      <c r="B58" s="90" t="s">
        <v>368</v>
      </c>
      <c r="C58" s="3"/>
      <c r="D58" s="3"/>
      <c r="E58" s="3"/>
      <c r="F58" s="3"/>
      <c r="G58" s="3"/>
      <c r="H58" s="3"/>
      <c r="I58" s="3"/>
      <c r="J58" s="3"/>
      <c r="K58" s="3"/>
      <c r="L58" s="3"/>
      <c r="M58" s="3"/>
    </row>
    <row r="59" spans="1:13" ht="15.75" thickBot="1">
      <c r="A59" s="3"/>
      <c r="B59" s="3"/>
      <c r="C59" s="3"/>
      <c r="D59" s="3"/>
      <c r="E59" s="3"/>
      <c r="F59" s="3"/>
      <c r="G59" s="3"/>
      <c r="H59" s="3"/>
      <c r="I59" s="3"/>
      <c r="J59" s="3"/>
      <c r="K59" s="3"/>
      <c r="L59" s="3"/>
      <c r="M59" s="3"/>
    </row>
    <row r="60" spans="1:15" ht="15">
      <c r="A60" s="3"/>
      <c r="B60" s="640" t="s">
        <v>340</v>
      </c>
      <c r="C60" s="641"/>
      <c r="D60" s="642"/>
      <c r="E60" s="3"/>
      <c r="F60" s="3"/>
      <c r="G60" s="3"/>
      <c r="H60" s="3"/>
      <c r="I60" s="3"/>
      <c r="J60" s="3"/>
      <c r="K60" s="3"/>
      <c r="L60" s="3"/>
      <c r="M60" s="36"/>
      <c r="O60"/>
    </row>
    <row r="61" spans="1:15" ht="15">
      <c r="A61" s="3"/>
      <c r="B61" s="103"/>
      <c r="C61" s="283" t="s">
        <v>67</v>
      </c>
      <c r="D61" s="284" t="s">
        <v>68</v>
      </c>
      <c r="E61" s="3"/>
      <c r="F61" s="3"/>
      <c r="G61" s="3"/>
      <c r="H61" s="3"/>
      <c r="I61" s="3"/>
      <c r="J61" s="3"/>
      <c r="K61" s="3"/>
      <c r="L61" s="3"/>
      <c r="M61" s="36"/>
      <c r="O61"/>
    </row>
    <row r="62" spans="1:15" ht="15">
      <c r="A62" s="3"/>
      <c r="B62" s="104" t="s">
        <v>6</v>
      </c>
      <c r="C62" s="505"/>
      <c r="D62" s="344"/>
      <c r="E62" s="3" t="s">
        <v>442</v>
      </c>
      <c r="F62" s="3"/>
      <c r="G62" s="3"/>
      <c r="H62" s="3"/>
      <c r="I62" s="3"/>
      <c r="J62" s="3"/>
      <c r="K62" s="3"/>
      <c r="L62" s="3"/>
      <c r="M62" s="36"/>
      <c r="O62"/>
    </row>
    <row r="63" spans="1:15" ht="15">
      <c r="A63" s="3"/>
      <c r="B63" s="282" t="s">
        <v>351</v>
      </c>
      <c r="C63" s="505"/>
      <c r="D63" s="344">
        <v>16</v>
      </c>
      <c r="E63" s="3" t="s">
        <v>403</v>
      </c>
      <c r="F63" s="3"/>
      <c r="G63" s="3"/>
      <c r="H63" s="279"/>
      <c r="I63" s="279"/>
      <c r="J63" s="3"/>
      <c r="K63" s="3"/>
      <c r="L63" s="3"/>
      <c r="M63" s="36"/>
      <c r="O63"/>
    </row>
    <row r="64" spans="1:15" ht="15.75" thickBot="1">
      <c r="A64" s="3"/>
      <c r="B64" s="105" t="s">
        <v>352</v>
      </c>
      <c r="C64" s="345"/>
      <c r="D64" s="346">
        <v>11</v>
      </c>
      <c r="E64" s="455" t="s">
        <v>404</v>
      </c>
      <c r="F64" s="3"/>
      <c r="G64" s="3"/>
      <c r="H64" s="279"/>
      <c r="I64" s="279"/>
      <c r="J64" s="3"/>
      <c r="K64" s="3"/>
      <c r="L64" s="3"/>
      <c r="M64" s="36"/>
      <c r="O64"/>
    </row>
    <row r="65" spans="1:13" ht="15">
      <c r="A65" s="3"/>
      <c r="B65" s="3"/>
      <c r="C65" s="3"/>
      <c r="D65" s="3"/>
      <c r="E65" s="3"/>
      <c r="F65" s="3"/>
      <c r="G65" s="3"/>
      <c r="H65" s="3"/>
      <c r="I65" s="3"/>
      <c r="J65" s="3"/>
      <c r="K65" s="3"/>
      <c r="L65" s="3"/>
      <c r="M65" s="3"/>
    </row>
    <row r="66" spans="1:30" ht="15.75" thickBot="1">
      <c r="A66" s="3"/>
      <c r="B66" s="3"/>
      <c r="C66" s="3"/>
      <c r="D66" s="3"/>
      <c r="E66" s="3"/>
      <c r="F66" s="3"/>
      <c r="G66" s="3"/>
      <c r="H66" s="3"/>
      <c r="I66" s="3"/>
      <c r="J66" s="3"/>
      <c r="K66" s="3"/>
      <c r="L66" s="386"/>
      <c r="M66" s="3"/>
      <c r="AC66" s="19"/>
      <c r="AD66" s="19"/>
    </row>
    <row r="67" spans="1:30" ht="19.5" thickBot="1">
      <c r="A67" s="3"/>
      <c r="B67" s="106" t="s">
        <v>270</v>
      </c>
      <c r="C67" s="107"/>
      <c r="D67" s="107"/>
      <c r="E67" s="107"/>
      <c r="F67" s="107"/>
      <c r="G67" s="107"/>
      <c r="H67" s="304" t="s">
        <v>308</v>
      </c>
      <c r="I67" s="107"/>
      <c r="J67" s="108"/>
      <c r="K67" s="108"/>
      <c r="L67" s="387"/>
      <c r="M67" s="388"/>
      <c r="N67" s="84"/>
      <c r="O67" s="84"/>
      <c r="P67" s="84"/>
      <c r="S67" s="44"/>
      <c r="AC67" s="19"/>
      <c r="AD67" s="19"/>
    </row>
    <row r="68" spans="1:30" ht="18.75">
      <c r="A68" s="3"/>
      <c r="B68" s="110"/>
      <c r="C68" s="109"/>
      <c r="D68" s="109"/>
      <c r="E68" s="109"/>
      <c r="F68" s="109"/>
      <c r="G68" s="109"/>
      <c r="H68" s="109"/>
      <c r="I68" s="109"/>
      <c r="J68" s="109"/>
      <c r="K68" s="111"/>
      <c r="L68" s="111"/>
      <c r="M68" s="109"/>
      <c r="N68" s="84"/>
      <c r="O68" s="84"/>
      <c r="P68" s="84"/>
      <c r="S68" s="44"/>
      <c r="AC68" s="19"/>
      <c r="AD68" s="19"/>
    </row>
    <row r="69" spans="1:30" ht="18.75">
      <c r="A69" s="3"/>
      <c r="B69" s="110" t="s">
        <v>369</v>
      </c>
      <c r="C69" s="109"/>
      <c r="D69" s="109"/>
      <c r="E69" s="485" t="s">
        <v>432</v>
      </c>
      <c r="F69" s="486">
        <f>G16</f>
        <v>42277</v>
      </c>
      <c r="G69" s="109"/>
      <c r="H69" s="109"/>
      <c r="I69" s="109"/>
      <c r="J69" s="109"/>
      <c r="K69" s="111"/>
      <c r="L69" s="111"/>
      <c r="M69" s="109"/>
      <c r="N69" s="84"/>
      <c r="O69" s="84"/>
      <c r="P69" s="84"/>
      <c r="S69" s="44"/>
      <c r="AC69" s="19"/>
      <c r="AD69" s="19"/>
    </row>
    <row r="70" spans="1:30" ht="15.75" thickBot="1">
      <c r="A70" s="3"/>
      <c r="B70" s="2"/>
      <c r="C70" s="112"/>
      <c r="D70" s="112"/>
      <c r="E70" s="112"/>
      <c r="F70" s="112"/>
      <c r="G70" s="112"/>
      <c r="H70" s="2"/>
      <c r="I70" s="112"/>
      <c r="J70" s="2"/>
      <c r="K70" s="2"/>
      <c r="L70" s="2"/>
      <c r="M70" s="2"/>
      <c r="N70" s="20"/>
      <c r="O70" s="19"/>
      <c r="P70" s="19"/>
      <c r="Q70" s="19"/>
      <c r="R70" s="19"/>
      <c r="S70" s="19"/>
      <c r="AD70" s="19"/>
    </row>
    <row r="71" spans="1:19" ht="45">
      <c r="A71" s="3"/>
      <c r="B71" s="655"/>
      <c r="C71" s="656"/>
      <c r="D71" s="114" t="s">
        <v>124</v>
      </c>
      <c r="E71" s="115" t="s">
        <v>301</v>
      </c>
      <c r="F71" s="115" t="s">
        <v>125</v>
      </c>
      <c r="G71" s="116" t="s">
        <v>66</v>
      </c>
      <c r="H71" s="292"/>
      <c r="I71" s="483" t="s">
        <v>431</v>
      </c>
      <c r="J71" s="15"/>
      <c r="K71" s="2"/>
      <c r="L71" s="2"/>
      <c r="M71" s="2"/>
      <c r="N71" s="20"/>
      <c r="O71" s="19"/>
      <c r="P71" s="19"/>
      <c r="Q71" s="19"/>
      <c r="R71" s="19"/>
      <c r="S71" s="19"/>
    </row>
    <row r="72" spans="1:19" ht="15">
      <c r="A72" s="3"/>
      <c r="B72" s="653" t="s">
        <v>420</v>
      </c>
      <c r="C72" s="654"/>
      <c r="D72" s="249"/>
      <c r="E72" s="249"/>
      <c r="F72" s="249"/>
      <c r="G72" s="118">
        <f>SUM(D72:F72)</f>
        <v>0</v>
      </c>
      <c r="H72" s="273"/>
      <c r="I72" s="484" t="s">
        <v>431</v>
      </c>
      <c r="J72" s="291"/>
      <c r="K72" s="2"/>
      <c r="L72" s="2"/>
      <c r="M72" s="2"/>
      <c r="N72" s="20"/>
      <c r="O72" s="19"/>
      <c r="P72" s="19"/>
      <c r="Q72" s="19"/>
      <c r="R72" s="19"/>
      <c r="S72" s="19"/>
    </row>
    <row r="73" spans="1:19" ht="15.75" thickBot="1">
      <c r="A73" s="3"/>
      <c r="B73" s="674" t="s">
        <v>18</v>
      </c>
      <c r="C73" s="675"/>
      <c r="D73" s="250"/>
      <c r="E73" s="250"/>
      <c r="F73" s="250"/>
      <c r="G73" s="120">
        <f>SUM(D73:F73)</f>
        <v>0</v>
      </c>
      <c r="H73" s="273"/>
      <c r="I73" s="15"/>
      <c r="J73" s="15"/>
      <c r="K73" s="2"/>
      <c r="L73" s="2"/>
      <c r="M73" s="2"/>
      <c r="N73" s="19"/>
      <c r="O73" s="19"/>
      <c r="P73" s="19"/>
      <c r="Q73" s="19"/>
      <c r="R73" s="19"/>
      <c r="S73" s="19"/>
    </row>
    <row r="74" spans="1:19" ht="15">
      <c r="A74" s="3"/>
      <c r="B74" s="2"/>
      <c r="C74" s="2"/>
      <c r="D74" s="2"/>
      <c r="E74" s="2"/>
      <c r="F74" s="2"/>
      <c r="G74" s="2"/>
      <c r="H74" s="2"/>
      <c r="I74" s="2"/>
      <c r="J74" s="2"/>
      <c r="K74" s="2"/>
      <c r="L74" s="2"/>
      <c r="M74" s="2"/>
      <c r="N74" s="19"/>
      <c r="O74" s="19"/>
      <c r="P74" s="19"/>
      <c r="Q74" s="19"/>
      <c r="R74" s="19"/>
      <c r="S74" s="19"/>
    </row>
    <row r="75" spans="1:19" ht="15">
      <c r="A75" s="3"/>
      <c r="B75" s="2"/>
      <c r="C75" s="2"/>
      <c r="D75" s="2"/>
      <c r="E75" s="2"/>
      <c r="F75" s="2"/>
      <c r="G75" s="2"/>
      <c r="H75" s="2"/>
      <c r="I75" s="2"/>
      <c r="J75" s="2"/>
      <c r="K75" s="2"/>
      <c r="L75" s="2"/>
      <c r="M75" s="2"/>
      <c r="N75" s="19"/>
      <c r="O75" s="19"/>
      <c r="P75" s="19"/>
      <c r="S75" s="19"/>
    </row>
    <row r="76" spans="1:19" ht="18.75">
      <c r="A76" s="3"/>
      <c r="B76" s="110" t="s">
        <v>370</v>
      </c>
      <c r="C76" s="2"/>
      <c r="D76" s="485" t="s">
        <v>432</v>
      </c>
      <c r="E76" s="486">
        <f>G16</f>
        <v>42277</v>
      </c>
      <c r="F76" s="2"/>
      <c r="G76" s="2"/>
      <c r="H76" s="2"/>
      <c r="I76" s="2"/>
      <c r="J76" s="2"/>
      <c r="K76" s="2"/>
      <c r="L76" s="2"/>
      <c r="M76" s="2"/>
      <c r="N76" s="19"/>
      <c r="O76" s="19"/>
      <c r="P76" s="19"/>
      <c r="S76" s="19"/>
    </row>
    <row r="77" spans="1:19" ht="15.75" thickBot="1">
      <c r="A77" s="3"/>
      <c r="B77" s="2"/>
      <c r="C77" s="2"/>
      <c r="D77" s="2"/>
      <c r="E77" s="2"/>
      <c r="F77" s="2"/>
      <c r="G77" s="2"/>
      <c r="H77" s="2"/>
      <c r="I77" s="2"/>
      <c r="J77" s="2"/>
      <c r="K77" s="2"/>
      <c r="L77" s="2"/>
      <c r="M77" s="2"/>
      <c r="N77" s="19"/>
      <c r="O77" s="19"/>
      <c r="P77" s="19"/>
      <c r="S77" s="19"/>
    </row>
    <row r="78" spans="1:19" ht="15">
      <c r="A78" s="3"/>
      <c r="B78" s="121"/>
      <c r="C78" s="113" t="s">
        <v>70</v>
      </c>
      <c r="D78" s="113" t="s">
        <v>88</v>
      </c>
      <c r="E78" s="122" t="s">
        <v>71</v>
      </c>
      <c r="F78" s="15"/>
      <c r="G78" s="15"/>
      <c r="H78" s="15"/>
      <c r="I78" s="483" t="s">
        <v>431</v>
      </c>
      <c r="J78" s="2"/>
      <c r="K78" s="2"/>
      <c r="L78" s="2"/>
      <c r="M78" s="2"/>
      <c r="N78" s="19"/>
      <c r="O78" s="19"/>
      <c r="P78" s="19"/>
      <c r="S78" s="19"/>
    </row>
    <row r="79" spans="1:19" ht="15.75" thickBot="1">
      <c r="A79" s="3"/>
      <c r="B79" s="123" t="s">
        <v>408</v>
      </c>
      <c r="C79" s="333"/>
      <c r="D79" s="333"/>
      <c r="E79" s="334"/>
      <c r="F79" s="254"/>
      <c r="G79" s="15"/>
      <c r="H79" s="15"/>
      <c r="I79" s="484" t="s">
        <v>431</v>
      </c>
      <c r="J79" s="2"/>
      <c r="K79" s="2"/>
      <c r="L79" s="2"/>
      <c r="M79" s="2"/>
      <c r="N79" s="19"/>
      <c r="O79" s="19"/>
      <c r="P79" s="19"/>
      <c r="S79" s="19"/>
    </row>
    <row r="80" spans="1:19" ht="15">
      <c r="A80" s="3"/>
      <c r="B80" s="2"/>
      <c r="C80" s="2"/>
      <c r="D80" s="2"/>
      <c r="E80" s="2"/>
      <c r="F80" s="2"/>
      <c r="G80" s="2"/>
      <c r="H80" s="2"/>
      <c r="I80" s="2"/>
      <c r="J80" s="2"/>
      <c r="K80" s="2"/>
      <c r="L80" s="2"/>
      <c r="M80" s="2"/>
      <c r="N80" s="19"/>
      <c r="O80" s="19"/>
      <c r="P80" s="19"/>
      <c r="S80" s="19"/>
    </row>
    <row r="81" spans="1:19" ht="18.75">
      <c r="A81" s="3"/>
      <c r="B81" s="110" t="s">
        <v>374</v>
      </c>
      <c r="C81" s="485" t="s">
        <v>432</v>
      </c>
      <c r="D81" s="486">
        <f>G16</f>
        <v>42277</v>
      </c>
      <c r="E81" s="2"/>
      <c r="F81" s="2"/>
      <c r="G81" s="2"/>
      <c r="H81" s="2"/>
      <c r="I81" s="2"/>
      <c r="J81" s="2"/>
      <c r="K81" s="2"/>
      <c r="L81" s="2"/>
      <c r="M81" s="2"/>
      <c r="N81" s="19"/>
      <c r="O81" s="19"/>
      <c r="P81" s="19"/>
      <c r="S81" s="19"/>
    </row>
    <row r="82" spans="1:19" ht="15.75" thickBot="1">
      <c r="A82" s="3"/>
      <c r="B82" s="2"/>
      <c r="C82" s="2"/>
      <c r="D82" s="2"/>
      <c r="E82" s="2"/>
      <c r="F82" s="2"/>
      <c r="G82" s="2"/>
      <c r="H82" s="2"/>
      <c r="I82" s="2"/>
      <c r="J82" s="2"/>
      <c r="K82" s="2"/>
      <c r="L82" s="2"/>
      <c r="M82" s="2"/>
      <c r="N82" s="19"/>
      <c r="O82" s="19"/>
      <c r="P82" s="19"/>
      <c r="S82" s="19"/>
    </row>
    <row r="83" spans="1:19" ht="30">
      <c r="A83" s="3"/>
      <c r="B83" s="121"/>
      <c r="C83" s="113" t="s">
        <v>297</v>
      </c>
      <c r="D83" s="113" t="s">
        <v>74</v>
      </c>
      <c r="E83" s="113" t="s">
        <v>89</v>
      </c>
      <c r="F83" s="113" t="s">
        <v>75</v>
      </c>
      <c r="G83" s="151" t="s">
        <v>126</v>
      </c>
      <c r="H83" s="259"/>
      <c r="I83" s="483" t="s">
        <v>444</v>
      </c>
      <c r="J83" s="2"/>
      <c r="K83" s="2"/>
      <c r="L83" s="2"/>
      <c r="M83" s="2"/>
      <c r="N83" s="19"/>
      <c r="O83" s="19"/>
      <c r="P83" s="19"/>
      <c r="S83" s="19"/>
    </row>
    <row r="84" spans="1:19" ht="15.75" thickBot="1">
      <c r="A84" s="3"/>
      <c r="B84" s="123" t="s">
        <v>134</v>
      </c>
      <c r="C84" s="333">
        <v>5</v>
      </c>
      <c r="D84" s="333">
        <v>5</v>
      </c>
      <c r="E84" s="333">
        <v>3</v>
      </c>
      <c r="F84" s="333">
        <v>3</v>
      </c>
      <c r="G84" s="335">
        <v>3</v>
      </c>
      <c r="H84" s="293"/>
      <c r="I84" s="484" t="s">
        <v>480</v>
      </c>
      <c r="J84" s="2"/>
      <c r="K84" s="2"/>
      <c r="L84" s="2"/>
      <c r="M84" s="2"/>
      <c r="N84" s="19"/>
      <c r="O84" s="19"/>
      <c r="P84" s="19"/>
      <c r="S84" s="19"/>
    </row>
    <row r="85" spans="1:19" ht="15">
      <c r="A85" s="3"/>
      <c r="B85" s="2"/>
      <c r="C85" s="2"/>
      <c r="D85" s="2"/>
      <c r="E85" s="2"/>
      <c r="F85" s="2"/>
      <c r="G85" s="2"/>
      <c r="H85" s="2"/>
      <c r="J85" s="2"/>
      <c r="K85" s="2"/>
      <c r="L85" s="2"/>
      <c r="M85" s="2"/>
      <c r="N85" s="19"/>
      <c r="O85" s="19"/>
      <c r="P85" s="19"/>
      <c r="S85" s="19"/>
    </row>
    <row r="86" spans="1:19" ht="18.75">
      <c r="A86" s="3"/>
      <c r="B86" s="110" t="s">
        <v>407</v>
      </c>
      <c r="C86" s="2"/>
      <c r="D86" s="2"/>
      <c r="E86" s="485" t="s">
        <v>443</v>
      </c>
      <c r="F86" s="486">
        <f>G16</f>
        <v>42277</v>
      </c>
      <c r="G86" s="2"/>
      <c r="H86" s="2"/>
      <c r="I86" s="2"/>
      <c r="J86" s="2"/>
      <c r="K86" s="2"/>
      <c r="L86" s="2"/>
      <c r="M86" s="2"/>
      <c r="N86" s="19"/>
      <c r="O86" s="19"/>
      <c r="P86" s="19"/>
      <c r="S86" s="19"/>
    </row>
    <row r="87" spans="1:19" ht="15.75" thickBot="1">
      <c r="A87" s="3"/>
      <c r="B87" s="2"/>
      <c r="C87" s="2"/>
      <c r="D87" s="2"/>
      <c r="E87" s="2"/>
      <c r="F87" s="2"/>
      <c r="G87" s="2"/>
      <c r="H87" s="2"/>
      <c r="I87" s="2"/>
      <c r="J87" s="2"/>
      <c r="K87" s="2"/>
      <c r="L87" s="2"/>
      <c r="M87" s="2"/>
      <c r="N87" s="19"/>
      <c r="O87" s="19"/>
      <c r="P87" s="19"/>
      <c r="S87" s="19"/>
    </row>
    <row r="88" spans="1:36" ht="15">
      <c r="A88" s="3"/>
      <c r="B88" s="121"/>
      <c r="C88" s="124" t="s">
        <v>72</v>
      </c>
      <c r="D88" s="124" t="s">
        <v>73</v>
      </c>
      <c r="E88" s="125" t="s">
        <v>294</v>
      </c>
      <c r="F88" s="2"/>
      <c r="G88" s="2"/>
      <c r="H88" s="2"/>
      <c r="I88" s="2"/>
      <c r="J88" s="19"/>
      <c r="K88" s="19"/>
      <c r="L88" s="19"/>
      <c r="N88"/>
      <c r="O88" s="19"/>
      <c r="AG88" s="36"/>
      <c r="AJ88"/>
    </row>
    <row r="89" spans="1:36" ht="15">
      <c r="A89" s="3"/>
      <c r="B89" s="117" t="s">
        <v>375</v>
      </c>
      <c r="C89" s="249"/>
      <c r="D89" s="251"/>
      <c r="E89" s="294">
        <f>C89-D89</f>
        <v>0</v>
      </c>
      <c r="F89" s="2"/>
      <c r="G89" s="2"/>
      <c r="H89" s="2"/>
      <c r="I89" s="484" t="s">
        <v>431</v>
      </c>
      <c r="J89" s="19"/>
      <c r="K89" s="19"/>
      <c r="L89" s="19"/>
      <c r="N89"/>
      <c r="O89" s="19"/>
      <c r="AG89" s="36"/>
      <c r="AJ89"/>
    </row>
    <row r="90" spans="1:36" ht="15.75" thickBot="1">
      <c r="A90" s="3"/>
      <c r="B90" s="119" t="s">
        <v>376</v>
      </c>
      <c r="C90" s="250">
        <v>3</v>
      </c>
      <c r="D90" s="295">
        <v>3</v>
      </c>
      <c r="E90" s="294">
        <f>C90-D90</f>
        <v>0</v>
      </c>
      <c r="F90" s="2"/>
      <c r="G90" s="651" t="str">
        <f>+IF((ROUND(G84,0)=ROUND(C90,0)),"OK: SR data match.","Warning: check SR data in M3 and M4.")</f>
        <v>OK: SR data match.</v>
      </c>
      <c r="H90" s="652"/>
      <c r="I90" s="484" t="s">
        <v>431</v>
      </c>
      <c r="J90" s="19"/>
      <c r="K90" s="19"/>
      <c r="L90" s="19"/>
      <c r="N90"/>
      <c r="O90" s="19"/>
      <c r="AG90" s="36"/>
      <c r="AJ90"/>
    </row>
    <row r="91" spans="1:19" ht="15">
      <c r="A91" s="3"/>
      <c r="B91" s="2"/>
      <c r="C91" s="2"/>
      <c r="D91" s="2"/>
      <c r="E91" s="2"/>
      <c r="F91" s="2"/>
      <c r="G91" s="2"/>
      <c r="H91" s="2"/>
      <c r="I91" s="2"/>
      <c r="J91" s="2"/>
      <c r="K91" s="2"/>
      <c r="L91" s="2"/>
      <c r="M91" s="2"/>
      <c r="N91" s="19"/>
      <c r="O91" s="19"/>
      <c r="P91" s="19"/>
      <c r="S91" s="19"/>
    </row>
    <row r="92" spans="1:19" ht="18.75">
      <c r="A92" s="3"/>
      <c r="B92" s="110" t="s">
        <v>377</v>
      </c>
      <c r="C92" s="2"/>
      <c r="D92" s="2"/>
      <c r="E92" s="2"/>
      <c r="F92" s="2"/>
      <c r="G92" s="469" t="s">
        <v>410</v>
      </c>
      <c r="H92" s="2"/>
      <c r="I92" s="2"/>
      <c r="J92" s="2"/>
      <c r="K92" s="2"/>
      <c r="L92" s="2"/>
      <c r="M92" s="2"/>
      <c r="N92" s="19"/>
      <c r="O92" s="19"/>
      <c r="P92" s="19"/>
      <c r="S92" s="19"/>
    </row>
    <row r="93" spans="1:19" ht="15.75" thickBot="1">
      <c r="A93" s="3"/>
      <c r="B93" s="2"/>
      <c r="C93" s="419" t="str">
        <f aca="true" t="shared" si="3" ref="C93:L93">C28</f>
        <v>July-Sep 2015</v>
      </c>
      <c r="D93" s="419" t="str">
        <f t="shared" si="3"/>
        <v>Oct-Dec 2015</v>
      </c>
      <c r="E93" s="419">
        <f t="shared" si="3"/>
        <v>0</v>
      </c>
      <c r="F93" s="419">
        <f t="shared" si="3"/>
        <v>0</v>
      </c>
      <c r="G93" s="419">
        <f t="shared" si="3"/>
        <v>0</v>
      </c>
      <c r="H93" s="419">
        <f t="shared" si="3"/>
        <v>0</v>
      </c>
      <c r="I93" s="419">
        <f t="shared" si="3"/>
        <v>0</v>
      </c>
      <c r="J93" s="419">
        <f t="shared" si="3"/>
        <v>0</v>
      </c>
      <c r="K93" s="419">
        <f t="shared" si="3"/>
        <v>0</v>
      </c>
      <c r="L93" s="2">
        <f t="shared" si="3"/>
        <v>0</v>
      </c>
      <c r="M93" s="15"/>
      <c r="N93" s="20"/>
      <c r="O93" s="20"/>
      <c r="P93" s="20"/>
      <c r="S93" s="19"/>
    </row>
    <row r="94" spans="1:19" ht="15">
      <c r="A94" s="3"/>
      <c r="B94" s="221"/>
      <c r="C94" s="473" t="str">
        <f>C30</f>
        <v>P1</v>
      </c>
      <c r="D94" s="473" t="str">
        <f aca="true" t="shared" si="4" ref="D94:N94">D30</f>
        <v>P2</v>
      </c>
      <c r="E94" s="473" t="str">
        <f t="shared" si="4"/>
        <v>P3</v>
      </c>
      <c r="F94" s="473" t="str">
        <f t="shared" si="4"/>
        <v>P4</v>
      </c>
      <c r="G94" s="473" t="str">
        <f t="shared" si="4"/>
        <v>P5</v>
      </c>
      <c r="H94" s="473" t="str">
        <f t="shared" si="4"/>
        <v>P6</v>
      </c>
      <c r="I94" s="473" t="str">
        <f t="shared" si="4"/>
        <v>P7</v>
      </c>
      <c r="J94" s="473" t="str">
        <f t="shared" si="4"/>
        <v>P8</v>
      </c>
      <c r="K94" s="473" t="str">
        <f t="shared" si="4"/>
        <v>P9</v>
      </c>
      <c r="L94" s="473" t="str">
        <f t="shared" si="4"/>
        <v>P10</v>
      </c>
      <c r="M94" s="473" t="str">
        <f t="shared" si="4"/>
        <v>P11</v>
      </c>
      <c r="N94" s="473" t="str">
        <f t="shared" si="4"/>
        <v>P12</v>
      </c>
      <c r="O94" s="20"/>
      <c r="P94" s="20"/>
      <c r="S94" s="19"/>
    </row>
    <row r="95" spans="1:19" ht="15" customHeight="1">
      <c r="A95" s="3"/>
      <c r="B95" s="350" t="s">
        <v>355</v>
      </c>
      <c r="C95" s="336"/>
      <c r="D95" s="336"/>
      <c r="E95" s="336"/>
      <c r="F95" s="336"/>
      <c r="G95" s="336"/>
      <c r="H95" s="336"/>
      <c r="I95" s="336"/>
      <c r="J95" s="336"/>
      <c r="K95" s="336"/>
      <c r="L95" s="336"/>
      <c r="M95" s="336"/>
      <c r="N95" s="336"/>
      <c r="O95" s="20"/>
      <c r="P95" s="20"/>
      <c r="S95" s="19"/>
    </row>
    <row r="96" spans="1:19" ht="15" customHeight="1">
      <c r="A96" s="3"/>
      <c r="B96" s="350" t="s">
        <v>353</v>
      </c>
      <c r="C96" s="336"/>
      <c r="D96" s="336"/>
      <c r="E96" s="336"/>
      <c r="F96" s="336"/>
      <c r="G96" s="336"/>
      <c r="H96" s="336"/>
      <c r="I96" s="336"/>
      <c r="J96" s="336"/>
      <c r="K96" s="336"/>
      <c r="L96" s="336"/>
      <c r="M96" s="336"/>
      <c r="N96" s="336"/>
      <c r="O96" s="20"/>
      <c r="P96" s="20"/>
      <c r="S96" s="19"/>
    </row>
    <row r="97" spans="1:19" ht="15" customHeight="1">
      <c r="A97" s="3"/>
      <c r="B97" s="350" t="s">
        <v>316</v>
      </c>
      <c r="C97" s="336"/>
      <c r="D97" s="336"/>
      <c r="E97" s="336"/>
      <c r="F97" s="336"/>
      <c r="G97" s="336"/>
      <c r="H97" s="336"/>
      <c r="I97" s="336"/>
      <c r="J97" s="336"/>
      <c r="K97" s="336"/>
      <c r="L97" s="336"/>
      <c r="M97" s="336"/>
      <c r="N97" s="336"/>
      <c r="O97" s="20"/>
      <c r="P97" s="20"/>
      <c r="S97" s="19"/>
    </row>
    <row r="98" spans="1:19" ht="15" customHeight="1">
      <c r="A98" s="3"/>
      <c r="B98" s="296" t="s">
        <v>355</v>
      </c>
      <c r="C98" s="337">
        <f>+C95</f>
        <v>0</v>
      </c>
      <c r="D98" s="337">
        <f aca="true" t="shared" si="5" ref="D98:N98">+C98+D95</f>
        <v>0</v>
      </c>
      <c r="E98" s="337">
        <f>+D98+E95</f>
        <v>0</v>
      </c>
      <c r="F98" s="337">
        <f t="shared" si="5"/>
        <v>0</v>
      </c>
      <c r="G98" s="337">
        <f t="shared" si="5"/>
        <v>0</v>
      </c>
      <c r="H98" s="337">
        <f t="shared" si="5"/>
        <v>0</v>
      </c>
      <c r="I98" s="337">
        <f t="shared" si="5"/>
        <v>0</v>
      </c>
      <c r="J98" s="337">
        <f t="shared" si="5"/>
        <v>0</v>
      </c>
      <c r="K98" s="337">
        <f t="shared" si="5"/>
        <v>0</v>
      </c>
      <c r="L98" s="337">
        <f t="shared" si="5"/>
        <v>0</v>
      </c>
      <c r="M98" s="337">
        <f t="shared" si="5"/>
        <v>0</v>
      </c>
      <c r="N98" s="337">
        <f t="shared" si="5"/>
        <v>0</v>
      </c>
      <c r="O98" s="20"/>
      <c r="P98" s="20"/>
      <c r="S98" s="19"/>
    </row>
    <row r="99" spans="1:19" ht="15" customHeight="1">
      <c r="A99" s="3"/>
      <c r="B99" s="296" t="s">
        <v>10</v>
      </c>
      <c r="C99" s="337">
        <f>+C96</f>
        <v>0</v>
      </c>
      <c r="D99" s="337">
        <f aca="true" t="shared" si="6" ref="D99:N99">+C99+D96</f>
        <v>0</v>
      </c>
      <c r="E99" s="337">
        <f>+D99+E96</f>
        <v>0</v>
      </c>
      <c r="F99" s="337">
        <f t="shared" si="6"/>
        <v>0</v>
      </c>
      <c r="G99" s="337">
        <f t="shared" si="6"/>
        <v>0</v>
      </c>
      <c r="H99" s="337">
        <f t="shared" si="6"/>
        <v>0</v>
      </c>
      <c r="I99" s="337">
        <f t="shared" si="6"/>
        <v>0</v>
      </c>
      <c r="J99" s="337">
        <f t="shared" si="6"/>
        <v>0</v>
      </c>
      <c r="K99" s="337">
        <f t="shared" si="6"/>
        <v>0</v>
      </c>
      <c r="L99" s="337">
        <f t="shared" si="6"/>
        <v>0</v>
      </c>
      <c r="M99" s="337">
        <f t="shared" si="6"/>
        <v>0</v>
      </c>
      <c r="N99" s="337">
        <f t="shared" si="6"/>
        <v>0</v>
      </c>
      <c r="O99" s="20"/>
      <c r="P99" s="20"/>
      <c r="S99" s="19"/>
    </row>
    <row r="100" spans="1:19" ht="15">
      <c r="A100" s="3"/>
      <c r="B100" s="297" t="s">
        <v>11</v>
      </c>
      <c r="C100" s="338">
        <f>+C97</f>
        <v>0</v>
      </c>
      <c r="D100" s="337">
        <f aca="true" t="shared" si="7" ref="D100:N100">+C100+D97</f>
        <v>0</v>
      </c>
      <c r="E100" s="337">
        <f>+D100+E97</f>
        <v>0</v>
      </c>
      <c r="F100" s="337">
        <f t="shared" si="7"/>
        <v>0</v>
      </c>
      <c r="G100" s="337">
        <f t="shared" si="7"/>
        <v>0</v>
      </c>
      <c r="H100" s="337">
        <f t="shared" si="7"/>
        <v>0</v>
      </c>
      <c r="I100" s="337">
        <f t="shared" si="7"/>
        <v>0</v>
      </c>
      <c r="J100" s="337">
        <f t="shared" si="7"/>
        <v>0</v>
      </c>
      <c r="K100" s="337">
        <f t="shared" si="7"/>
        <v>0</v>
      </c>
      <c r="L100" s="337">
        <f t="shared" si="7"/>
        <v>0</v>
      </c>
      <c r="M100" s="337">
        <f t="shared" si="7"/>
        <v>0</v>
      </c>
      <c r="N100" s="337">
        <f t="shared" si="7"/>
        <v>0</v>
      </c>
      <c r="O100" s="20"/>
      <c r="P100" s="20"/>
      <c r="S100" s="19"/>
    </row>
    <row r="101" spans="1:19" ht="15">
      <c r="A101" s="3"/>
      <c r="B101" s="3"/>
      <c r="C101" s="2"/>
      <c r="D101" s="2"/>
      <c r="E101" s="2"/>
      <c r="F101" s="2"/>
      <c r="G101" s="2"/>
      <c r="H101" s="2"/>
      <c r="I101" s="15"/>
      <c r="J101" s="126"/>
      <c r="K101" s="127"/>
      <c r="L101" s="15"/>
      <c r="M101" s="128"/>
      <c r="N101" s="20"/>
      <c r="O101" s="20"/>
      <c r="P101" s="20"/>
      <c r="S101" s="19"/>
    </row>
    <row r="102" spans="1:19" ht="15">
      <c r="A102" s="3"/>
      <c r="B102" s="2" t="s">
        <v>387</v>
      </c>
      <c r="C102" s="2"/>
      <c r="D102" s="2"/>
      <c r="E102" s="2"/>
      <c r="F102" s="2"/>
      <c r="G102" s="2"/>
      <c r="H102" s="2"/>
      <c r="I102" s="15"/>
      <c r="J102" s="126"/>
      <c r="K102" s="127"/>
      <c r="L102" s="15"/>
      <c r="M102" s="128"/>
      <c r="N102" s="20"/>
      <c r="O102" s="20"/>
      <c r="P102" s="20"/>
      <c r="S102" s="19"/>
    </row>
    <row r="103" spans="1:19" ht="15">
      <c r="A103" s="3"/>
      <c r="C103" s="2"/>
      <c r="D103" s="2"/>
      <c r="E103" s="2"/>
      <c r="F103" s="2"/>
      <c r="G103" s="2"/>
      <c r="H103" s="2"/>
      <c r="I103" s="15"/>
      <c r="J103" s="126"/>
      <c r="K103" s="128"/>
      <c r="L103" s="15"/>
      <c r="M103" s="128"/>
      <c r="N103" s="20"/>
      <c r="O103" s="20"/>
      <c r="P103" s="20"/>
      <c r="S103" s="19"/>
    </row>
    <row r="104" spans="1:16" ht="15">
      <c r="A104" s="3"/>
      <c r="B104" s="3"/>
      <c r="C104" s="3"/>
      <c r="D104" s="3"/>
      <c r="E104" s="3"/>
      <c r="F104" s="3"/>
      <c r="G104" s="3"/>
      <c r="H104" s="3"/>
      <c r="I104" s="15"/>
      <c r="J104" s="15"/>
      <c r="K104" s="15"/>
      <c r="L104" s="15"/>
      <c r="M104" s="15"/>
      <c r="N104" s="20"/>
      <c r="O104" s="20"/>
      <c r="P104" s="20"/>
    </row>
    <row r="105" spans="1:16" ht="18.75">
      <c r="A105" s="3"/>
      <c r="B105" s="110" t="s">
        <v>371</v>
      </c>
      <c r="C105" s="3"/>
      <c r="D105" s="485" t="s">
        <v>432</v>
      </c>
      <c r="E105" s="486">
        <f>G16</f>
        <v>42277</v>
      </c>
      <c r="F105" s="3"/>
      <c r="G105" s="3"/>
      <c r="H105" s="3"/>
      <c r="I105" s="15"/>
      <c r="J105" s="15"/>
      <c r="K105" s="15"/>
      <c r="L105" s="15"/>
      <c r="M105" s="15"/>
      <c r="N105" s="20"/>
      <c r="O105" s="20"/>
      <c r="P105" s="20"/>
    </row>
    <row r="106" spans="1:19" ht="15.75" thickBot="1">
      <c r="A106" s="3"/>
      <c r="B106" s="3"/>
      <c r="C106" s="15"/>
      <c r="D106" s="15"/>
      <c r="E106" s="15"/>
      <c r="F106" s="15"/>
      <c r="G106" s="2"/>
      <c r="H106" s="2"/>
      <c r="I106" s="2"/>
      <c r="J106" s="15"/>
      <c r="K106" s="2"/>
      <c r="L106" s="15"/>
      <c r="M106" s="15"/>
      <c r="N106" s="20"/>
      <c r="O106" s="20"/>
      <c r="P106" s="20"/>
      <c r="Q106" s="19"/>
      <c r="S106" s="20"/>
    </row>
    <row r="107" spans="1:18" ht="81.75" customHeight="1">
      <c r="A107" s="3"/>
      <c r="B107" s="298" t="s">
        <v>40</v>
      </c>
      <c r="C107" s="299" t="s">
        <v>86</v>
      </c>
      <c r="D107" s="300" t="s">
        <v>424</v>
      </c>
      <c r="E107" s="300" t="s">
        <v>425</v>
      </c>
      <c r="F107" s="300" t="s">
        <v>426</v>
      </c>
      <c r="G107" s="300" t="s">
        <v>427</v>
      </c>
      <c r="H107" s="300" t="s">
        <v>405</v>
      </c>
      <c r="I107" s="300" t="s">
        <v>428</v>
      </c>
      <c r="J107" s="300" t="s">
        <v>336</v>
      </c>
      <c r="K107" s="466" t="s">
        <v>406</v>
      </c>
      <c r="L107" s="2"/>
      <c r="M107" s="20"/>
      <c r="N107" s="20"/>
      <c r="O107" s="20"/>
      <c r="P107" s="19"/>
      <c r="R107" s="20"/>
    </row>
    <row r="108" spans="1:18" ht="15">
      <c r="A108" s="3"/>
      <c r="B108" s="684" t="s">
        <v>35</v>
      </c>
      <c r="C108" s="377" t="s">
        <v>421</v>
      </c>
      <c r="D108" s="378"/>
      <c r="E108" s="379">
        <f>IF(ISBLANK(D108),"",D108*30)</f>
      </c>
      <c r="F108" s="339">
        <v>0</v>
      </c>
      <c r="G108" s="340">
        <f>IF(AND(E108&gt;0,F108&gt;0),(F108*E108),"")</f>
      </c>
      <c r="H108" s="339">
        <v>0</v>
      </c>
      <c r="I108" s="394">
        <f>IF(AND(G108&gt;0,H108&gt;0),H108/G108,"")</f>
      </c>
      <c r="J108" s="380">
        <v>0</v>
      </c>
      <c r="K108" s="395">
        <f>IF(AND(I108&gt;0,J108&gt;0),I108-J108,"")</f>
      </c>
      <c r="L108" s="2"/>
      <c r="M108" s="20"/>
      <c r="N108" s="20"/>
      <c r="O108" s="20"/>
      <c r="P108" s="19"/>
      <c r="R108" s="20"/>
    </row>
    <row r="109" spans="1:16" ht="15">
      <c r="A109" s="3"/>
      <c r="B109" s="685"/>
      <c r="C109" s="377" t="s">
        <v>429</v>
      </c>
      <c r="D109" s="378">
        <v>0</v>
      </c>
      <c r="E109" s="379">
        <f>IF(ISBLANK(D109),"",D109*30)</f>
        <v>0</v>
      </c>
      <c r="F109" s="339">
        <v>0</v>
      </c>
      <c r="G109" s="340">
        <f>IF(AND(E109&gt;0,F109&gt;0),(F109*E109),"")</f>
      </c>
      <c r="H109" s="339">
        <v>0</v>
      </c>
      <c r="I109" s="394">
        <f>IF(AND(G109&gt;0,H109&gt;0),H109/G109,"")</f>
      </c>
      <c r="J109" s="380">
        <v>0</v>
      </c>
      <c r="K109" s="395">
        <f>IF(AND(I109&gt;0,J109&gt;0),I109-J109,"")</f>
      </c>
      <c r="L109" s="2"/>
      <c r="M109" s="20"/>
      <c r="N109" s="20"/>
      <c r="O109" s="20"/>
      <c r="P109" s="19"/>
    </row>
    <row r="110" spans="1:18" ht="15">
      <c r="A110" s="3"/>
      <c r="B110" s="685"/>
      <c r="C110" s="377" t="s">
        <v>430</v>
      </c>
      <c r="D110" s="378">
        <v>0</v>
      </c>
      <c r="E110" s="379">
        <f>IF(ISBLANK(D110),"",D110*30)</f>
        <v>0</v>
      </c>
      <c r="F110" s="339">
        <v>0</v>
      </c>
      <c r="G110" s="340">
        <f>IF(AND(E110&gt;0,F110&gt;0),(F110*E110),"")</f>
      </c>
      <c r="H110" s="339">
        <v>0</v>
      </c>
      <c r="I110" s="394">
        <f>IF(AND(G110&gt;0,H110&gt;0),H110/G110,"")</f>
      </c>
      <c r="J110" s="380">
        <v>0</v>
      </c>
      <c r="K110" s="395">
        <f>IF(AND(I110&gt;0,J110&gt;0),I110-J110,"")</f>
      </c>
      <c r="L110" s="2"/>
      <c r="M110" s="20"/>
      <c r="N110" s="20"/>
      <c r="O110" s="20"/>
      <c r="P110" s="19"/>
      <c r="R110" s="20"/>
    </row>
    <row r="111" spans="1:18" ht="15.75" thickBot="1">
      <c r="A111" s="3"/>
      <c r="B111" s="686"/>
      <c r="C111" s="381"/>
      <c r="D111" s="382"/>
      <c r="E111" s="379">
        <f>IF(ISBLANK(D111),"",D111*30)</f>
      </c>
      <c r="F111" s="341"/>
      <c r="G111" s="340">
        <f>IF(AND(E111&gt;0,F111&gt;0),(F111*E111),"")</f>
      </c>
      <c r="H111" s="341"/>
      <c r="I111" s="394">
        <f>IF(AND(G111&gt;0,H111&gt;0),H111/G111,"")</f>
      </c>
      <c r="J111" s="383"/>
      <c r="K111" s="395">
        <f>IF(AND(I111&gt;0,J111&gt;0),I111-J111,"")</f>
      </c>
      <c r="L111" s="2"/>
      <c r="M111" s="20"/>
      <c r="N111" s="20"/>
      <c r="O111" s="20"/>
      <c r="P111" s="19"/>
      <c r="R111" s="20"/>
    </row>
    <row r="112" spans="1:19" ht="15">
      <c r="A112" s="3"/>
      <c r="B112" s="3"/>
      <c r="C112" s="3"/>
      <c r="D112" s="3"/>
      <c r="E112" s="3"/>
      <c r="F112" s="3"/>
      <c r="G112" s="2"/>
      <c r="H112" s="2"/>
      <c r="I112" s="2"/>
      <c r="J112" s="3"/>
      <c r="K112" s="3"/>
      <c r="L112" s="2"/>
      <c r="M112" s="2"/>
      <c r="N112" s="20"/>
      <c r="O112" s="20"/>
      <c r="P112" s="20"/>
      <c r="Q112" s="19"/>
      <c r="S112" s="20"/>
    </row>
    <row r="113" spans="1:13" ht="15.75" thickBot="1">
      <c r="A113" s="3"/>
      <c r="B113" s="3"/>
      <c r="C113" s="3"/>
      <c r="D113" s="3"/>
      <c r="E113" s="3"/>
      <c r="F113" s="3"/>
      <c r="G113" s="3"/>
      <c r="H113" s="3"/>
      <c r="I113" s="2"/>
      <c r="J113" s="109"/>
      <c r="K113" s="109"/>
      <c r="L113" s="3"/>
      <c r="M113" s="3"/>
    </row>
    <row r="114" spans="1:17" ht="19.5" thickBot="1">
      <c r="A114" s="3"/>
      <c r="B114" s="236" t="s">
        <v>378</v>
      </c>
      <c r="C114" s="129"/>
      <c r="D114" s="129"/>
      <c r="E114" s="130"/>
      <c r="F114" s="130"/>
      <c r="G114" s="130"/>
      <c r="H114" s="245"/>
      <c r="I114" s="237"/>
      <c r="J114" s="319"/>
      <c r="K114" s="320" t="s">
        <v>358</v>
      </c>
      <c r="L114" s="130"/>
      <c r="M114" s="321"/>
      <c r="N114" s="322"/>
      <c r="O114" s="322"/>
      <c r="P114" s="385"/>
      <c r="Q114" s="36"/>
    </row>
    <row r="115" spans="1:19" ht="15.75" thickBot="1">
      <c r="A115" s="3"/>
      <c r="B115" s="3"/>
      <c r="C115" s="3"/>
      <c r="D115" s="3"/>
      <c r="E115" s="3"/>
      <c r="F115" s="3"/>
      <c r="G115" s="3"/>
      <c r="H115" s="3" t="str">
        <f>C28</f>
        <v>July-Sep 2015</v>
      </c>
      <c r="I115" s="420" t="str">
        <f>D28</f>
        <v>Oct-Dec 2015</v>
      </c>
      <c r="J115" s="420">
        <f aca="true" t="shared" si="8" ref="J115:S115">E28</f>
        <v>0</v>
      </c>
      <c r="K115" s="420">
        <f t="shared" si="8"/>
        <v>0</v>
      </c>
      <c r="L115" s="420">
        <f t="shared" si="8"/>
        <v>0</v>
      </c>
      <c r="M115" s="420">
        <f t="shared" si="8"/>
        <v>0</v>
      </c>
      <c r="N115" s="420">
        <f t="shared" si="8"/>
        <v>0</v>
      </c>
      <c r="O115" s="420">
        <f t="shared" si="8"/>
        <v>0</v>
      </c>
      <c r="P115" s="420">
        <f t="shared" si="8"/>
        <v>0</v>
      </c>
      <c r="Q115" s="420">
        <f t="shared" si="8"/>
        <v>0</v>
      </c>
      <c r="R115" s="420">
        <f t="shared" si="8"/>
        <v>0</v>
      </c>
      <c r="S115" s="420">
        <f t="shared" si="8"/>
        <v>0</v>
      </c>
    </row>
    <row r="116" spans="1:20" ht="15">
      <c r="A116" s="3"/>
      <c r="B116" s="676" t="s">
        <v>381</v>
      </c>
      <c r="C116" s="677"/>
      <c r="D116" s="678"/>
      <c r="E116" s="303" t="s">
        <v>329</v>
      </c>
      <c r="F116" s="263" t="s">
        <v>338</v>
      </c>
      <c r="G116" s="240"/>
      <c r="H116" s="472" t="str">
        <f>C30</f>
        <v>P1</v>
      </c>
      <c r="I116" s="472" t="str">
        <f aca="true" t="shared" si="9" ref="I116:S116">D30</f>
        <v>P2</v>
      </c>
      <c r="J116" s="472" t="str">
        <f t="shared" si="9"/>
        <v>P3</v>
      </c>
      <c r="K116" s="472" t="str">
        <f t="shared" si="9"/>
        <v>P4</v>
      </c>
      <c r="L116" s="472" t="str">
        <f t="shared" si="9"/>
        <v>P5</v>
      </c>
      <c r="M116" s="472" t="str">
        <f t="shared" si="9"/>
        <v>P6</v>
      </c>
      <c r="N116" s="472" t="str">
        <f t="shared" si="9"/>
        <v>P7</v>
      </c>
      <c r="O116" s="472" t="str">
        <f t="shared" si="9"/>
        <v>P8</v>
      </c>
      <c r="P116" s="472" t="str">
        <f t="shared" si="9"/>
        <v>P9</v>
      </c>
      <c r="Q116" s="472" t="str">
        <f t="shared" si="9"/>
        <v>P10</v>
      </c>
      <c r="R116" s="472" t="str">
        <f t="shared" si="9"/>
        <v>P11</v>
      </c>
      <c r="S116" s="472" t="str">
        <f t="shared" si="9"/>
        <v>P12</v>
      </c>
      <c r="T116" s="64"/>
    </row>
    <row r="117" spans="1:20" ht="1.5" customHeight="1">
      <c r="A117" s="3"/>
      <c r="B117" s="411"/>
      <c r="C117" s="412"/>
      <c r="D117" s="412"/>
      <c r="E117" s="413"/>
      <c r="F117" s="414"/>
      <c r="G117" s="415"/>
      <c r="H117" s="416"/>
      <c r="I117" s="416"/>
      <c r="J117" s="416"/>
      <c r="K117" s="416"/>
      <c r="L117" s="416"/>
      <c r="M117" s="416"/>
      <c r="N117" s="416"/>
      <c r="O117" s="416"/>
      <c r="P117" s="416"/>
      <c r="Q117" s="416"/>
      <c r="R117" s="416"/>
      <c r="S117" s="417"/>
      <c r="T117" s="64"/>
    </row>
    <row r="118" spans="1:20" ht="15" customHeight="1">
      <c r="A118" s="632" t="s">
        <v>362</v>
      </c>
      <c r="B118" s="636" t="s">
        <v>472</v>
      </c>
      <c r="C118" s="637"/>
      <c r="D118" s="638"/>
      <c r="E118" s="690" t="s">
        <v>476</v>
      </c>
      <c r="F118" s="643" t="s">
        <v>121</v>
      </c>
      <c r="G118" s="242" t="s">
        <v>92</v>
      </c>
      <c r="H118" s="238">
        <v>950700</v>
      </c>
      <c r="I118" s="238">
        <v>950700</v>
      </c>
      <c r="J118" s="238"/>
      <c r="K118" s="260"/>
      <c r="L118" s="260"/>
      <c r="M118" s="260"/>
      <c r="N118" s="260"/>
      <c r="O118" s="260"/>
      <c r="P118" s="260">
        <v>650000</v>
      </c>
      <c r="Q118" s="260">
        <v>650000</v>
      </c>
      <c r="R118" s="238"/>
      <c r="S118" s="238"/>
      <c r="T118" s="450" t="str">
        <f aca="true" t="shared" si="10" ref="T118:T137">G118</f>
        <v>Target</v>
      </c>
    </row>
    <row r="119" spans="1:20" ht="15">
      <c r="A119" s="632"/>
      <c r="B119" s="639"/>
      <c r="C119" s="637"/>
      <c r="D119" s="638"/>
      <c r="E119" s="691"/>
      <c r="F119" s="644"/>
      <c r="G119" s="242" t="s">
        <v>93</v>
      </c>
      <c r="H119" s="238">
        <v>971</v>
      </c>
      <c r="I119" s="238"/>
      <c r="J119" s="238"/>
      <c r="K119" s="260"/>
      <c r="L119" s="238"/>
      <c r="M119" s="238"/>
      <c r="N119" s="238"/>
      <c r="O119" s="238"/>
      <c r="P119" s="260">
        <v>1113886</v>
      </c>
      <c r="Q119" s="260">
        <v>50361</v>
      </c>
      <c r="R119" s="238"/>
      <c r="S119" s="238"/>
      <c r="T119" s="450" t="str">
        <f t="shared" si="10"/>
        <v>Achieved </v>
      </c>
    </row>
    <row r="120" spans="1:20" ht="15" customHeight="1">
      <c r="A120" s="632"/>
      <c r="B120" s="645" t="s">
        <v>473</v>
      </c>
      <c r="C120" s="646"/>
      <c r="D120" s="647"/>
      <c r="E120" s="670">
        <v>2.2</v>
      </c>
      <c r="F120" s="670" t="s">
        <v>121</v>
      </c>
      <c r="G120" s="241" t="s">
        <v>92</v>
      </c>
      <c r="H120" s="497">
        <v>2252</v>
      </c>
      <c r="I120" s="497">
        <v>2253</v>
      </c>
      <c r="J120" s="497"/>
      <c r="K120" s="499"/>
      <c r="L120" s="497"/>
      <c r="M120" s="497"/>
      <c r="N120" s="497"/>
      <c r="O120" s="497"/>
      <c r="P120" s="497">
        <f>3100/2</f>
        <v>1550</v>
      </c>
      <c r="Q120" s="497">
        <f>3100/2</f>
        <v>1550</v>
      </c>
      <c r="R120" s="497"/>
      <c r="S120" s="497"/>
      <c r="T120" s="451" t="str">
        <f t="shared" si="10"/>
        <v>Target</v>
      </c>
    </row>
    <row r="121" spans="1:20" ht="15.75" thickBot="1">
      <c r="A121" s="632"/>
      <c r="B121" s="648"/>
      <c r="C121" s="649"/>
      <c r="D121" s="650"/>
      <c r="E121" s="670"/>
      <c r="F121" s="670"/>
      <c r="G121" s="241" t="s">
        <v>93</v>
      </c>
      <c r="H121" s="497">
        <v>1247</v>
      </c>
      <c r="I121" s="497"/>
      <c r="J121" s="497"/>
      <c r="K121" s="499"/>
      <c r="L121" s="497"/>
      <c r="M121" s="497"/>
      <c r="N121" s="497"/>
      <c r="O121" s="497"/>
      <c r="P121" s="499">
        <v>1797</v>
      </c>
      <c r="Q121" s="497">
        <v>1493</v>
      </c>
      <c r="R121" s="497"/>
      <c r="S121" s="497"/>
      <c r="T121" s="451" t="str">
        <f t="shared" si="10"/>
        <v>Achieved </v>
      </c>
    </row>
    <row r="122" spans="1:20" ht="15" customHeight="1">
      <c r="A122" s="632"/>
      <c r="B122" s="636" t="s">
        <v>492</v>
      </c>
      <c r="C122" s="637"/>
      <c r="D122" s="638"/>
      <c r="E122" s="670">
        <v>2.3</v>
      </c>
      <c r="F122" s="643" t="s">
        <v>121</v>
      </c>
      <c r="G122" s="242" t="s">
        <v>92</v>
      </c>
      <c r="H122" s="238">
        <v>2502</v>
      </c>
      <c r="I122" s="238">
        <v>2503</v>
      </c>
      <c r="J122" s="238"/>
      <c r="K122" s="260"/>
      <c r="L122" s="238"/>
      <c r="M122" s="238"/>
      <c r="N122" s="238"/>
      <c r="O122" s="238"/>
      <c r="P122" s="260">
        <v>2000</v>
      </c>
      <c r="Q122" s="238">
        <v>2000</v>
      </c>
      <c r="R122" s="238"/>
      <c r="S122" s="238"/>
      <c r="T122" s="450" t="str">
        <f t="shared" si="10"/>
        <v>Target</v>
      </c>
    </row>
    <row r="123" spans="1:20" ht="15">
      <c r="A123" s="632"/>
      <c r="B123" s="639"/>
      <c r="C123" s="637"/>
      <c r="D123" s="638"/>
      <c r="E123" s="670"/>
      <c r="F123" s="644"/>
      <c r="G123" s="242" t="s">
        <v>93</v>
      </c>
      <c r="H123" s="238">
        <v>1767</v>
      </c>
      <c r="I123" s="238"/>
      <c r="J123" s="238"/>
      <c r="K123" s="260"/>
      <c r="L123" s="238"/>
      <c r="M123" s="238"/>
      <c r="N123" s="238"/>
      <c r="O123" s="238"/>
      <c r="P123" s="260">
        <v>2111</v>
      </c>
      <c r="Q123" s="238">
        <v>1895</v>
      </c>
      <c r="R123" s="238"/>
      <c r="S123" s="238"/>
      <c r="T123" s="450" t="str">
        <f t="shared" si="10"/>
        <v>Achieved </v>
      </c>
    </row>
    <row r="124" spans="1:20" ht="15" customHeight="1">
      <c r="A124" s="3"/>
      <c r="B124" s="645" t="s">
        <v>481</v>
      </c>
      <c r="C124" s="646"/>
      <c r="D124" s="647"/>
      <c r="E124" s="670">
        <v>2.4</v>
      </c>
      <c r="F124" s="670" t="s">
        <v>121</v>
      </c>
      <c r="G124" s="241" t="s">
        <v>92</v>
      </c>
      <c r="H124" s="498"/>
      <c r="I124" s="498"/>
      <c r="J124" s="497"/>
      <c r="K124" s="499"/>
      <c r="L124" s="497"/>
      <c r="M124" s="497"/>
      <c r="N124" s="497"/>
      <c r="O124" s="497"/>
      <c r="P124" s="499">
        <v>1500</v>
      </c>
      <c r="Q124" s="497">
        <v>1500</v>
      </c>
      <c r="R124" s="497"/>
      <c r="S124" s="500"/>
      <c r="T124" s="451" t="str">
        <f t="shared" si="10"/>
        <v>Target</v>
      </c>
    </row>
    <row r="125" spans="1:20" ht="15.75" thickBot="1">
      <c r="A125" s="3"/>
      <c r="B125" s="648"/>
      <c r="C125" s="649"/>
      <c r="D125" s="650"/>
      <c r="E125" s="670"/>
      <c r="F125" s="670"/>
      <c r="G125" s="241" t="s">
        <v>93</v>
      </c>
      <c r="H125" s="498"/>
      <c r="I125" s="497"/>
      <c r="J125" s="497"/>
      <c r="K125" s="499"/>
      <c r="L125" s="497"/>
      <c r="M125" s="497"/>
      <c r="N125" s="497"/>
      <c r="O125" s="497"/>
      <c r="P125" s="499">
        <v>1617</v>
      </c>
      <c r="Q125" s="497">
        <v>1702</v>
      </c>
      <c r="R125" s="497"/>
      <c r="S125" s="500"/>
      <c r="T125" s="451" t="str">
        <f t="shared" si="10"/>
        <v>Achieved </v>
      </c>
    </row>
    <row r="126" spans="1:20" ht="15" customHeight="1">
      <c r="A126" s="3"/>
      <c r="B126" s="636" t="s">
        <v>474</v>
      </c>
      <c r="C126" s="637"/>
      <c r="D126" s="638"/>
      <c r="E126" s="670">
        <v>2.5</v>
      </c>
      <c r="F126" s="643" t="s">
        <v>121</v>
      </c>
      <c r="G126" s="242" t="s">
        <v>92</v>
      </c>
      <c r="H126" s="238">
        <v>287</v>
      </c>
      <c r="I126" s="238">
        <v>288</v>
      </c>
      <c r="J126" s="238"/>
      <c r="K126" s="260"/>
      <c r="L126" s="238"/>
      <c r="M126" s="238"/>
      <c r="N126" s="238"/>
      <c r="O126" s="238"/>
      <c r="P126" s="260">
        <v>200</v>
      </c>
      <c r="Q126" s="238">
        <v>200</v>
      </c>
      <c r="R126" s="238"/>
      <c r="S126" s="301"/>
      <c r="T126" s="450" t="str">
        <f t="shared" si="10"/>
        <v>Target</v>
      </c>
    </row>
    <row r="127" spans="1:20" ht="15">
      <c r="A127" s="3"/>
      <c r="B127" s="639"/>
      <c r="C127" s="637"/>
      <c r="D127" s="638"/>
      <c r="E127" s="670"/>
      <c r="F127" s="644"/>
      <c r="G127" s="242" t="s">
        <v>93</v>
      </c>
      <c r="H127" s="238">
        <v>32</v>
      </c>
      <c r="I127" s="238"/>
      <c r="J127" s="238"/>
      <c r="K127" s="260"/>
      <c r="L127" s="238"/>
      <c r="M127" s="238"/>
      <c r="N127" s="238"/>
      <c r="O127" s="238"/>
      <c r="P127" s="260">
        <v>271</v>
      </c>
      <c r="Q127" s="238">
        <v>258</v>
      </c>
      <c r="R127" s="238"/>
      <c r="S127" s="301"/>
      <c r="T127" s="450" t="str">
        <f t="shared" si="10"/>
        <v>Achieved </v>
      </c>
    </row>
    <row r="128" spans="1:20" ht="15" customHeight="1">
      <c r="A128" s="3"/>
      <c r="B128" s="645" t="s">
        <v>475</v>
      </c>
      <c r="C128" s="646"/>
      <c r="D128" s="647"/>
      <c r="E128" s="670">
        <v>2.6</v>
      </c>
      <c r="F128" s="670" t="s">
        <v>121</v>
      </c>
      <c r="G128" s="241" t="s">
        <v>92</v>
      </c>
      <c r="H128" s="498">
        <v>50</v>
      </c>
      <c r="I128" s="498">
        <v>50</v>
      </c>
      <c r="J128" s="498"/>
      <c r="K128" s="501"/>
      <c r="L128" s="501"/>
      <c r="M128" s="501"/>
      <c r="N128" s="501"/>
      <c r="O128" s="501"/>
      <c r="P128" s="501">
        <v>50</v>
      </c>
      <c r="Q128" s="501">
        <v>50</v>
      </c>
      <c r="R128" s="498"/>
      <c r="S128" s="502"/>
      <c r="T128" s="451" t="str">
        <f t="shared" si="10"/>
        <v>Target</v>
      </c>
    </row>
    <row r="129" spans="1:20" ht="15.75" thickBot="1">
      <c r="A129" s="3"/>
      <c r="B129" s="648"/>
      <c r="C129" s="649"/>
      <c r="D129" s="650"/>
      <c r="E129" s="670"/>
      <c r="F129" s="670"/>
      <c r="G129" s="241" t="s">
        <v>93</v>
      </c>
      <c r="H129" s="498">
        <v>8</v>
      </c>
      <c r="I129" s="497"/>
      <c r="J129" s="497"/>
      <c r="K129" s="499"/>
      <c r="L129" s="497"/>
      <c r="M129" s="497"/>
      <c r="N129" s="497"/>
      <c r="O129" s="497"/>
      <c r="P129" s="501">
        <v>63</v>
      </c>
      <c r="Q129" s="501">
        <v>67</v>
      </c>
      <c r="R129" s="498"/>
      <c r="S129" s="502"/>
      <c r="T129" s="451" t="str">
        <f t="shared" si="10"/>
        <v>Achieved </v>
      </c>
    </row>
    <row r="130" spans="1:20" ht="15">
      <c r="A130" s="3"/>
      <c r="B130" s="636"/>
      <c r="C130" s="637"/>
      <c r="D130" s="638"/>
      <c r="E130" s="691"/>
      <c r="F130" s="643"/>
      <c r="G130" s="242"/>
      <c r="H130" s="238"/>
      <c r="I130" s="238"/>
      <c r="J130" s="238"/>
      <c r="K130" s="260"/>
      <c r="L130" s="238"/>
      <c r="M130" s="238"/>
      <c r="N130" s="238"/>
      <c r="O130" s="238"/>
      <c r="P130" s="260"/>
      <c r="Q130" s="260"/>
      <c r="R130" s="238"/>
      <c r="S130" s="301"/>
      <c r="T130" s="450">
        <f t="shared" si="10"/>
        <v>0</v>
      </c>
    </row>
    <row r="131" spans="1:20" ht="15">
      <c r="A131" s="3"/>
      <c r="B131" s="639"/>
      <c r="C131" s="637"/>
      <c r="D131" s="638"/>
      <c r="E131" s="691"/>
      <c r="F131" s="644"/>
      <c r="G131" s="242"/>
      <c r="H131" s="238"/>
      <c r="I131" s="238"/>
      <c r="J131" s="238"/>
      <c r="K131" s="260"/>
      <c r="L131" s="238"/>
      <c r="M131" s="238"/>
      <c r="N131" s="238"/>
      <c r="O131" s="238"/>
      <c r="P131" s="260"/>
      <c r="Q131" s="260"/>
      <c r="R131" s="238"/>
      <c r="S131" s="301"/>
      <c r="T131" s="450">
        <f t="shared" si="10"/>
        <v>0</v>
      </c>
    </row>
    <row r="132" spans="1:20" ht="14.25" customHeight="1">
      <c r="A132" s="3"/>
      <c r="B132" s="645"/>
      <c r="C132" s="646"/>
      <c r="D132" s="647"/>
      <c r="E132" s="670"/>
      <c r="F132" s="670"/>
      <c r="G132" s="241"/>
      <c r="H132" s="498"/>
      <c r="I132" s="498"/>
      <c r="J132" s="498"/>
      <c r="K132" s="498"/>
      <c r="L132" s="498"/>
      <c r="M132" s="498"/>
      <c r="N132" s="498"/>
      <c r="O132" s="498"/>
      <c r="P132" s="501"/>
      <c r="Q132" s="501"/>
      <c r="R132" s="498"/>
      <c r="S132" s="502"/>
      <c r="T132" s="451">
        <f t="shared" si="10"/>
        <v>0</v>
      </c>
    </row>
    <row r="133" spans="1:20" ht="15.75" thickBot="1">
      <c r="A133" s="3"/>
      <c r="B133" s="648"/>
      <c r="C133" s="649"/>
      <c r="D133" s="650"/>
      <c r="E133" s="670"/>
      <c r="F133" s="670"/>
      <c r="G133" s="241"/>
      <c r="H133" s="498"/>
      <c r="I133" s="498"/>
      <c r="J133" s="498"/>
      <c r="K133" s="498"/>
      <c r="L133" s="498"/>
      <c r="M133" s="498"/>
      <c r="N133" s="498"/>
      <c r="O133" s="498"/>
      <c r="P133" s="501"/>
      <c r="Q133" s="501"/>
      <c r="R133" s="498"/>
      <c r="S133" s="502"/>
      <c r="T133" s="451">
        <f t="shared" si="10"/>
        <v>0</v>
      </c>
    </row>
    <row r="134" spans="1:20" ht="14.25" customHeight="1">
      <c r="A134" s="3"/>
      <c r="B134" s="636"/>
      <c r="C134" s="637"/>
      <c r="D134" s="638"/>
      <c r="E134" s="690"/>
      <c r="F134" s="692"/>
      <c r="G134" s="242"/>
      <c r="H134" s="238"/>
      <c r="I134" s="238"/>
      <c r="J134" s="238"/>
      <c r="K134" s="238"/>
      <c r="L134" s="238"/>
      <c r="M134" s="238"/>
      <c r="N134" s="238"/>
      <c r="O134" s="238"/>
      <c r="P134" s="238"/>
      <c r="Q134" s="238"/>
      <c r="R134" s="238"/>
      <c r="S134" s="301"/>
      <c r="T134" s="450">
        <f t="shared" si="10"/>
        <v>0</v>
      </c>
    </row>
    <row r="135" spans="1:20" ht="15">
      <c r="A135" s="3"/>
      <c r="B135" s="639"/>
      <c r="C135" s="637"/>
      <c r="D135" s="638"/>
      <c r="E135" s="691"/>
      <c r="F135" s="644"/>
      <c r="G135" s="242"/>
      <c r="H135" s="238"/>
      <c r="I135" s="238"/>
      <c r="J135" s="238"/>
      <c r="K135" s="238"/>
      <c r="L135" s="238"/>
      <c r="M135" s="238"/>
      <c r="N135" s="238"/>
      <c r="O135" s="238"/>
      <c r="P135" s="238"/>
      <c r="Q135" s="238"/>
      <c r="R135" s="238"/>
      <c r="S135" s="301"/>
      <c r="T135" s="450">
        <f t="shared" si="10"/>
        <v>0</v>
      </c>
    </row>
    <row r="136" spans="1:20" ht="14.25" customHeight="1">
      <c r="A136" s="3"/>
      <c r="B136" s="668"/>
      <c r="C136" s="646"/>
      <c r="D136" s="647"/>
      <c r="E136" s="670"/>
      <c r="F136" s="670"/>
      <c r="G136" s="241"/>
      <c r="H136" s="498"/>
      <c r="I136" s="498"/>
      <c r="J136" s="498"/>
      <c r="K136" s="498"/>
      <c r="L136" s="498"/>
      <c r="M136" s="498"/>
      <c r="N136" s="498"/>
      <c r="O136" s="498"/>
      <c r="P136" s="498"/>
      <c r="Q136" s="498"/>
      <c r="R136" s="498"/>
      <c r="S136" s="502"/>
      <c r="T136" s="451">
        <f t="shared" si="10"/>
        <v>0</v>
      </c>
    </row>
    <row r="137" spans="1:20" ht="15.75" thickBot="1">
      <c r="A137" s="3"/>
      <c r="B137" s="648"/>
      <c r="C137" s="649"/>
      <c r="D137" s="650"/>
      <c r="E137" s="670"/>
      <c r="F137" s="670"/>
      <c r="G137" s="302"/>
      <c r="H137" s="503"/>
      <c r="I137" s="503"/>
      <c r="J137" s="503"/>
      <c r="K137" s="503"/>
      <c r="L137" s="503"/>
      <c r="M137" s="503"/>
      <c r="N137" s="503"/>
      <c r="O137" s="503"/>
      <c r="P137" s="503"/>
      <c r="Q137" s="503"/>
      <c r="R137" s="503"/>
      <c r="S137" s="504"/>
      <c r="T137" s="451">
        <f t="shared" si="10"/>
        <v>0</v>
      </c>
    </row>
    <row r="138" spans="1:19" ht="15">
      <c r="A138" s="3"/>
      <c r="B138" s="3"/>
      <c r="C138" s="3"/>
      <c r="D138" s="3"/>
      <c r="E138" s="3"/>
      <c r="F138" s="3"/>
      <c r="G138" s="2"/>
      <c r="H138" s="3"/>
      <c r="I138" s="3"/>
      <c r="J138" s="3"/>
      <c r="K138" s="3"/>
      <c r="L138" s="3"/>
      <c r="M138" s="3"/>
      <c r="N138" s="3"/>
      <c r="O138" s="3"/>
      <c r="R138" s="36"/>
      <c r="S138" s="36"/>
    </row>
    <row r="139" spans="1:19" ht="15">
      <c r="A139" s="3"/>
      <c r="B139" s="3"/>
      <c r="C139" s="3"/>
      <c r="D139" s="3"/>
      <c r="E139" s="3"/>
      <c r="F139" s="3"/>
      <c r="G139" s="2"/>
      <c r="H139" s="3"/>
      <c r="I139" s="3"/>
      <c r="J139" s="3"/>
      <c r="K139" s="3"/>
      <c r="L139" s="3"/>
      <c r="M139" s="3"/>
      <c r="N139" s="3"/>
      <c r="O139" s="3"/>
      <c r="R139" s="36"/>
      <c r="S139" s="36"/>
    </row>
    <row r="140" spans="1:19" ht="15">
      <c r="A140" s="3"/>
      <c r="B140" s="3"/>
      <c r="C140" s="3"/>
      <c r="D140" s="3"/>
      <c r="E140" s="3"/>
      <c r="F140" s="3"/>
      <c r="G140" s="2"/>
      <c r="H140" s="3"/>
      <c r="I140" s="3"/>
      <c r="J140" s="3"/>
      <c r="K140" s="3"/>
      <c r="L140" s="3"/>
      <c r="M140" s="3"/>
      <c r="N140" s="3"/>
      <c r="O140" s="3"/>
      <c r="R140" s="36"/>
      <c r="S140" s="36"/>
    </row>
    <row r="141" spans="1:19" ht="16.5" thickBot="1">
      <c r="A141" s="3"/>
      <c r="B141" s="305"/>
      <c r="C141" s="3"/>
      <c r="D141" s="3"/>
      <c r="E141" s="3"/>
      <c r="F141" s="3"/>
      <c r="G141" s="2"/>
      <c r="H141" s="3"/>
      <c r="I141" s="3"/>
      <c r="J141" s="3"/>
      <c r="K141" s="3"/>
      <c r="L141" s="3"/>
      <c r="M141" s="3"/>
      <c r="N141" s="3"/>
      <c r="O141" s="3"/>
      <c r="R141" s="36"/>
      <c r="S141" s="36"/>
    </row>
    <row r="142" spans="1:21" ht="15">
      <c r="A142" s="3"/>
      <c r="B142" s="3" t="s">
        <v>388</v>
      </c>
      <c r="C142" s="3"/>
      <c r="D142" s="3"/>
      <c r="E142" s="303" t="s">
        <v>329</v>
      </c>
      <c r="F142" s="263" t="s">
        <v>338</v>
      </c>
      <c r="G142" s="240"/>
      <c r="H142" s="362" t="str">
        <f aca="true" t="shared" si="11" ref="H142:S142">C30</f>
        <v>P1</v>
      </c>
      <c r="I142" s="362" t="str">
        <f t="shared" si="11"/>
        <v>P2</v>
      </c>
      <c r="J142" s="362" t="str">
        <f t="shared" si="11"/>
        <v>P3</v>
      </c>
      <c r="K142" s="362" t="str">
        <f t="shared" si="11"/>
        <v>P4</v>
      </c>
      <c r="L142" s="362" t="str">
        <f t="shared" si="11"/>
        <v>P5</v>
      </c>
      <c r="M142" s="362" t="str">
        <f t="shared" si="11"/>
        <v>P6</v>
      </c>
      <c r="N142" s="362" t="str">
        <f t="shared" si="11"/>
        <v>P7</v>
      </c>
      <c r="O142" s="362" t="str">
        <f t="shared" si="11"/>
        <v>P8</v>
      </c>
      <c r="P142" s="362" t="str">
        <f t="shared" si="11"/>
        <v>P9</v>
      </c>
      <c r="Q142" s="362" t="str">
        <f t="shared" si="11"/>
        <v>P10</v>
      </c>
      <c r="R142" s="362" t="str">
        <f t="shared" si="11"/>
        <v>P11</v>
      </c>
      <c r="S142" s="362" t="str">
        <f t="shared" si="11"/>
        <v>P12</v>
      </c>
      <c r="T142" s="36"/>
      <c r="U142" s="36"/>
    </row>
    <row r="143" spans="1:21" ht="15">
      <c r="A143" s="3"/>
      <c r="B143" s="662" t="str">
        <f>IF(ISBLANK(B118),"",(B118))</f>
        <v>Pr1.Number of male and female condoms distributed to FSW</v>
      </c>
      <c r="C143" s="663"/>
      <c r="D143" s="664"/>
      <c r="E143" s="669" t="str">
        <f>IF(ISBLANK(E118),"",(E118))</f>
        <v>2.1</v>
      </c>
      <c r="F143" s="671" t="str">
        <f>IF(ISBLANK(F118),"",(F118))</f>
        <v>Yes</v>
      </c>
      <c r="G143" s="328" t="s">
        <v>92</v>
      </c>
      <c r="H143" s="392">
        <f aca="true" t="shared" si="12" ref="H143:S143">H118</f>
        <v>950700</v>
      </c>
      <c r="I143" s="392">
        <f t="shared" si="12"/>
        <v>950700</v>
      </c>
      <c r="J143" s="392">
        <f t="shared" si="12"/>
        <v>0</v>
      </c>
      <c r="K143" s="392">
        <f t="shared" si="12"/>
        <v>0</v>
      </c>
      <c r="L143" s="392">
        <f t="shared" si="12"/>
        <v>0</v>
      </c>
      <c r="M143" s="392">
        <f t="shared" si="12"/>
        <v>0</v>
      </c>
      <c r="N143" s="392">
        <f t="shared" si="12"/>
        <v>0</v>
      </c>
      <c r="O143" s="392">
        <f t="shared" si="12"/>
        <v>0</v>
      </c>
      <c r="P143" s="392">
        <f t="shared" si="12"/>
        <v>650000</v>
      </c>
      <c r="Q143" s="392">
        <f t="shared" si="12"/>
        <v>650000</v>
      </c>
      <c r="R143" s="392">
        <f t="shared" si="12"/>
        <v>0</v>
      </c>
      <c r="S143" s="392">
        <f t="shared" si="12"/>
        <v>0</v>
      </c>
      <c r="T143" s="36"/>
      <c r="U143" s="36"/>
    </row>
    <row r="144" spans="1:21" ht="15.75" thickBot="1">
      <c r="A144" s="3"/>
      <c r="B144" s="665"/>
      <c r="C144" s="666"/>
      <c r="D144" s="667"/>
      <c r="E144" s="669"/>
      <c r="F144" s="671"/>
      <c r="G144" s="131" t="s">
        <v>93</v>
      </c>
      <c r="H144" s="392">
        <f aca="true" t="shared" si="13" ref="H144:K148">H119</f>
        <v>971</v>
      </c>
      <c r="I144" s="392">
        <f t="shared" si="13"/>
        <v>0</v>
      </c>
      <c r="J144" s="392">
        <f t="shared" si="13"/>
        <v>0</v>
      </c>
      <c r="K144" s="392">
        <f t="shared" si="13"/>
        <v>0</v>
      </c>
      <c r="L144" s="392">
        <f aca="true" t="shared" si="14" ref="L144:S144">L119</f>
        <v>0</v>
      </c>
      <c r="M144" s="392">
        <f t="shared" si="14"/>
        <v>0</v>
      </c>
      <c r="N144" s="392">
        <f t="shared" si="14"/>
        <v>0</v>
      </c>
      <c r="O144" s="392">
        <f t="shared" si="14"/>
        <v>0</v>
      </c>
      <c r="P144" s="392">
        <f t="shared" si="14"/>
        <v>1113886</v>
      </c>
      <c r="Q144" s="392">
        <f t="shared" si="14"/>
        <v>50361</v>
      </c>
      <c r="R144" s="392">
        <f t="shared" si="14"/>
        <v>0</v>
      </c>
      <c r="S144" s="392">
        <f t="shared" si="14"/>
        <v>0</v>
      </c>
      <c r="T144" s="36"/>
      <c r="U144" s="36"/>
    </row>
    <row r="145" spans="1:21" ht="15">
      <c r="A145" s="3"/>
      <c r="B145" s="662" t="str">
        <f>IF(ISBLANK(B120),"",(B120))</f>
        <v>Pr2. Number of FSWs who received testing and counseling for HIV and received their test results</v>
      </c>
      <c r="C145" s="663"/>
      <c r="D145" s="664"/>
      <c r="E145" s="669">
        <f>IF(ISBLANK(E120),"",(E120))</f>
        <v>2.2</v>
      </c>
      <c r="F145" s="671" t="str">
        <f>IF(ISBLANK(F120),"",(F120))</f>
        <v>Yes</v>
      </c>
      <c r="G145" s="239" t="s">
        <v>92</v>
      </c>
      <c r="H145" s="392">
        <f t="shared" si="13"/>
        <v>2252</v>
      </c>
      <c r="I145" s="392">
        <f>I120</f>
        <v>2253</v>
      </c>
      <c r="J145" s="392">
        <f t="shared" si="13"/>
        <v>0</v>
      </c>
      <c r="K145" s="392">
        <f>K120</f>
        <v>0</v>
      </c>
      <c r="L145" s="392">
        <f aca="true" t="shared" si="15" ref="L145:S145">L120</f>
        <v>0</v>
      </c>
      <c r="M145" s="392">
        <f t="shared" si="15"/>
        <v>0</v>
      </c>
      <c r="N145" s="392">
        <f t="shared" si="15"/>
        <v>0</v>
      </c>
      <c r="O145" s="392">
        <f t="shared" si="15"/>
        <v>0</v>
      </c>
      <c r="P145" s="392">
        <f t="shared" si="15"/>
        <v>1550</v>
      </c>
      <c r="Q145" s="392">
        <f t="shared" si="15"/>
        <v>1550</v>
      </c>
      <c r="R145" s="392">
        <f t="shared" si="15"/>
        <v>0</v>
      </c>
      <c r="S145" s="392">
        <f t="shared" si="15"/>
        <v>0</v>
      </c>
      <c r="T145" s="36"/>
      <c r="U145" s="36"/>
    </row>
    <row r="146" spans="1:21" ht="15.75" thickBot="1">
      <c r="A146" s="3"/>
      <c r="B146" s="665"/>
      <c r="C146" s="666"/>
      <c r="D146" s="667"/>
      <c r="E146" s="669"/>
      <c r="F146" s="671"/>
      <c r="G146" s="239" t="s">
        <v>93</v>
      </c>
      <c r="H146" s="392">
        <f t="shared" si="13"/>
        <v>1247</v>
      </c>
      <c r="I146" s="392">
        <f t="shared" si="13"/>
        <v>0</v>
      </c>
      <c r="J146" s="392">
        <f t="shared" si="13"/>
        <v>0</v>
      </c>
      <c r="K146" s="392">
        <f t="shared" si="13"/>
        <v>0</v>
      </c>
      <c r="L146" s="392">
        <f aca="true" t="shared" si="16" ref="L146:S146">L121</f>
        <v>0</v>
      </c>
      <c r="M146" s="392">
        <f t="shared" si="16"/>
        <v>0</v>
      </c>
      <c r="N146" s="392">
        <f t="shared" si="16"/>
        <v>0</v>
      </c>
      <c r="O146" s="392">
        <f t="shared" si="16"/>
        <v>0</v>
      </c>
      <c r="P146" s="392">
        <f t="shared" si="16"/>
        <v>1797</v>
      </c>
      <c r="Q146" s="392">
        <f t="shared" si="16"/>
        <v>1493</v>
      </c>
      <c r="R146" s="392">
        <f t="shared" si="16"/>
        <v>0</v>
      </c>
      <c r="S146" s="392">
        <f t="shared" si="16"/>
        <v>0</v>
      </c>
      <c r="T146" s="36"/>
      <c r="U146" s="36"/>
    </row>
    <row r="147" spans="1:21" ht="15">
      <c r="A147" s="3"/>
      <c r="B147" s="662" t="str">
        <f>IF(ISBLANK(B122),"",(B122))</f>
        <v>Pr3. Number of FSWs reached with HIV and AIDS prevention programs -with defined service package</v>
      </c>
      <c r="C147" s="663"/>
      <c r="D147" s="664"/>
      <c r="E147" s="669">
        <f>IF(ISBLANK(E122),"",(E122))</f>
        <v>2.3</v>
      </c>
      <c r="F147" s="671" t="str">
        <f>IF(ISBLANK(F122),"",(F122))</f>
        <v>Yes</v>
      </c>
      <c r="G147" s="131" t="s">
        <v>92</v>
      </c>
      <c r="H147" s="392">
        <f t="shared" si="13"/>
        <v>2502</v>
      </c>
      <c r="I147" s="392">
        <f t="shared" si="13"/>
        <v>2503</v>
      </c>
      <c r="J147" s="392">
        <f t="shared" si="13"/>
        <v>0</v>
      </c>
      <c r="K147" s="392">
        <f t="shared" si="13"/>
        <v>0</v>
      </c>
      <c r="L147" s="392">
        <f aca="true" t="shared" si="17" ref="L147:S147">L122</f>
        <v>0</v>
      </c>
      <c r="M147" s="392">
        <f t="shared" si="17"/>
        <v>0</v>
      </c>
      <c r="N147" s="392">
        <f t="shared" si="17"/>
        <v>0</v>
      </c>
      <c r="O147" s="392">
        <f t="shared" si="17"/>
        <v>0</v>
      </c>
      <c r="P147" s="392">
        <f t="shared" si="17"/>
        <v>2000</v>
      </c>
      <c r="Q147" s="392">
        <f t="shared" si="17"/>
        <v>2000</v>
      </c>
      <c r="R147" s="392">
        <f t="shared" si="17"/>
        <v>0</v>
      </c>
      <c r="S147" s="392">
        <f t="shared" si="17"/>
        <v>0</v>
      </c>
      <c r="T147" s="36"/>
      <c r="U147" s="36"/>
    </row>
    <row r="148" spans="1:21" ht="15.75" thickBot="1">
      <c r="A148" s="3"/>
      <c r="B148" s="665"/>
      <c r="C148" s="666"/>
      <c r="D148" s="667"/>
      <c r="E148" s="669"/>
      <c r="F148" s="671"/>
      <c r="G148" s="132" t="s">
        <v>93</v>
      </c>
      <c r="H148" s="393">
        <f t="shared" si="13"/>
        <v>1767</v>
      </c>
      <c r="I148" s="393">
        <f t="shared" si="13"/>
        <v>0</v>
      </c>
      <c r="J148" s="393">
        <f t="shared" si="13"/>
        <v>0</v>
      </c>
      <c r="K148" s="393">
        <f t="shared" si="13"/>
        <v>0</v>
      </c>
      <c r="L148" s="392">
        <f aca="true" t="shared" si="18" ref="L148:S148">L123</f>
        <v>0</v>
      </c>
      <c r="M148" s="392">
        <f t="shared" si="18"/>
        <v>0</v>
      </c>
      <c r="N148" s="392">
        <f t="shared" si="18"/>
        <v>0</v>
      </c>
      <c r="O148" s="392">
        <f t="shared" si="18"/>
        <v>0</v>
      </c>
      <c r="P148" s="392">
        <f t="shared" si="18"/>
        <v>2111</v>
      </c>
      <c r="Q148" s="392">
        <f t="shared" si="18"/>
        <v>1895</v>
      </c>
      <c r="R148" s="392">
        <f t="shared" si="18"/>
        <v>0</v>
      </c>
      <c r="S148" s="392">
        <f t="shared" si="18"/>
        <v>0</v>
      </c>
      <c r="T148" s="36"/>
      <c r="U148" s="36"/>
    </row>
    <row r="149" spans="1:17" ht="15">
      <c r="A149" s="3"/>
      <c r="B149" s="3"/>
      <c r="C149" s="3"/>
      <c r="D149" s="3"/>
      <c r="E149" s="3"/>
      <c r="F149" s="3"/>
      <c r="G149" s="3"/>
      <c r="H149" s="3"/>
      <c r="I149" s="3"/>
      <c r="J149" s="3"/>
      <c r="K149" s="3"/>
      <c r="L149" s="3"/>
      <c r="M149" s="3"/>
      <c r="N149"/>
      <c r="O149"/>
      <c r="P149" s="36"/>
      <c r="Q149" s="36"/>
    </row>
    <row r="150" spans="14:17" ht="15">
      <c r="N150"/>
      <c r="O150"/>
      <c r="P150" s="36"/>
      <c r="Q150" s="36"/>
    </row>
    <row r="151" spans="14:17" ht="15">
      <c r="N151"/>
      <c r="O151"/>
      <c r="P151" s="36"/>
      <c r="Q151" s="36"/>
    </row>
    <row r="152" spans="14:17" ht="15">
      <c r="N152"/>
      <c r="O152"/>
      <c r="P152" s="36"/>
      <c r="Q152" s="36"/>
    </row>
  </sheetData>
  <sheetProtection/>
  <mergeCells count="74">
    <mergeCell ref="F128:F129"/>
    <mergeCell ref="E128:E129"/>
    <mergeCell ref="E134:E135"/>
    <mergeCell ref="F134:F135"/>
    <mergeCell ref="F126:F127"/>
    <mergeCell ref="F124:F125"/>
    <mergeCell ref="E124:E125"/>
    <mergeCell ref="E130:E131"/>
    <mergeCell ref="F130:F131"/>
    <mergeCell ref="F132:F133"/>
    <mergeCell ref="E132:E133"/>
    <mergeCell ref="E126:E127"/>
    <mergeCell ref="F47:I47"/>
    <mergeCell ref="B108:B111"/>
    <mergeCell ref="O31:O34"/>
    <mergeCell ref="E118:E119"/>
    <mergeCell ref="F118:F119"/>
    <mergeCell ref="F120:F121"/>
    <mergeCell ref="E120:E121"/>
    <mergeCell ref="F143:F144"/>
    <mergeCell ref="B143:D144"/>
    <mergeCell ref="B26:C26"/>
    <mergeCell ref="B21:J21"/>
    <mergeCell ref="B73:C73"/>
    <mergeCell ref="E122:E123"/>
    <mergeCell ref="B116:D116"/>
    <mergeCell ref="D24:E24"/>
    <mergeCell ref="G24:H24"/>
    <mergeCell ref="I24:J24"/>
    <mergeCell ref="B147:D148"/>
    <mergeCell ref="B136:D137"/>
    <mergeCell ref="E145:E146"/>
    <mergeCell ref="F136:F137"/>
    <mergeCell ref="E143:E144"/>
    <mergeCell ref="F145:F146"/>
    <mergeCell ref="E147:E148"/>
    <mergeCell ref="F147:F148"/>
    <mergeCell ref="B145:D146"/>
    <mergeCell ref="E136:E137"/>
    <mergeCell ref="B128:D129"/>
    <mergeCell ref="B130:D131"/>
    <mergeCell ref="B132:D133"/>
    <mergeCell ref="B134:D135"/>
    <mergeCell ref="B124:D125"/>
    <mergeCell ref="B126:D127"/>
    <mergeCell ref="B2:J2"/>
    <mergeCell ref="C4:D4"/>
    <mergeCell ref="E4:F4"/>
    <mergeCell ref="G4:J4"/>
    <mergeCell ref="I8:J8"/>
    <mergeCell ref="C8:D8"/>
    <mergeCell ref="C6:D6"/>
    <mergeCell ref="E6:F6"/>
    <mergeCell ref="I6:J6"/>
    <mergeCell ref="A118:A123"/>
    <mergeCell ref="B29:N29"/>
    <mergeCell ref="B118:D119"/>
    <mergeCell ref="B60:D60"/>
    <mergeCell ref="F122:F123"/>
    <mergeCell ref="B120:D121"/>
    <mergeCell ref="B122:D123"/>
    <mergeCell ref="G90:H90"/>
    <mergeCell ref="B72:C72"/>
    <mergeCell ref="B71:C71"/>
    <mergeCell ref="B18:C18"/>
    <mergeCell ref="E10:F10"/>
    <mergeCell ref="E12:F12"/>
    <mergeCell ref="C10:D10"/>
    <mergeCell ref="C12:D12"/>
    <mergeCell ref="B14:J14"/>
    <mergeCell ref="D18:F18"/>
    <mergeCell ref="H16:I16"/>
    <mergeCell ref="G12:J12"/>
    <mergeCell ref="G10:J10"/>
  </mergeCells>
  <conditionalFormatting sqref="B34 B32 C32:D33 E32:G32 E33:N33 C31">
    <cfRule type="expression" priority="3" dxfId="30" stopIfTrue="1">
      <formula>+AND(B30&gt;=#REF!,B30&lt;=#REF!)</formula>
    </cfRule>
  </conditionalFormatting>
  <conditionalFormatting sqref="C34:N34">
    <cfRule type="expression" priority="4" dxfId="30" stopIfTrue="1">
      <formula>+AND(C32&gt;=#REF!,C32&lt;=#REF!)</formula>
    </cfRule>
  </conditionalFormatting>
  <conditionalFormatting sqref="C30:N30 C94:N94">
    <cfRule type="cellIs" priority="7" dxfId="38" operator="equal" stopIfTrue="1">
      <formula>$C$16</formula>
    </cfRule>
  </conditionalFormatting>
  <conditionalFormatting sqref="C12:D12">
    <cfRule type="cellIs" priority="9" dxfId="39" operator="equal" stopIfTrue="1">
      <formula>"C"</formula>
    </cfRule>
    <cfRule type="cellIs" priority="10" dxfId="40" operator="equal" stopIfTrue="1">
      <formula>"B2"</formula>
    </cfRule>
    <cfRule type="cellIs" priority="11" dxfId="41" operator="equal" stopIfTrue="1">
      <formula>"B1"</formula>
    </cfRule>
  </conditionalFormatting>
  <conditionalFormatting sqref="H142:S142 H116:S117">
    <cfRule type="cellIs" priority="18" dxfId="42" operator="equal" stopIfTrue="1">
      <formula>$C$16</formula>
    </cfRule>
  </conditionalFormatting>
  <conditionalFormatting sqref="H32">
    <cfRule type="expression" priority="1" dxfId="30" stopIfTrue="1">
      <formula>+AND(H31&gt;=#REF!,H31&lt;=#REF!)</formula>
    </cfRule>
  </conditionalFormatting>
  <dataValidations count="9">
    <dataValidation type="list" allowBlank="1" showInputMessage="1" showErrorMessage="1" sqref="B108 G6">
      <formula1>Component</formula1>
    </dataValidation>
    <dataValidation type="list" allowBlank="1" showInputMessage="1" showErrorMessage="1" sqref="C16">
      <formula1>PERIOD</formula1>
    </dataValidation>
    <dataValidation type="list" allowBlank="1" showInputMessage="1" showErrorMessage="1" sqref="G10:J10">
      <formula1>LFA</formula1>
    </dataValidation>
    <dataValidation type="list" allowBlank="1" showInputMessage="1" showErrorMessage="1" sqref="C4:D4">
      <formula1>Countries</formula1>
    </dataValidation>
    <dataValidation type="list" allowBlank="1" showInputMessage="1" showErrorMessage="1" sqref="C12:D12">
      <formula1>Rating</formula1>
    </dataValidation>
    <dataValidation type="list" allowBlank="1" showInputMessage="1" showErrorMessage="1" sqref="I8:J8">
      <formula1>Phase</formula1>
    </dataValidation>
    <dataValidation type="list" allowBlank="1" showInputMessage="1" showErrorMessage="1" sqref="G8">
      <formula1>Round</formula1>
    </dataValidation>
    <dataValidation type="list" allowBlank="1" showInputMessage="1" showErrorMessage="1" sqref="D26">
      <formula1>Currency</formula1>
    </dataValidation>
    <dataValidation type="list" allowBlank="1" showInputMessage="1" showErrorMessage="1" sqref="C108:C111">
      <formula1>Medicaments</formula1>
    </dataValidation>
  </dataValidations>
  <printOptions/>
  <pageMargins left="0.7086614173228347" right="0.7086614173228347" top="0.7480314960629921" bottom="0.7480314960629921" header="0.31496062992125984" footer="0.31496062992125984"/>
  <pageSetup horizontalDpi="600" verticalDpi="600" orientation="landscape" paperSize="9" r:id="rId4"/>
  <headerFooter>
    <oddFooter>&amp;L&amp;F&amp;C&amp;A&amp;RV1.0          &amp;D</oddFooter>
  </headerFooter>
  <rowBreaks count="1" manualBreakCount="1">
    <brk id="48" max="255" man="1"/>
  </rowBreaks>
  <ignoredErrors>
    <ignoredError sqref="H142:S142 E143" unlockedFormula="1"/>
  </ignoredErrors>
  <drawing r:id="rId3"/>
  <legacyDrawing r:id="rId2"/>
</worksheet>
</file>

<file path=xl/worksheets/sheet4.xml><?xml version="1.0" encoding="utf-8"?>
<worksheet xmlns="http://schemas.openxmlformats.org/spreadsheetml/2006/main" xmlns:r="http://schemas.openxmlformats.org/officeDocument/2006/relationships">
  <sheetPr>
    <tabColor indexed="51"/>
  </sheetPr>
  <dimension ref="A1:X18"/>
  <sheetViews>
    <sheetView showGridLines="0" zoomScale="110" zoomScaleNormal="110" zoomScaleSheetLayoutView="100" zoomScalePageLayoutView="0" workbookViewId="0" topLeftCell="A5">
      <selection activeCell="G12" sqref="G12:J12"/>
    </sheetView>
  </sheetViews>
  <sheetFormatPr defaultColWidth="11.421875" defaultRowHeight="15"/>
  <cols>
    <col min="1" max="1" width="21.140625" style="3" customWidth="1"/>
    <col min="2" max="2" width="12.57421875" style="3" customWidth="1"/>
    <col min="3" max="3" width="20.57421875" style="3" customWidth="1"/>
    <col min="4" max="4" width="15.28125" style="3" customWidth="1"/>
    <col min="5" max="5" width="11.7109375" style="3" customWidth="1"/>
    <col min="6" max="6" width="10.7109375" style="3" customWidth="1"/>
    <col min="7" max="7" width="11.7109375" style="3" customWidth="1"/>
    <col min="8" max="8" width="15.00390625" style="3" customWidth="1"/>
    <col min="9" max="9" width="9.421875" style="3" customWidth="1"/>
    <col min="10" max="10" width="13.00390625" style="3" customWidth="1"/>
    <col min="11" max="11" width="11.421875" style="3" customWidth="1"/>
    <col min="12" max="12" width="8.140625" style="3" customWidth="1"/>
    <col min="13" max="13" width="9.7109375" style="3" customWidth="1"/>
    <col min="14" max="14" width="8.57421875" style="3" customWidth="1"/>
    <col min="15" max="15" width="7.140625" style="3" customWidth="1"/>
    <col min="16" max="16384" width="11.421875" style="3" customWidth="1"/>
  </cols>
  <sheetData>
    <row r="1" spans="1:10" ht="21" customHeight="1">
      <c r="A1" s="2"/>
      <c r="B1" s="2"/>
      <c r="C1" s="2"/>
      <c r="D1" s="2"/>
      <c r="E1" s="2"/>
      <c r="F1" s="2"/>
      <c r="G1" s="257"/>
      <c r="H1" s="2"/>
      <c r="I1" s="2"/>
      <c r="J1" s="2"/>
    </row>
    <row r="2" ht="25.5" customHeight="1"/>
    <row r="3" spans="2:20" ht="36">
      <c r="B3" s="693" t="str">
        <f>+"Dashboard: "&amp;" "&amp;+IF('Data Entry'!C4="Please Select","",'Data Entry'!C4&amp;" - ")&amp;+IF('Data Entry'!G6="Please Select","",'Data Entry'!G6&amp;"  (")&amp;+IF('Data Entry'!C8="Please Select","",'Data Entry'!C8)&amp;")"</f>
        <v>Dashboard:  Ghana - HIV / AIDS  (Adventist Development and Relief Agency, Ghana)</v>
      </c>
      <c r="C3" s="693"/>
      <c r="D3" s="693"/>
      <c r="E3" s="693"/>
      <c r="F3" s="693"/>
      <c r="G3" s="693"/>
      <c r="H3" s="693"/>
      <c r="I3" s="693"/>
      <c r="J3" s="693"/>
      <c r="K3" s="4"/>
      <c r="L3" s="4"/>
      <c r="M3" s="4"/>
      <c r="N3" s="5"/>
      <c r="O3" s="5"/>
      <c r="P3" s="5"/>
      <c r="Q3" s="5"/>
      <c r="R3" s="5"/>
      <c r="S3" s="5"/>
      <c r="T3" s="5"/>
    </row>
    <row r="4" spans="12:20" ht="15" customHeight="1">
      <c r="L4" s="5"/>
      <c r="M4" s="5"/>
      <c r="N4" s="5"/>
      <c r="O4" s="5"/>
      <c r="P4" s="5"/>
      <c r="Q4" s="5"/>
      <c r="R4" s="5"/>
      <c r="S4" s="5"/>
      <c r="T4" s="5"/>
    </row>
    <row r="5" spans="12:20" ht="15">
      <c r="L5" s="5"/>
      <c r="M5" s="5"/>
      <c r="N5" s="5"/>
      <c r="O5" s="5"/>
      <c r="P5" s="5"/>
      <c r="Q5" s="5"/>
      <c r="R5" s="5"/>
      <c r="S5" s="5"/>
      <c r="T5" s="5"/>
    </row>
    <row r="6" spans="1:21" ht="32.25" customHeight="1">
      <c r="A6" s="253" t="s">
        <v>33</v>
      </c>
      <c r="B6" s="695" t="str">
        <f>+IF('Data Entry'!C4="Please Select","",'Data Entry'!C4)</f>
        <v>Ghana</v>
      </c>
      <c r="C6" s="695"/>
      <c r="D6" s="699" t="s">
        <v>19</v>
      </c>
      <c r="E6" s="699"/>
      <c r="F6" s="700" t="str">
        <f>+'Data Entry'!G4</f>
        <v>Reinforcing the Scaling Up of HIV Services: Strengthening HIV Prevention and Effective Targeting </v>
      </c>
      <c r="G6" s="700"/>
      <c r="H6" s="700"/>
      <c r="I6" s="700"/>
      <c r="J6" s="700"/>
      <c r="K6" s="50"/>
      <c r="L6" s="82"/>
      <c r="M6" s="50"/>
      <c r="N6" s="50"/>
      <c r="O6" s="50"/>
      <c r="P6" s="51"/>
      <c r="Q6" s="17"/>
      <c r="R6" s="17"/>
      <c r="S6" s="17"/>
      <c r="T6" s="17"/>
      <c r="U6" s="17"/>
    </row>
    <row r="7" spans="2:21" ht="8.25" customHeight="1">
      <c r="B7" s="6"/>
      <c r="C7" s="7"/>
      <c r="D7" s="7"/>
      <c r="E7" s="8"/>
      <c r="F7" s="8"/>
      <c r="G7" s="9"/>
      <c r="H7" s="9"/>
      <c r="K7" s="50"/>
      <c r="L7" s="50"/>
      <c r="M7" s="50"/>
      <c r="N7" s="50"/>
      <c r="O7" s="50"/>
      <c r="P7" s="51"/>
      <c r="Q7" s="17"/>
      <c r="R7" s="17"/>
      <c r="S7" s="17"/>
      <c r="T7" s="17"/>
      <c r="U7" s="17"/>
    </row>
    <row r="8" spans="3:21" ht="3.75" customHeight="1">
      <c r="C8" s="10"/>
      <c r="D8" s="10"/>
      <c r="E8" s="10"/>
      <c r="F8" s="10"/>
      <c r="G8" s="10"/>
      <c r="H8" s="10"/>
      <c r="I8" s="10"/>
      <c r="J8" s="10"/>
      <c r="K8" s="50"/>
      <c r="L8" s="50"/>
      <c r="M8" s="50"/>
      <c r="N8" s="50"/>
      <c r="O8" s="52"/>
      <c r="P8" s="51"/>
      <c r="Q8" s="52"/>
      <c r="R8" s="53"/>
      <c r="S8" s="17"/>
      <c r="T8" s="17"/>
      <c r="U8" s="17"/>
    </row>
    <row r="9" spans="1:24" ht="25.5" customHeight="1">
      <c r="A9" s="354" t="s">
        <v>34</v>
      </c>
      <c r="B9" s="458" t="str">
        <f>+IF('Data Entry'!G6="Please Select","",'Data Entry'!G6)</f>
        <v>HIV / AIDS</v>
      </c>
      <c r="C9" s="354" t="s">
        <v>330</v>
      </c>
      <c r="D9" s="324">
        <f>+'Data Entry'!C6</f>
        <v>0</v>
      </c>
      <c r="E9" s="697" t="s">
        <v>20</v>
      </c>
      <c r="F9" s="697"/>
      <c r="G9" s="325">
        <f>+IF(ISBLANK('Data Entry'!C10),"",'Data Entry'!C10)</f>
        <v>42186</v>
      </c>
      <c r="H9" s="354" t="str">
        <f>'Data Entry'!H6</f>
        <v>NFM Funding:</v>
      </c>
      <c r="I9" s="696" t="str">
        <f>+IF(ISBLANK('Data Entry'!I6),"",'Data Entry'!I6)</f>
        <v>US$3,300,664</v>
      </c>
      <c r="J9" s="696"/>
      <c r="K9" s="50"/>
      <c r="L9" s="50"/>
      <c r="M9" s="50"/>
      <c r="N9" s="50"/>
      <c r="O9" s="52"/>
      <c r="P9" s="51"/>
      <c r="Q9" s="52"/>
      <c r="R9" s="53"/>
      <c r="S9" s="17"/>
      <c r="T9" s="11"/>
      <c r="U9" s="11"/>
      <c r="V9" s="10"/>
      <c r="W9" s="10"/>
      <c r="X9" s="10"/>
    </row>
    <row r="10" spans="1:21" ht="25.5" customHeight="1">
      <c r="A10" s="354" t="s">
        <v>325</v>
      </c>
      <c r="B10" s="459">
        <f>+IF('Data Entry'!G8="Please Select","",'Data Entry'!G8)</f>
      </c>
      <c r="C10" s="354" t="s">
        <v>324</v>
      </c>
      <c r="D10" s="456">
        <f>+IF('Data Entry'!I8="Please Select","",'Data Entry'!I8)</f>
      </c>
      <c r="E10" s="698" t="s">
        <v>275</v>
      </c>
      <c r="F10" s="698"/>
      <c r="G10" s="694" t="str">
        <f>+'Data Entry'!C8</f>
        <v>Adventist Development and Relief Agency, Ghana</v>
      </c>
      <c r="H10" s="694"/>
      <c r="I10" s="694"/>
      <c r="J10" s="694"/>
      <c r="K10" s="54"/>
      <c r="L10" s="54"/>
      <c r="M10" s="50"/>
      <c r="N10" s="54"/>
      <c r="O10" s="52"/>
      <c r="P10" s="51"/>
      <c r="Q10" s="11"/>
      <c r="R10" s="53"/>
      <c r="S10" s="17"/>
      <c r="T10" s="11"/>
      <c r="U10" s="11"/>
    </row>
    <row r="11" spans="1:21" ht="25.5" customHeight="1">
      <c r="A11" s="354" t="s">
        <v>28</v>
      </c>
      <c r="B11" s="460" t="str">
        <f>+'Data Entry'!C16</f>
        <v>P1</v>
      </c>
      <c r="C11" s="418" t="s">
        <v>273</v>
      </c>
      <c r="D11" s="457">
        <f>+IF(ISBLANK('Data Entry'!E16),"",'Data Entry'!E16)</f>
        <v>42186</v>
      </c>
      <c r="E11" s="697" t="s">
        <v>29</v>
      </c>
      <c r="F11" s="697"/>
      <c r="G11" s="325">
        <f>+IF(ISBLANK('Data Entry'!G16),"",'Data Entry'!G16)</f>
        <v>42277</v>
      </c>
      <c r="H11" s="354" t="s">
        <v>36</v>
      </c>
      <c r="I11" s="701">
        <f>+IF('Data Entry'!C12="Please Select","",'Data Entry'!C12)</f>
      </c>
      <c r="J11" s="701"/>
      <c r="K11" s="256"/>
      <c r="L11" s="54"/>
      <c r="M11" s="50"/>
      <c r="N11" s="54"/>
      <c r="O11" s="54"/>
      <c r="P11" s="51"/>
      <c r="Q11" s="11"/>
      <c r="R11" s="53"/>
      <c r="S11" s="17"/>
      <c r="T11" s="12"/>
      <c r="U11" s="11"/>
    </row>
    <row r="12" spans="1:24" ht="25.5" customHeight="1">
      <c r="A12" s="354" t="s">
        <v>38</v>
      </c>
      <c r="B12" s="694" t="str">
        <f>+IF('Data Entry'!G10="Please Select","",'Data Entry'!G10)</f>
        <v>PwC (PricewaterhouseCoopers)</v>
      </c>
      <c r="C12" s="694"/>
      <c r="D12" s="694"/>
      <c r="E12" s="698" t="s">
        <v>295</v>
      </c>
      <c r="F12" s="698"/>
      <c r="G12" s="694" t="str">
        <f>+'Data Entry'!G12</f>
        <v>Mark Saalfeld</v>
      </c>
      <c r="H12" s="694"/>
      <c r="I12" s="694"/>
      <c r="J12" s="694"/>
      <c r="K12" s="54"/>
      <c r="L12" s="54"/>
      <c r="M12" s="50"/>
      <c r="N12" s="54"/>
      <c r="O12" s="17"/>
      <c r="P12" s="51"/>
      <c r="Q12" s="11"/>
      <c r="R12" s="53"/>
      <c r="S12" s="17"/>
      <c r="T12" s="11"/>
      <c r="U12" s="55"/>
      <c r="V12" s="11"/>
      <c r="W12" s="12"/>
      <c r="X12" s="11"/>
    </row>
    <row r="13" spans="1:21" ht="25.5" customHeight="1">
      <c r="A13" s="354" t="s">
        <v>39</v>
      </c>
      <c r="B13" s="694" t="str">
        <f>+'Data Entry'!D18</f>
        <v>Adventist Development and Relief Agency, Ghana</v>
      </c>
      <c r="C13" s="694"/>
      <c r="D13" s="694"/>
      <c r="E13" s="698" t="s">
        <v>37</v>
      </c>
      <c r="F13" s="698"/>
      <c r="G13" s="702">
        <f>+IF(ISBLANK('Data Entry'!J16),"",'Data Entry'!J16)</f>
        <v>42321</v>
      </c>
      <c r="H13" s="703"/>
      <c r="I13" s="703"/>
      <c r="J13" s="703"/>
      <c r="K13" s="17"/>
      <c r="L13" s="18"/>
      <c r="M13" s="18"/>
      <c r="N13" s="18"/>
      <c r="O13" s="17"/>
      <c r="P13" s="18"/>
      <c r="Q13" s="18"/>
      <c r="R13" s="53"/>
      <c r="S13" s="17"/>
      <c r="T13" s="18"/>
      <c r="U13" s="56"/>
    </row>
    <row r="14" spans="1:21" ht="15">
      <c r="A14" s="14"/>
      <c r="B14" s="14"/>
      <c r="C14" s="16"/>
      <c r="D14" s="16"/>
      <c r="E14" s="16"/>
      <c r="F14" s="16"/>
      <c r="L14" s="13"/>
      <c r="M14" s="13"/>
      <c r="N14" s="13"/>
      <c r="O14" s="13"/>
      <c r="P14" s="13"/>
      <c r="Q14" s="13"/>
      <c r="R14" s="13"/>
      <c r="S14" s="13"/>
      <c r="T14" s="13"/>
      <c r="U14" s="13"/>
    </row>
    <row r="15" spans="1:21" ht="15">
      <c r="A15" s="16"/>
      <c r="B15" s="16"/>
      <c r="C15" s="16"/>
      <c r="D15" s="16"/>
      <c r="E15" s="16"/>
      <c r="F15" s="16"/>
      <c r="L15" s="13"/>
      <c r="M15" s="13"/>
      <c r="N15" s="13"/>
      <c r="O15" s="13"/>
      <c r="P15" s="13"/>
      <c r="Q15" s="13"/>
      <c r="R15" s="13"/>
      <c r="S15" s="13"/>
      <c r="T15" s="13"/>
      <c r="U15" s="13"/>
    </row>
    <row r="16" spans="1:21" ht="15">
      <c r="A16" s="16"/>
      <c r="B16" s="16"/>
      <c r="C16" s="234"/>
      <c r="D16" s="16"/>
      <c r="E16" s="355"/>
      <c r="F16" s="15"/>
      <c r="L16" s="13"/>
      <c r="M16" s="13"/>
      <c r="N16" s="13"/>
      <c r="O16" s="13"/>
      <c r="P16" s="13"/>
      <c r="Q16" s="13"/>
      <c r="R16" s="13"/>
      <c r="S16" s="13"/>
      <c r="T16" s="13"/>
      <c r="U16" s="13"/>
    </row>
    <row r="17" spans="1:6" ht="15">
      <c r="A17" s="16"/>
      <c r="B17" s="16"/>
      <c r="C17" s="16"/>
      <c r="D17" s="16"/>
      <c r="E17" s="16"/>
      <c r="F17" s="15"/>
    </row>
    <row r="18" spans="1:6" ht="15">
      <c r="A18" s="15"/>
      <c r="B18" s="15"/>
      <c r="C18" s="15"/>
      <c r="D18" s="15"/>
      <c r="E18" s="15"/>
      <c r="F18" s="15"/>
    </row>
  </sheetData>
  <sheetProtection password="CFC9" sheet="1"/>
  <mergeCells count="16">
    <mergeCell ref="B13:D13"/>
    <mergeCell ref="E10:F10"/>
    <mergeCell ref="I11:J11"/>
    <mergeCell ref="G12:J12"/>
    <mergeCell ref="E13:F13"/>
    <mergeCell ref="G13:J13"/>
    <mergeCell ref="B3:J3"/>
    <mergeCell ref="B12:D12"/>
    <mergeCell ref="B6:C6"/>
    <mergeCell ref="I9:J9"/>
    <mergeCell ref="E11:F11"/>
    <mergeCell ref="E12:F12"/>
    <mergeCell ref="D6:E6"/>
    <mergeCell ref="F6:J6"/>
    <mergeCell ref="E9:F9"/>
    <mergeCell ref="G10:J10"/>
  </mergeCells>
  <conditionalFormatting sqref="I11:J11">
    <cfRule type="cellIs" priority="1" dxfId="43" operator="equal" stopIfTrue="1">
      <formula>"C"</formula>
    </cfRule>
    <cfRule type="cellIs" priority="2" dxfId="40" operator="equal" stopIfTrue="1">
      <formula>"B2"</formula>
    </cfRule>
    <cfRule type="cellIs" priority="3" dxfId="41" operator="equal" stopIfTrue="1">
      <formula>"B1"</formula>
    </cfRule>
  </conditionalFormatting>
  <dataValidations count="1">
    <dataValidation type="list" allowBlank="1" showInputMessage="1" showErrorMessage="1" sqref="G7">
      <formula1>$K$8:$K$9</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92" r:id="rId2"/>
  <headerFooter>
    <oddFooter>&amp;L&amp;F&amp;C&amp;A&amp;RV1.0          &amp;D</oddFooter>
  </headerFooter>
  <drawing r:id="rId1"/>
</worksheet>
</file>

<file path=xl/worksheets/sheet5.xml><?xml version="1.0" encoding="utf-8"?>
<worksheet xmlns="http://schemas.openxmlformats.org/spreadsheetml/2006/main" xmlns:r="http://schemas.openxmlformats.org/officeDocument/2006/relationships">
  <sheetPr>
    <tabColor indexed="41"/>
  </sheetPr>
  <dimension ref="A1:O34"/>
  <sheetViews>
    <sheetView showGridLines="0" zoomScalePageLayoutView="0" workbookViewId="0" topLeftCell="A13">
      <selection activeCell="P10" sqref="P10"/>
    </sheetView>
  </sheetViews>
  <sheetFormatPr defaultColWidth="11.00390625" defaultRowHeight="15"/>
  <cols>
    <col min="1" max="1" width="3.57421875" style="0" customWidth="1"/>
    <col min="2" max="2" width="11.28125" style="0" customWidth="1"/>
    <col min="3" max="3" width="5.140625" style="0" customWidth="1"/>
    <col min="4" max="4" width="12.421875" style="0" customWidth="1"/>
    <col min="5" max="5" width="11.421875" style="0" customWidth="1"/>
    <col min="6" max="6" width="14.28125" style="0" customWidth="1"/>
    <col min="7" max="7" width="3.8515625" style="0" customWidth="1"/>
    <col min="8" max="8" width="10.421875" style="0" customWidth="1"/>
    <col min="9" max="9" width="14.7109375" style="0" customWidth="1"/>
    <col min="10" max="10" width="12.00390625" style="0" customWidth="1"/>
    <col min="11" max="11" width="11.7109375" style="0" customWidth="1"/>
  </cols>
  <sheetData>
    <row r="1" spans="2:11" ht="30.75" customHeight="1">
      <c r="B1" s="3"/>
      <c r="C1" s="3"/>
      <c r="D1" s="3"/>
      <c r="E1" s="3"/>
      <c r="F1" s="3"/>
      <c r="G1" s="3"/>
      <c r="H1" s="3"/>
      <c r="I1" s="3"/>
      <c r="J1" s="3"/>
      <c r="K1" s="3"/>
    </row>
    <row r="2" spans="2:15" ht="27.75" customHeight="1">
      <c r="B2" s="625" t="str">
        <f>'Grant Detail'!B3:J3</f>
        <v>Dashboard:  Ghana - HIV / AIDS  (Adventist Development and Relief Agency, Ghana)</v>
      </c>
      <c r="C2" s="625"/>
      <c r="D2" s="625"/>
      <c r="E2" s="625"/>
      <c r="F2" s="625"/>
      <c r="G2" s="625"/>
      <c r="H2" s="625"/>
      <c r="I2" s="625"/>
      <c r="J2" s="625"/>
      <c r="K2" s="625"/>
      <c r="L2" s="1"/>
      <c r="M2" s="1"/>
      <c r="N2" s="1"/>
      <c r="O2" s="1"/>
    </row>
    <row r="3" spans="2:12" ht="15">
      <c r="B3" s="133">
        <f>+IF('Data Entry'!G8="Please Select","",'Data Entry'!G8)</f>
      </c>
      <c r="C3" s="724">
        <f>+IF('Data Entry'!I8="Please Select","",'Data Entry'!I8)</f>
      </c>
      <c r="D3" s="724"/>
      <c r="E3" s="723"/>
      <c r="F3" s="723"/>
      <c r="G3" s="723"/>
      <c r="H3" s="723"/>
      <c r="I3" s="721" t="str">
        <f>+'Data Entry'!B16</f>
        <v>Report Period:</v>
      </c>
      <c r="J3" s="721"/>
      <c r="K3" s="199" t="str">
        <f>+'Data Entry'!C16</f>
        <v>P1</v>
      </c>
      <c r="L3" s="83"/>
    </row>
    <row r="4" spans="2:11" ht="15">
      <c r="B4" s="133" t="str">
        <f>+'Data Entry'!B12</f>
        <v>Latest Rating:</v>
      </c>
      <c r="C4" s="725">
        <f>+IF('Data Entry'!C12="Please Select","",'Data Entry'!C12)</f>
      </c>
      <c r="D4" s="725"/>
      <c r="E4" s="723" t="str">
        <f>+'Data Entry'!C8</f>
        <v>Adventist Development and Relief Agency, Ghana</v>
      </c>
      <c r="F4" s="723"/>
      <c r="G4" s="723"/>
      <c r="H4" s="723"/>
      <c r="I4" s="721" t="str">
        <f>+'Data Entry'!D16</f>
        <v>From:</v>
      </c>
      <c r="J4" s="722"/>
      <c r="K4" s="201">
        <f>+IF(ISBLANK('Data Entry'!E16),"",'Data Entry'!E16)</f>
        <v>42186</v>
      </c>
    </row>
    <row r="5" spans="2:11" ht="18.75" customHeight="1">
      <c r="B5" s="133"/>
      <c r="C5" s="133"/>
      <c r="D5" s="720" t="str">
        <f>+'Data Entry'!G4</f>
        <v>Reinforcing the Scaling Up of HIV Services: Strengthening HIV Prevention and Effective Targeting </v>
      </c>
      <c r="E5" s="720"/>
      <c r="F5" s="720"/>
      <c r="G5" s="720"/>
      <c r="H5" s="720"/>
      <c r="I5" s="720"/>
      <c r="J5" s="133" t="str">
        <f>+'Data Entry'!F16</f>
        <v>To:</v>
      </c>
      <c r="K5" s="201">
        <f>+IF(ISBLANK('Data Entry'!G16),"",'Data Entry'!G16)</f>
        <v>42277</v>
      </c>
    </row>
    <row r="6" spans="2:11" ht="18.75">
      <c r="B6" s="137"/>
      <c r="C6" s="133"/>
      <c r="D6" s="134"/>
      <c r="E6" s="716" t="s">
        <v>69</v>
      </c>
      <c r="F6" s="716"/>
      <c r="G6" s="716"/>
      <c r="H6" s="716"/>
      <c r="I6" s="3"/>
      <c r="J6" s="3"/>
      <c r="K6" s="3"/>
    </row>
    <row r="7" spans="2:11" ht="10.5" customHeight="1">
      <c r="B7" s="138"/>
      <c r="C7" s="139"/>
      <c r="D7" s="140"/>
      <c r="E7" s="141"/>
      <c r="F7" s="141"/>
      <c r="G7" s="142"/>
      <c r="H7" s="142"/>
      <c r="I7" s="136"/>
      <c r="J7" s="136"/>
      <c r="K7" s="135"/>
    </row>
    <row r="8" spans="2:11" ht="15">
      <c r="B8" s="204" t="str">
        <f>+'Data Entry'!B27&amp;" - ("&amp;'Data Entry'!D26&amp;")            "&amp;+I3&amp;" "&amp;+K3</f>
        <v>F1: Budget and disbursements by Global Fund - ($)            Report Period: P1</v>
      </c>
      <c r="C8" s="143"/>
      <c r="D8" s="2"/>
      <c r="E8" s="2"/>
      <c r="F8" s="2"/>
      <c r="H8" s="204" t="str">
        <f>+'Data Entry'!B49&amp;" - ("&amp;'Data Entry'!D26&amp;")               "&amp;+I3&amp;" "&amp;+K3</f>
        <v>F3: Disbursements and expenditures - ($)               Report Period: P1</v>
      </c>
      <c r="I8" s="3"/>
      <c r="J8" s="3"/>
      <c r="K8" s="3"/>
    </row>
    <row r="9" spans="2:11" ht="15">
      <c r="B9" s="329" t="s">
        <v>16</v>
      </c>
      <c r="C9" s="710"/>
      <c r="D9" s="711"/>
      <c r="E9" s="711"/>
      <c r="F9" s="712"/>
      <c r="H9" s="330" t="s">
        <v>16</v>
      </c>
      <c r="I9" s="713"/>
      <c r="J9" s="711"/>
      <c r="K9" s="712"/>
    </row>
    <row r="10" spans="2:11" ht="15">
      <c r="B10" s="2"/>
      <c r="C10" s="2"/>
      <c r="D10" s="2"/>
      <c r="E10" s="2"/>
      <c r="F10" s="2"/>
      <c r="G10" s="3"/>
      <c r="H10" s="3"/>
      <c r="I10" s="3"/>
      <c r="J10" s="3"/>
      <c r="K10" s="3"/>
    </row>
    <row r="11" spans="2:11" ht="15">
      <c r="B11" s="2"/>
      <c r="C11" s="2"/>
      <c r="D11" s="2"/>
      <c r="E11" s="2"/>
      <c r="F11" s="2"/>
      <c r="G11" s="3"/>
      <c r="H11" s="3"/>
      <c r="I11" s="3"/>
      <c r="J11" s="3"/>
      <c r="K11" s="3"/>
    </row>
    <row r="12" spans="2:11" ht="15">
      <c r="B12" s="2"/>
      <c r="C12" s="2"/>
      <c r="D12" s="2"/>
      <c r="E12" s="2"/>
      <c r="F12" s="2"/>
      <c r="G12" s="3"/>
      <c r="H12" s="3"/>
      <c r="I12" s="3"/>
      <c r="J12" s="3"/>
      <c r="K12" s="3"/>
    </row>
    <row r="13" spans="2:11" ht="15">
      <c r="B13" s="2"/>
      <c r="C13" s="2"/>
      <c r="D13" s="2"/>
      <c r="E13" s="2"/>
      <c r="F13" s="2"/>
      <c r="G13" s="3"/>
      <c r="H13" s="3"/>
      <c r="I13" s="3"/>
      <c r="J13" s="3"/>
      <c r="K13" s="3"/>
    </row>
    <row r="14" spans="2:11" ht="15">
      <c r="B14" s="2"/>
      <c r="C14" s="2"/>
      <c r="D14" s="2"/>
      <c r="E14" s="2"/>
      <c r="F14" s="2"/>
      <c r="G14" s="3"/>
      <c r="H14" s="3"/>
      <c r="I14" s="3"/>
      <c r="J14" s="3"/>
      <c r="K14" s="3"/>
    </row>
    <row r="15" spans="2:11" ht="15">
      <c r="B15" s="2"/>
      <c r="C15" s="2"/>
      <c r="D15" s="2"/>
      <c r="E15" s="2"/>
      <c r="F15" s="2"/>
      <c r="G15" s="3"/>
      <c r="H15" s="3"/>
      <c r="I15" s="3"/>
      <c r="J15" s="3"/>
      <c r="K15" s="3"/>
    </row>
    <row r="16" spans="2:11" ht="15">
      <c r="B16" s="2"/>
      <c r="C16" s="2"/>
      <c r="D16" s="2"/>
      <c r="E16" s="2"/>
      <c r="F16" s="2"/>
      <c r="G16" s="3"/>
      <c r="H16" s="3"/>
      <c r="I16" s="3"/>
      <c r="J16" s="3"/>
      <c r="K16" s="3"/>
    </row>
    <row r="17" spans="2:11" ht="15">
      <c r="B17" s="2"/>
      <c r="C17" s="2"/>
      <c r="D17" s="2"/>
      <c r="E17" s="2"/>
      <c r="F17" s="2"/>
      <c r="G17" s="3"/>
      <c r="H17" s="3"/>
      <c r="I17" s="3"/>
      <c r="J17" s="3"/>
      <c r="K17" s="3"/>
    </row>
    <row r="18" spans="2:11" ht="15">
      <c r="B18" s="2"/>
      <c r="C18" s="2"/>
      <c r="D18" s="2"/>
      <c r="E18" s="2"/>
      <c r="F18" s="2"/>
      <c r="G18" s="3"/>
      <c r="H18" s="3"/>
      <c r="I18" s="3"/>
      <c r="J18" s="3"/>
      <c r="K18" s="3"/>
    </row>
    <row r="19" spans="2:11" ht="15">
      <c r="B19" s="2"/>
      <c r="C19" s="2"/>
      <c r="D19" s="2"/>
      <c r="E19" s="2"/>
      <c r="F19" s="2"/>
      <c r="G19" s="3"/>
      <c r="H19" s="3"/>
      <c r="I19" s="3"/>
      <c r="J19" s="3"/>
      <c r="K19" s="3"/>
    </row>
    <row r="20" spans="2:11" ht="15">
      <c r="B20" s="2"/>
      <c r="C20" s="2"/>
      <c r="D20" s="2"/>
      <c r="E20" s="2"/>
      <c r="F20" s="2"/>
      <c r="G20" s="3"/>
      <c r="H20" s="3"/>
      <c r="I20" s="3"/>
      <c r="J20" s="3"/>
      <c r="K20" s="3"/>
    </row>
    <row r="21" spans="1:11" ht="15">
      <c r="A21" s="19"/>
      <c r="B21" s="19"/>
      <c r="C21" s="19"/>
      <c r="D21" s="19"/>
      <c r="E21" s="19"/>
      <c r="F21" s="19"/>
      <c r="G21" s="19"/>
      <c r="H21" s="19"/>
      <c r="I21" s="19"/>
      <c r="J21" s="19"/>
      <c r="K21" s="19"/>
    </row>
    <row r="22" spans="2:11" ht="17.25" customHeight="1">
      <c r="B22" s="205" t="str">
        <f>+'Data Entry'!B36&amp;" - ("&amp;'Data Entry'!D26&amp;")  "&amp;+I3&amp;" "&amp;+K3</f>
        <v>F2: Budget and actual expenditures by Grant Objective - ($)  Report Period: P1</v>
      </c>
      <c r="C22" s="2"/>
      <c r="D22" s="2"/>
      <c r="E22" s="2"/>
      <c r="F22" s="2"/>
      <c r="H22" s="205" t="str">
        <f>+'Data Entry'!B58&amp;"      "&amp;+I3&amp;" "&amp;+K3</f>
        <v>F4: Latest PR reporting and disbursement cycle      Report Period: P1</v>
      </c>
      <c r="J22" s="3"/>
      <c r="K22" s="3"/>
    </row>
    <row r="23" spans="2:11" ht="15">
      <c r="B23" s="330" t="s">
        <v>17</v>
      </c>
      <c r="C23" s="713" t="s">
        <v>466</v>
      </c>
      <c r="D23" s="711"/>
      <c r="E23" s="711"/>
      <c r="F23" s="712"/>
      <c r="G23" s="351"/>
      <c r="H23" s="330" t="s">
        <v>16</v>
      </c>
      <c r="I23" s="713" t="s">
        <v>465</v>
      </c>
      <c r="J23" s="714"/>
      <c r="K23" s="715"/>
    </row>
    <row r="24" spans="2:11" ht="15.75" thickBot="1">
      <c r="B24" s="214"/>
      <c r="C24" s="214"/>
      <c r="D24" s="214"/>
      <c r="E24" s="214"/>
      <c r="F24" s="214"/>
      <c r="G24" s="214"/>
      <c r="H24" s="215"/>
      <c r="I24" s="215"/>
      <c r="J24" s="214"/>
      <c r="K24" s="214"/>
    </row>
    <row r="25" spans="2:11" ht="29.25" customHeight="1" thickBot="1">
      <c r="B25" s="3"/>
      <c r="C25" s="3"/>
      <c r="D25" s="3"/>
      <c r="E25" s="3"/>
      <c r="F25" s="3"/>
      <c r="G25" s="307"/>
      <c r="H25" s="717" t="s">
        <v>312</v>
      </c>
      <c r="I25" s="718"/>
      <c r="J25" s="718"/>
      <c r="K25" s="719"/>
    </row>
    <row r="26" spans="2:11" ht="24.75">
      <c r="B26" s="3"/>
      <c r="C26" s="3"/>
      <c r="D26" s="3"/>
      <c r="E26" s="3"/>
      <c r="F26" s="3"/>
      <c r="G26" s="270"/>
      <c r="H26" s="704"/>
      <c r="I26" s="705"/>
      <c r="J26" s="286" t="s">
        <v>67</v>
      </c>
      <c r="K26" s="287" t="s">
        <v>68</v>
      </c>
    </row>
    <row r="27" spans="2:11" ht="23.25" customHeight="1">
      <c r="B27" s="3"/>
      <c r="C27" s="3"/>
      <c r="D27" s="3"/>
      <c r="E27" s="3"/>
      <c r="F27" s="3"/>
      <c r="G27" s="308"/>
      <c r="H27" s="706" t="str">
        <f>'Data Entry'!B62</f>
        <v>Days taken to submit final PU/DR to LFA</v>
      </c>
      <c r="I27" s="707"/>
      <c r="J27" s="288">
        <f>+'Data Entry'!C62</f>
        <v>0</v>
      </c>
      <c r="K27" s="285">
        <f>+'Data Entry'!D62</f>
        <v>0</v>
      </c>
    </row>
    <row r="28" spans="2:11" ht="21" customHeight="1">
      <c r="B28" s="3"/>
      <c r="C28" s="3"/>
      <c r="D28" s="3"/>
      <c r="E28" s="3"/>
      <c r="F28" s="3"/>
      <c r="G28" s="308"/>
      <c r="H28" s="706" t="str">
        <f>'Data Entry'!B63</f>
        <v>Days taken for disbursement to reach PR</v>
      </c>
      <c r="I28" s="707"/>
      <c r="J28" s="288">
        <f>+'Data Entry'!C63</f>
        <v>0</v>
      </c>
      <c r="K28" s="285">
        <f>+'Data Entry'!D63</f>
        <v>16</v>
      </c>
    </row>
    <row r="29" spans="2:11" ht="21" customHeight="1" thickBot="1">
      <c r="B29" s="3"/>
      <c r="C29" s="3"/>
      <c r="D29" s="3"/>
      <c r="E29" s="3"/>
      <c r="F29" s="3"/>
      <c r="G29" s="308"/>
      <c r="H29" s="708" t="str">
        <f>'Data Entry'!B64</f>
        <v>Days taken for disbursement to reach SRs </v>
      </c>
      <c r="I29" s="709"/>
      <c r="J29" s="289">
        <f>+'Data Entry'!C64</f>
        <v>0</v>
      </c>
      <c r="K29" s="290">
        <f>+'Data Entry'!D64</f>
        <v>11</v>
      </c>
    </row>
    <row r="30" spans="2:11" ht="15">
      <c r="B30" s="3"/>
      <c r="C30" s="3"/>
      <c r="D30" s="3"/>
      <c r="E30" s="3"/>
      <c r="F30" s="3"/>
      <c r="G30" s="3"/>
      <c r="H30" s="3"/>
      <c r="I30" s="3"/>
      <c r="J30" s="3"/>
      <c r="K30" s="3"/>
    </row>
    <row r="31" spans="2:11" ht="15">
      <c r="B31" s="3"/>
      <c r="C31" s="15"/>
      <c r="D31" s="235"/>
      <c r="E31" s="3"/>
      <c r="F31" s="3"/>
      <c r="G31" s="3"/>
      <c r="H31" s="3"/>
      <c r="I31" s="3"/>
      <c r="J31" s="3"/>
      <c r="K31" s="3"/>
    </row>
    <row r="32" spans="2:11" ht="15">
      <c r="B32" s="3"/>
      <c r="C32" s="15"/>
      <c r="D32" s="235"/>
      <c r="E32" s="3"/>
      <c r="F32" s="3"/>
      <c r="G32" s="3"/>
      <c r="H32" s="3"/>
      <c r="I32" s="3"/>
      <c r="J32" s="3"/>
      <c r="K32" s="3"/>
    </row>
    <row r="34" ht="15">
      <c r="E34" s="19"/>
    </row>
  </sheetData>
  <sheetProtection password="CFC9" sheet="1"/>
  <mergeCells count="18">
    <mergeCell ref="E6:H6"/>
    <mergeCell ref="H25:K25"/>
    <mergeCell ref="B2:K2"/>
    <mergeCell ref="D5:I5"/>
    <mergeCell ref="I4:J4"/>
    <mergeCell ref="I3:J3"/>
    <mergeCell ref="E3:H3"/>
    <mergeCell ref="C3:D3"/>
    <mergeCell ref="C4:D4"/>
    <mergeCell ref="E4:H4"/>
    <mergeCell ref="H26:I26"/>
    <mergeCell ref="H27:I27"/>
    <mergeCell ref="H28:I28"/>
    <mergeCell ref="H29:I29"/>
    <mergeCell ref="C9:F9"/>
    <mergeCell ref="I23:K23"/>
    <mergeCell ref="C23:F23"/>
    <mergeCell ref="I9:K9"/>
  </mergeCells>
  <conditionalFormatting sqref="C4:D4">
    <cfRule type="cellIs" priority="1" dxfId="43" operator="equal" stopIfTrue="1">
      <formula>"C"</formula>
    </cfRule>
    <cfRule type="cellIs" priority="2" dxfId="40" operator="equal" stopIfTrue="1">
      <formula>"B2"</formula>
    </cfRule>
    <cfRule type="cellIs" priority="3" dxfId="41" operator="equal" stopIfTrue="1">
      <formula>"B1"</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97" r:id="rId2"/>
  <headerFooter>
    <oddFooter>&amp;L&amp;F&amp;C&amp;A&amp;RV1.0          &amp;D</oddFooter>
  </headerFooter>
  <drawing r:id="rId1"/>
</worksheet>
</file>

<file path=xl/worksheets/sheet6.xml><?xml version="1.0" encoding="utf-8"?>
<worksheet xmlns="http://schemas.openxmlformats.org/spreadsheetml/2006/main" xmlns:r="http://schemas.openxmlformats.org/officeDocument/2006/relationships">
  <sheetPr>
    <tabColor indexed="41"/>
  </sheetPr>
  <dimension ref="A1:P35"/>
  <sheetViews>
    <sheetView showGridLines="0" zoomScale="80" zoomScaleNormal="80" zoomScalePageLayoutView="0" workbookViewId="0" topLeftCell="A27">
      <selection activeCell="C17" sqref="C17"/>
    </sheetView>
  </sheetViews>
  <sheetFormatPr defaultColWidth="11.00390625" defaultRowHeight="15"/>
  <cols>
    <col min="1" max="1" width="3.28125" style="0" customWidth="1"/>
    <col min="2" max="2" width="10.421875" style="0" customWidth="1"/>
    <col min="3" max="3" width="12.421875" style="0" customWidth="1"/>
    <col min="4" max="4" width="13.140625" style="0" customWidth="1"/>
    <col min="5" max="5" width="11.421875" style="0" customWidth="1"/>
    <col min="6" max="6" width="17.00390625" style="0" customWidth="1"/>
    <col min="7" max="7" width="3.8515625" style="0" customWidth="1"/>
    <col min="8" max="8" width="9.8515625" style="0" customWidth="1"/>
    <col min="9" max="9" width="13.00390625" style="0" customWidth="1"/>
    <col min="10" max="10" width="13.7109375" style="0" customWidth="1"/>
    <col min="11" max="11" width="13.57421875" style="0" customWidth="1"/>
    <col min="12" max="12" width="14.140625" style="0" customWidth="1"/>
  </cols>
  <sheetData>
    <row r="1" spans="3:5" ht="28.5" customHeight="1">
      <c r="C1" s="231"/>
      <c r="E1" s="232"/>
    </row>
    <row r="2" spans="2:16" ht="27.75" customHeight="1">
      <c r="B2" s="729" t="str">
        <f>'Grant Detail'!B3:J3</f>
        <v>Dashboard:  Ghana - HIV / AIDS  (Adventist Development and Relief Agency, Ghana)</v>
      </c>
      <c r="C2" s="729"/>
      <c r="D2" s="729"/>
      <c r="E2" s="729"/>
      <c r="F2" s="729"/>
      <c r="G2" s="729"/>
      <c r="H2" s="729"/>
      <c r="I2" s="729"/>
      <c r="J2" s="729"/>
      <c r="K2" s="729"/>
      <c r="L2" s="729"/>
      <c r="M2" s="26"/>
      <c r="N2" s="26"/>
      <c r="O2" s="26"/>
      <c r="P2" s="26"/>
    </row>
    <row r="3" spans="2:12" ht="15">
      <c r="B3" s="24">
        <f>+IF('Data Entry'!G8="Please Select","",'Data Entry'!G8)</f>
      </c>
      <c r="C3" s="734">
        <f>+IF('Data Entry'!I8="Please Select","",'Data Entry'!I8)</f>
      </c>
      <c r="D3" s="734"/>
      <c r="E3" s="731"/>
      <c r="F3" s="731"/>
      <c r="G3" s="731"/>
      <c r="H3" s="731"/>
      <c r="I3" s="731"/>
      <c r="J3" s="732" t="str">
        <f>+'Data Entry'!B16</f>
        <v>Report Period:</v>
      </c>
      <c r="K3" s="732"/>
      <c r="L3" s="199" t="str">
        <f>+'Data Entry'!C16</f>
        <v>P1</v>
      </c>
    </row>
    <row r="4" spans="2:12" ht="15">
      <c r="B4" s="24" t="str">
        <f>+'Data Entry'!B12</f>
        <v>Latest Rating:</v>
      </c>
      <c r="C4" s="725">
        <f>+IF('Data Entry'!C12="Please Select","",'Data Entry'!C12)</f>
      </c>
      <c r="D4" s="725"/>
      <c r="E4" s="731" t="str">
        <f>+'Data Entry'!C8</f>
        <v>Adventist Development and Relief Agency, Ghana</v>
      </c>
      <c r="F4" s="731"/>
      <c r="G4" s="731"/>
      <c r="H4" s="731"/>
      <c r="I4" s="731"/>
      <c r="J4" s="732" t="str">
        <f>+'Data Entry'!D16</f>
        <v>From:</v>
      </c>
      <c r="K4" s="733"/>
      <c r="L4" s="201">
        <f>+IF(ISBLANK('Data Entry'!E16),"",'Data Entry'!E16)</f>
        <v>42186</v>
      </c>
    </row>
    <row r="5" spans="2:12" ht="18.75" customHeight="1">
      <c r="B5" s="24"/>
      <c r="C5" s="24"/>
      <c r="D5" s="731" t="str">
        <f>+'Data Entry'!G4</f>
        <v>Reinforcing the Scaling Up of HIV Services: Strengthening HIV Prevention and Effective Targeting </v>
      </c>
      <c r="E5" s="731"/>
      <c r="F5" s="731"/>
      <c r="G5" s="731"/>
      <c r="H5" s="731"/>
      <c r="I5" s="731"/>
      <c r="J5" s="731"/>
      <c r="K5" s="24" t="str">
        <f>+'Data Entry'!F16</f>
        <v>To:</v>
      </c>
      <c r="L5" s="201">
        <f>+IF(ISBLANK('Data Entry'!G16),"",'Data Entry'!G16)</f>
        <v>42277</v>
      </c>
    </row>
    <row r="6" spans="2:9" ht="18.75">
      <c r="B6" s="23"/>
      <c r="C6" s="24"/>
      <c r="D6" s="25"/>
      <c r="E6" s="730" t="s">
        <v>76</v>
      </c>
      <c r="F6" s="730"/>
      <c r="G6" s="730"/>
      <c r="H6" s="730"/>
      <c r="I6" s="730"/>
    </row>
    <row r="7" spans="2:8" ht="15">
      <c r="B7" s="352" t="str">
        <f>+'Data Entry'!B69&amp;"                "&amp;+J3&amp;" "&amp;+L3</f>
        <v>M1: Status of Conditions Precedent (CPs) and Time Bound Actions (TBAs)                Report Period: P1</v>
      </c>
      <c r="C7" s="21"/>
      <c r="H7" s="352" t="str">
        <f>+'Data Entry'!B76&amp;"                                                                             "&amp;+J3&amp;"  "&amp;+L3</f>
        <v>M2: Status of key PR management positions                                                                             Report Period:  P1</v>
      </c>
    </row>
    <row r="8" spans="2:12" ht="15">
      <c r="B8" s="331" t="s">
        <v>16</v>
      </c>
      <c r="C8" s="713"/>
      <c r="D8" s="714"/>
      <c r="E8" s="714"/>
      <c r="F8" s="715"/>
      <c r="G8" s="353"/>
      <c r="H8" s="330" t="s">
        <v>16</v>
      </c>
      <c r="I8" s="713"/>
      <c r="J8" s="711"/>
      <c r="K8" s="711"/>
      <c r="L8" s="712"/>
    </row>
    <row r="9" spans="2:8" ht="15">
      <c r="B9" s="19"/>
      <c r="C9" s="19"/>
      <c r="D9" s="19"/>
      <c r="E9" s="19"/>
      <c r="F9" s="19"/>
      <c r="G9" s="19"/>
      <c r="H9" s="19"/>
    </row>
    <row r="10" spans="1:16" ht="15">
      <c r="A10" s="47"/>
      <c r="B10" s="19"/>
      <c r="C10" s="19"/>
      <c r="D10" s="735"/>
      <c r="E10" s="738"/>
      <c r="F10" s="738"/>
      <c r="G10" s="208"/>
      <c r="H10" s="19"/>
      <c r="N10" s="49"/>
      <c r="O10" s="49"/>
      <c r="P10" s="48"/>
    </row>
    <row r="11" spans="2:15" ht="15">
      <c r="B11" s="19"/>
      <c r="C11" s="28"/>
      <c r="D11" s="735"/>
      <c r="E11" s="28"/>
      <c r="F11" s="28"/>
      <c r="G11" s="28"/>
      <c r="H11" s="28"/>
      <c r="N11" s="19"/>
      <c r="O11" s="19"/>
    </row>
    <row r="12" spans="2:8" ht="15">
      <c r="B12" s="28"/>
      <c r="C12" s="79"/>
      <c r="D12" s="80"/>
      <c r="E12" s="80"/>
      <c r="F12" s="80"/>
      <c r="G12" s="80"/>
      <c r="H12" s="81"/>
    </row>
    <row r="13" spans="2:8" ht="15">
      <c r="B13" s="28"/>
      <c r="C13" s="79"/>
      <c r="D13" s="80"/>
      <c r="E13" s="80"/>
      <c r="F13" s="80"/>
      <c r="G13" s="80"/>
      <c r="H13" s="81"/>
    </row>
    <row r="15" spans="2:8" ht="27.75" customHeight="1">
      <c r="B15" s="352" t="str">
        <f>+'Data Entry'!B81&amp;"                                                                                                  "&amp;+J3&amp;" "&amp;+L3</f>
        <v>M3: Contractual arrangements (SRs)                                                                                                   Report Period: P1</v>
      </c>
      <c r="H15" s="352" t="str">
        <f>+'Data Entry'!B86&amp;"                  "&amp;+J3&amp;" "&amp;+L3</f>
        <v>M4: Number of complete reports received on time, this reporting period                  Report Period: P1</v>
      </c>
    </row>
    <row r="16" spans="2:12" ht="15">
      <c r="B16" s="331" t="s">
        <v>16</v>
      </c>
      <c r="C16" s="737" t="str">
        <f>'Data Entry'!I84</f>
        <v>There were  two (2) SRs under Phase 2; but for the NFM, 1 additional  SR has been added.</v>
      </c>
      <c r="D16" s="711"/>
      <c r="E16" s="711"/>
      <c r="F16" s="712"/>
      <c r="G16" s="353"/>
      <c r="H16" s="330" t="s">
        <v>16</v>
      </c>
      <c r="I16" s="713"/>
      <c r="J16" s="714"/>
      <c r="K16" s="714"/>
      <c r="L16" s="715"/>
    </row>
    <row r="17" spans="2:8" ht="15">
      <c r="B17" s="29"/>
      <c r="H17" s="30"/>
    </row>
    <row r="18" ht="15">
      <c r="M18" s="83"/>
    </row>
    <row r="26" spans="2:8" ht="15">
      <c r="B26" s="352" t="str">
        <f>+'Data Entry'!B92</f>
        <v>M5: Budget and Procurement of health products, health equipment, medicines and pharmaceuticals</v>
      </c>
      <c r="H26" s="352" t="str">
        <f>+'Data Entry'!B105&amp;"                                                                "&amp;+J3&amp;"  "&amp;+L3</f>
        <v>M6: Difference between current and safety stock                                                                Report Period:  P1</v>
      </c>
    </row>
    <row r="27" spans="2:12" ht="15">
      <c r="B27" s="329" t="s">
        <v>16</v>
      </c>
      <c r="C27" s="710" t="s">
        <v>409</v>
      </c>
      <c r="D27" s="711"/>
      <c r="E27" s="711"/>
      <c r="F27" s="712"/>
      <c r="G27" s="353"/>
      <c r="H27" s="330" t="s">
        <v>16</v>
      </c>
      <c r="I27" s="713" t="s">
        <v>467</v>
      </c>
      <c r="J27" s="714"/>
      <c r="K27" s="714"/>
      <c r="L27" s="715"/>
    </row>
    <row r="28" ht="15.75" thickBot="1"/>
    <row r="29" spans="6:12" ht="44.25" customHeight="1">
      <c r="F29" s="313"/>
      <c r="G29" s="313"/>
      <c r="H29" s="220" t="s">
        <v>40</v>
      </c>
      <c r="I29" s="309" t="s">
        <v>86</v>
      </c>
      <c r="J29" s="327" t="s">
        <v>337</v>
      </c>
      <c r="K29" s="219" t="s">
        <v>332</v>
      </c>
      <c r="L29" s="310" t="s">
        <v>331</v>
      </c>
    </row>
    <row r="30" spans="6:12" ht="15" customHeight="1">
      <c r="F30" s="313"/>
      <c r="G30" s="313"/>
      <c r="H30" s="726" t="str">
        <f>+'Data Entry'!B108</f>
        <v>HIV / AIDS</v>
      </c>
      <c r="I30" s="311" t="str">
        <f>+'Data Entry'!C108</f>
        <v>Condoms</v>
      </c>
      <c r="J30" s="314">
        <f>+'Data Entry'!I108</f>
      </c>
      <c r="K30" s="306">
        <f>+'Data Entry'!J108</f>
        <v>0</v>
      </c>
      <c r="L30" s="396">
        <f>+'Data Entry'!K108</f>
      </c>
    </row>
    <row r="31" spans="6:12" ht="15">
      <c r="F31" s="313"/>
      <c r="G31" s="313"/>
      <c r="H31" s="727"/>
      <c r="I31" s="311" t="str">
        <f>+'Data Entry'!C109</f>
        <v>HIV test kits</v>
      </c>
      <c r="J31" s="314">
        <f>+'Data Entry'!I109</f>
      </c>
      <c r="K31" s="306">
        <f>+'Data Entry'!J109</f>
        <v>0</v>
      </c>
      <c r="L31" s="397">
        <f>+'Data Entry'!K109</f>
      </c>
    </row>
    <row r="32" spans="6:12" ht="15">
      <c r="F32" s="313"/>
      <c r="G32" s="313"/>
      <c r="H32" s="727"/>
      <c r="I32" s="311" t="str">
        <f>+'Data Entry'!C110</f>
        <v>HIV confirmation kits</v>
      </c>
      <c r="J32" s="314">
        <f>+'Data Entry'!I110</f>
      </c>
      <c r="K32" s="306">
        <f>+'Data Entry'!J110</f>
        <v>0</v>
      </c>
      <c r="L32" s="396">
        <f>+'Data Entry'!K110</f>
      </c>
    </row>
    <row r="33" spans="6:12" ht="15.75" thickBot="1">
      <c r="F33" s="313"/>
      <c r="G33" s="313"/>
      <c r="H33" s="728"/>
      <c r="I33" s="312">
        <f>+'Data Entry'!C111</f>
        <v>0</v>
      </c>
      <c r="J33" s="315">
        <f>+'Data Entry'!I111</f>
      </c>
      <c r="K33" s="316">
        <f>+'Data Entry'!J111</f>
        <v>0</v>
      </c>
      <c r="L33" s="396">
        <f>+'Data Entry'!K111</f>
      </c>
    </row>
    <row r="34" spans="2:12" ht="24.75" customHeight="1">
      <c r="B34" s="736" t="str">
        <f>+'Data Entry'!B102</f>
        <v>* Includes only EFR category 4 and 5  (Health products and health equipment &amp; Medicines and Pharmaceuticals)</v>
      </c>
      <c r="C34" s="736"/>
      <c r="D34" s="736"/>
      <c r="E34" s="736"/>
      <c r="F34" s="19"/>
      <c r="G34" s="19"/>
      <c r="H34" s="216"/>
      <c r="I34" s="217"/>
      <c r="J34" s="218"/>
      <c r="K34" s="208"/>
      <c r="L34" s="20"/>
    </row>
    <row r="35" spans="6:12" ht="15">
      <c r="F35" s="19"/>
      <c r="G35" s="19"/>
      <c r="H35" s="19"/>
      <c r="I35" s="19"/>
      <c r="J35" s="19"/>
      <c r="K35" s="19"/>
      <c r="L35" s="19"/>
    </row>
  </sheetData>
  <sheetProtection password="CFC9" sheet="1"/>
  <mergeCells count="19">
    <mergeCell ref="E4:I4"/>
    <mergeCell ref="I16:L16"/>
    <mergeCell ref="I27:L27"/>
    <mergeCell ref="D10:D11"/>
    <mergeCell ref="B34:E34"/>
    <mergeCell ref="C27:F27"/>
    <mergeCell ref="C16:F16"/>
    <mergeCell ref="E10:F10"/>
    <mergeCell ref="C8:F8"/>
    <mergeCell ref="H30:H33"/>
    <mergeCell ref="I8:L8"/>
    <mergeCell ref="B2:L2"/>
    <mergeCell ref="C4:D4"/>
    <mergeCell ref="E6:I6"/>
    <mergeCell ref="E3:I3"/>
    <mergeCell ref="J3:K3"/>
    <mergeCell ref="J4:K4"/>
    <mergeCell ref="D5:J5"/>
    <mergeCell ref="C3:D3"/>
  </mergeCells>
  <conditionalFormatting sqref="D12:D13">
    <cfRule type="cellIs" priority="1" dxfId="6" operator="greaterThan" stopIfTrue="1">
      <formula>0</formula>
    </cfRule>
  </conditionalFormatting>
  <conditionalFormatting sqref="E12:E13">
    <cfRule type="cellIs" priority="2" dxfId="7" operator="greaterThan" stopIfTrue="1">
      <formula>0</formula>
    </cfRule>
  </conditionalFormatting>
  <conditionalFormatting sqref="F12:G13">
    <cfRule type="cellIs" priority="3" dxfId="43" operator="greaterThan" stopIfTrue="1">
      <formula>0</formula>
    </cfRule>
  </conditionalFormatting>
  <conditionalFormatting sqref="C4:D4">
    <cfRule type="cellIs" priority="4" dxfId="43" operator="equal" stopIfTrue="1">
      <formula>"C"</formula>
    </cfRule>
    <cfRule type="cellIs" priority="5" dxfId="40" operator="equal" stopIfTrue="1">
      <formula>"B2"</formula>
    </cfRule>
    <cfRule type="cellIs" priority="6" dxfId="41" operator="equal" stopIfTrue="1">
      <formula>"B1"</formula>
    </cfRule>
  </conditionalFormatting>
  <conditionalFormatting sqref="L30 L32:L33">
    <cfRule type="cellIs" priority="13" dxfId="44" operator="lessThan" stopIfTrue="1">
      <formula>1</formula>
    </cfRule>
    <cfRule type="cellIs" priority="14" dxfId="45" operator="between" stopIfTrue="1">
      <formula>3</formula>
      <formula>17</formula>
    </cfRule>
    <cfRule type="cellIs" priority="15" dxfId="46" operator="between" stopIfTrue="1">
      <formula>1</formula>
      <formula>3</formula>
    </cfRule>
  </conditionalFormatting>
  <conditionalFormatting sqref="L31">
    <cfRule type="cellIs" priority="16" dxfId="44" operator="lessThan" stopIfTrue="1">
      <formula>1</formula>
    </cfRule>
    <cfRule type="cellIs" priority="17" dxfId="45" operator="between" stopIfTrue="1">
      <formula>3</formula>
      <formula>100</formula>
    </cfRule>
    <cfRule type="cellIs" priority="18" dxfId="46" operator="between" stopIfTrue="1">
      <formula>1</formula>
      <formula>3</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83" r:id="rId2"/>
  <headerFooter alignWithMargins="0">
    <oddFooter>&amp;L&amp;F&amp;C&amp;A&amp;RV1.0          &amp;D</oddFooter>
  </headerFooter>
  <colBreaks count="1" manualBreakCount="1">
    <brk id="12" max="33" man="1"/>
  </colBreaks>
  <drawing r:id="rId1"/>
</worksheet>
</file>

<file path=xl/worksheets/sheet7.xml><?xml version="1.0" encoding="utf-8"?>
<worksheet xmlns="http://schemas.openxmlformats.org/spreadsheetml/2006/main" xmlns:r="http://schemas.openxmlformats.org/officeDocument/2006/relationships">
  <sheetPr>
    <tabColor indexed="41"/>
  </sheetPr>
  <dimension ref="A1:AI42"/>
  <sheetViews>
    <sheetView showGridLines="0" zoomScale="90" zoomScaleNormal="90" zoomScalePageLayoutView="0" workbookViewId="0" topLeftCell="A18">
      <selection activeCell="T26" sqref="T26"/>
    </sheetView>
  </sheetViews>
  <sheetFormatPr defaultColWidth="11.00390625" defaultRowHeight="15"/>
  <cols>
    <col min="1" max="1" width="0.42578125" style="0" customWidth="1"/>
    <col min="2" max="2" width="11.28125" style="0" customWidth="1"/>
    <col min="3" max="3" width="16.140625" style="0" customWidth="1"/>
    <col min="4" max="4" width="17.28125" style="0" customWidth="1"/>
    <col min="5" max="5" width="9.8515625" style="0" customWidth="1"/>
    <col min="6" max="6" width="9.57421875" style="0" customWidth="1"/>
    <col min="7" max="7" width="5.7109375" style="0" customWidth="1"/>
    <col min="8" max="8" width="6.28125" style="0" customWidth="1"/>
    <col min="9" max="9" width="6.00390625" style="0" customWidth="1"/>
    <col min="10" max="10" width="4.140625" style="0" customWidth="1"/>
    <col min="11" max="11" width="12.421875" style="0" customWidth="1"/>
    <col min="12" max="12" width="8.421875" style="0" customWidth="1"/>
    <col min="13" max="13" width="5.00390625" style="0" customWidth="1"/>
    <col min="14" max="14" width="6.57421875" style="0" customWidth="1"/>
    <col min="15" max="15" width="4.140625" style="0" customWidth="1"/>
    <col min="16" max="16" width="10.7109375" style="0" customWidth="1"/>
    <col min="17" max="17" width="14.8515625" style="0" customWidth="1"/>
    <col min="18" max="18" width="6.57421875" style="0" customWidth="1"/>
  </cols>
  <sheetData>
    <row r="1" spans="1:16" ht="22.5" customHeight="1">
      <c r="A1" s="3"/>
      <c r="B1" s="3"/>
      <c r="C1" s="3"/>
      <c r="D1" s="3"/>
      <c r="E1" s="3"/>
      <c r="F1" s="3"/>
      <c r="G1" s="3"/>
      <c r="H1" s="3"/>
      <c r="I1" s="3"/>
      <c r="J1" s="3"/>
      <c r="K1" s="3"/>
      <c r="L1" s="3"/>
      <c r="M1" s="3"/>
      <c r="N1" s="3"/>
      <c r="O1" s="3"/>
      <c r="P1" s="3"/>
    </row>
    <row r="2" spans="1:17" ht="21.75" customHeight="1">
      <c r="A2" s="3"/>
      <c r="B2" s="773" t="str">
        <f>'Grant Detail'!B3:J3</f>
        <v>Dashboard:  Ghana - HIV / AIDS  (Adventist Development and Relief Agency, Ghana)</v>
      </c>
      <c r="C2" s="773"/>
      <c r="D2" s="773"/>
      <c r="E2" s="773"/>
      <c r="F2" s="773"/>
      <c r="G2" s="773"/>
      <c r="H2" s="773"/>
      <c r="I2" s="773"/>
      <c r="J2" s="773"/>
      <c r="K2" s="773"/>
      <c r="L2" s="773"/>
      <c r="M2" s="773"/>
      <c r="N2" s="773"/>
      <c r="O2" s="773"/>
      <c r="P2" s="773"/>
      <c r="Q2" s="773"/>
    </row>
    <row r="3" spans="1:17" ht="15">
      <c r="A3" s="3"/>
      <c r="B3" s="133">
        <f>+IF('Data Entry'!G8="Please Select","",'Data Entry'!G8)</f>
      </c>
      <c r="C3" s="724">
        <f>+IF('Data Entry'!I8="Please Select","",'Data Entry'!I8)</f>
      </c>
      <c r="D3" s="724"/>
      <c r="E3" s="723"/>
      <c r="F3" s="723"/>
      <c r="G3" s="723"/>
      <c r="H3" s="723"/>
      <c r="I3" s="776"/>
      <c r="J3" s="776"/>
      <c r="K3" s="776"/>
      <c r="L3" s="3"/>
      <c r="M3" s="3"/>
      <c r="O3" s="721" t="str">
        <f>+'Data Entry'!B16</f>
        <v>Report Period:</v>
      </c>
      <c r="P3" s="721"/>
      <c r="Q3" s="200" t="str">
        <f>+'Data Entry'!C16</f>
        <v>P1</v>
      </c>
    </row>
    <row r="4" spans="1:29" ht="12" customHeight="1">
      <c r="A4" s="3"/>
      <c r="B4" s="133" t="str">
        <f>+'Data Entry'!B12</f>
        <v>Latest Rating:</v>
      </c>
      <c r="C4" s="777">
        <f>+IF('Data Entry'!C12="Please Select","",'Data Entry'!C12)</f>
      </c>
      <c r="D4" s="777"/>
      <c r="E4" s="723" t="str">
        <f>+'Data Entry'!C8</f>
        <v>Adventist Development and Relief Agency, Ghana</v>
      </c>
      <c r="F4" s="723"/>
      <c r="G4" s="723"/>
      <c r="H4" s="723"/>
      <c r="I4" s="723"/>
      <c r="J4" s="723"/>
      <c r="K4" s="723"/>
      <c r="L4" s="723"/>
      <c r="M4" s="3"/>
      <c r="O4" s="317"/>
      <c r="P4" s="133" t="str">
        <f>+'Data Entry'!D16</f>
        <v>From:</v>
      </c>
      <c r="Q4" s="318">
        <f>+IF(ISBLANK('Data Entry'!E16),"",'Data Entry'!E16)</f>
        <v>42186</v>
      </c>
      <c r="Y4" s="71"/>
      <c r="Z4" s="71"/>
      <c r="AA4" s="71"/>
      <c r="AB4" s="71"/>
      <c r="AC4" s="71"/>
    </row>
    <row r="5" spans="1:35" ht="15.75" customHeight="1">
      <c r="A5" s="3"/>
      <c r="B5" s="133"/>
      <c r="C5" s="133"/>
      <c r="D5" s="723" t="str">
        <f>+'Data Entry'!G4</f>
        <v>Reinforcing the Scaling Up of HIV Services: Strengthening HIV Prevention and Effective Targeting </v>
      </c>
      <c r="E5" s="723"/>
      <c r="F5" s="723"/>
      <c r="G5" s="723"/>
      <c r="H5" s="723"/>
      <c r="I5" s="723"/>
      <c r="J5" s="723"/>
      <c r="K5" s="723"/>
      <c r="L5" s="723"/>
      <c r="M5" s="723"/>
      <c r="N5" s="723"/>
      <c r="P5" s="133" t="str">
        <f>+'Data Entry'!F16</f>
        <v>To:</v>
      </c>
      <c r="Q5" s="318">
        <f>+IF(ISBLANK('Data Entry'!G16),"",'Data Entry'!G16)</f>
        <v>42277</v>
      </c>
      <c r="S5" s="226"/>
      <c r="T5" s="226"/>
      <c r="U5" s="226"/>
      <c r="V5" s="226"/>
      <c r="W5" s="226"/>
      <c r="X5" s="226"/>
      <c r="Y5" s="71"/>
      <c r="Z5" s="71"/>
      <c r="AA5" s="71" t="s">
        <v>50</v>
      </c>
      <c r="AB5" s="71"/>
      <c r="AC5" s="71" t="s">
        <v>271</v>
      </c>
      <c r="AD5" s="226"/>
      <c r="AE5" s="226"/>
      <c r="AF5" s="226"/>
      <c r="AG5" s="226"/>
      <c r="AH5" s="226"/>
      <c r="AI5" s="226"/>
    </row>
    <row r="6" spans="1:35" ht="15.75" customHeight="1">
      <c r="A6" s="3"/>
      <c r="B6" s="133"/>
      <c r="C6" s="133"/>
      <c r="D6" s="225"/>
      <c r="E6" s="225"/>
      <c r="F6" s="775" t="s">
        <v>379</v>
      </c>
      <c r="G6" s="775"/>
      <c r="H6" s="775"/>
      <c r="I6" s="775"/>
      <c r="J6" s="775"/>
      <c r="K6" s="775"/>
      <c r="L6" s="225"/>
      <c r="M6" s="3"/>
      <c r="N6" s="3"/>
      <c r="O6" s="202"/>
      <c r="P6" s="248"/>
      <c r="S6" s="226"/>
      <c r="T6" s="226"/>
      <c r="U6" s="226"/>
      <c r="V6" s="226"/>
      <c r="W6" s="226"/>
      <c r="X6" s="226"/>
      <c r="Y6" s="71"/>
      <c r="Z6" s="71"/>
      <c r="AA6" s="71"/>
      <c r="AB6" s="71"/>
      <c r="AC6" s="71"/>
      <c r="AD6" s="226"/>
      <c r="AE6" s="226"/>
      <c r="AF6" s="226"/>
      <c r="AG6" s="226"/>
      <c r="AH6" s="226"/>
      <c r="AI6" s="226"/>
    </row>
    <row r="7" spans="1:35" ht="3" customHeight="1">
      <c r="A7" s="3"/>
      <c r="B7" s="133"/>
      <c r="C7" s="133"/>
      <c r="D7" s="225"/>
      <c r="E7" s="225"/>
      <c r="F7" s="225"/>
      <c r="G7" s="225"/>
      <c r="H7" s="225"/>
      <c r="I7" s="225"/>
      <c r="J7" s="225"/>
      <c r="K7" s="225"/>
      <c r="L7" s="225"/>
      <c r="M7" s="3"/>
      <c r="N7" s="3"/>
      <c r="O7" s="202"/>
      <c r="P7" s="201"/>
      <c r="Q7" s="201"/>
      <c r="S7" s="226"/>
      <c r="T7" s="226"/>
      <c r="U7" s="226"/>
      <c r="V7" s="226"/>
      <c r="W7" s="226"/>
      <c r="X7" s="226"/>
      <c r="Y7" s="71"/>
      <c r="Z7" s="71"/>
      <c r="AA7" s="71"/>
      <c r="AB7" s="71"/>
      <c r="AC7" s="71"/>
      <c r="AD7" s="226"/>
      <c r="AE7" s="226"/>
      <c r="AF7" s="226"/>
      <c r="AG7" s="226"/>
      <c r="AH7" s="226"/>
      <c r="AI7" s="226"/>
    </row>
    <row r="8" spans="1:35" ht="23.25" customHeight="1">
      <c r="A8" s="3"/>
      <c r="B8" s="774" t="str">
        <f>+'Data Entry'!B118</f>
        <v>Pr1.Number of male and female condoms distributed to FSW</v>
      </c>
      <c r="C8" s="774"/>
      <c r="D8" s="774"/>
      <c r="E8" s="774"/>
      <c r="F8" s="774" t="str">
        <f>+'Data Entry'!B120</f>
        <v>Pr2. Number of FSWs who received testing and counseling for HIV and received their test results</v>
      </c>
      <c r="G8" s="774"/>
      <c r="H8" s="774"/>
      <c r="I8" s="774"/>
      <c r="J8" s="774"/>
      <c r="K8" s="774"/>
      <c r="L8" s="774" t="str">
        <f>+'Data Entry'!B122</f>
        <v>Pr3. Number of FSWs reached with HIV and AIDS prevention programs -with defined service package</v>
      </c>
      <c r="M8" s="774"/>
      <c r="N8" s="774"/>
      <c r="O8" s="774"/>
      <c r="P8" s="774"/>
      <c r="Q8" s="774"/>
      <c r="S8" s="226"/>
      <c r="T8" s="226"/>
      <c r="U8" s="226"/>
      <c r="V8" s="226"/>
      <c r="W8" s="226"/>
      <c r="X8" s="226"/>
      <c r="Y8" s="71"/>
      <c r="Z8" s="71"/>
      <c r="AA8" s="71"/>
      <c r="AB8" s="71"/>
      <c r="AC8" s="71"/>
      <c r="AD8" s="226"/>
      <c r="AE8" s="226"/>
      <c r="AF8" s="226"/>
      <c r="AG8" s="226"/>
      <c r="AH8" s="226"/>
      <c r="AI8" s="226"/>
    </row>
    <row r="9" spans="1:35" ht="47.25" customHeight="1">
      <c r="A9" s="3"/>
      <c r="B9" s="421" t="s">
        <v>12</v>
      </c>
      <c r="C9" s="747" t="str">
        <f>L20</f>
        <v>Condoms were not available for distribution during the period </v>
      </c>
      <c r="D9" s="748"/>
      <c r="E9" s="749"/>
      <c r="F9" s="422" t="s">
        <v>12</v>
      </c>
      <c r="G9" s="747" t="str">
        <f>L21</f>
        <v>Delay in disbursement of funds affected early start of community activities. Test-kits were not readily available</v>
      </c>
      <c r="H9" s="748"/>
      <c r="I9" s="748"/>
      <c r="J9" s="748"/>
      <c r="K9" s="749"/>
      <c r="L9" s="422" t="s">
        <v>13</v>
      </c>
      <c r="M9" s="747" t="str">
        <f>L22</f>
        <v>Delay in disbursement of funds affected community engagement; FSWs were reached after PEs trainings which ended in early September 2015. This limited the outreach sessions for PEs in reaching out to FSWs. The backlog is expected to be covered in this quarter.</v>
      </c>
      <c r="N9" s="752"/>
      <c r="O9" s="752"/>
      <c r="P9" s="752"/>
      <c r="Q9" s="753"/>
      <c r="S9" s="226"/>
      <c r="T9" s="226"/>
      <c r="U9" s="226"/>
      <c r="V9" s="226"/>
      <c r="W9" s="226"/>
      <c r="X9" s="226"/>
      <c r="Y9" s="226"/>
      <c r="Z9" s="226"/>
      <c r="AA9" s="226"/>
      <c r="AB9" s="226"/>
      <c r="AC9" s="226"/>
      <c r="AD9" s="226"/>
      <c r="AE9" s="226"/>
      <c r="AF9" s="226"/>
      <c r="AG9" s="226"/>
      <c r="AH9" s="226"/>
      <c r="AI9" s="226"/>
    </row>
    <row r="10" spans="1:35" ht="18.75" customHeight="1">
      <c r="A10" s="3"/>
      <c r="B10" s="133"/>
      <c r="C10" s="133"/>
      <c r="D10" s="225"/>
      <c r="E10" s="225"/>
      <c r="F10" s="225"/>
      <c r="G10" s="225"/>
      <c r="H10" s="225"/>
      <c r="I10" s="225"/>
      <c r="J10" s="225"/>
      <c r="K10" s="225"/>
      <c r="L10" s="225"/>
      <c r="M10" s="3"/>
      <c r="N10" s="3"/>
      <c r="O10" s="202"/>
      <c r="P10" s="201"/>
      <c r="S10" s="226"/>
      <c r="T10" s="226"/>
      <c r="U10" s="226"/>
      <c r="V10" s="226"/>
      <c r="W10" s="226"/>
      <c r="X10" s="226"/>
      <c r="Y10" s="226"/>
      <c r="Z10" s="226"/>
      <c r="AA10" s="226"/>
      <c r="AB10" s="226"/>
      <c r="AC10" s="226"/>
      <c r="AD10" s="226"/>
      <c r="AE10" s="226"/>
      <c r="AF10" s="226"/>
      <c r="AG10" s="226"/>
      <c r="AH10" s="226"/>
      <c r="AI10" s="226"/>
    </row>
    <row r="11" spans="1:35" ht="18.75" customHeight="1">
      <c r="A11" s="3"/>
      <c r="B11" s="133"/>
      <c r="C11" s="133"/>
      <c r="D11" s="225"/>
      <c r="E11" s="225"/>
      <c r="F11" s="225"/>
      <c r="G11" s="225"/>
      <c r="H11" s="225"/>
      <c r="I11" s="225"/>
      <c r="J11" s="225"/>
      <c r="K11" s="225"/>
      <c r="L11" s="225"/>
      <c r="M11" s="3"/>
      <c r="N11" s="3"/>
      <c r="O11" s="202"/>
      <c r="P11" s="201"/>
      <c r="S11" s="226"/>
      <c r="T11" s="226"/>
      <c r="U11" s="226"/>
      <c r="V11" s="226"/>
      <c r="W11" s="226"/>
      <c r="X11" s="226"/>
      <c r="Y11" s="226"/>
      <c r="Z11" s="226"/>
      <c r="AA11" s="226"/>
      <c r="AB11" s="226"/>
      <c r="AC11" s="226"/>
      <c r="AD11" s="226"/>
      <c r="AE11" s="226"/>
      <c r="AF11" s="226"/>
      <c r="AG11" s="226"/>
      <c r="AH11" s="226"/>
      <c r="AI11" s="226"/>
    </row>
    <row r="12" spans="1:35" ht="18.75" customHeight="1">
      <c r="A12" s="3"/>
      <c r="B12" s="133"/>
      <c r="C12" s="133"/>
      <c r="D12" s="225"/>
      <c r="E12" s="225"/>
      <c r="F12" s="225"/>
      <c r="G12" s="225"/>
      <c r="H12" s="225"/>
      <c r="I12" s="225"/>
      <c r="J12" s="225"/>
      <c r="K12" s="225"/>
      <c r="L12" s="225"/>
      <c r="M12" s="3"/>
      <c r="N12" s="3"/>
      <c r="O12" s="202"/>
      <c r="P12" s="201"/>
      <c r="S12" s="226"/>
      <c r="T12" s="226"/>
      <c r="U12" s="226"/>
      <c r="V12" s="226"/>
      <c r="W12" s="226"/>
      <c r="X12" s="226"/>
      <c r="Y12" s="226"/>
      <c r="Z12" s="226"/>
      <c r="AA12" s="226"/>
      <c r="AB12" s="226"/>
      <c r="AC12" s="226"/>
      <c r="AD12" s="226"/>
      <c r="AE12" s="226"/>
      <c r="AF12" s="226"/>
      <c r="AG12" s="226"/>
      <c r="AH12" s="226"/>
      <c r="AI12" s="226"/>
    </row>
    <row r="13" spans="1:35" ht="18.75" customHeight="1">
      <c r="A13" s="3"/>
      <c r="B13" s="133"/>
      <c r="C13" s="133"/>
      <c r="D13" s="225"/>
      <c r="E13" s="225"/>
      <c r="F13" s="225"/>
      <c r="G13" s="225"/>
      <c r="H13" s="225"/>
      <c r="I13" s="225"/>
      <c r="J13" s="225"/>
      <c r="K13" s="225"/>
      <c r="L13" s="225"/>
      <c r="M13" s="3"/>
      <c r="N13" s="3"/>
      <c r="O13" s="202"/>
      <c r="P13" s="201"/>
      <c r="S13" s="226"/>
      <c r="T13" s="226"/>
      <c r="U13" s="226"/>
      <c r="V13" s="226"/>
      <c r="W13" s="226"/>
      <c r="X13" s="226"/>
      <c r="Y13" s="226"/>
      <c r="Z13" s="226"/>
      <c r="AA13" s="226"/>
      <c r="AB13" s="226"/>
      <c r="AC13" s="226"/>
      <c r="AD13" s="226"/>
      <c r="AE13" s="226"/>
      <c r="AF13" s="226"/>
      <c r="AG13" s="226"/>
      <c r="AH13" s="226"/>
      <c r="AI13" s="226"/>
    </row>
    <row r="14" spans="1:35" ht="18.75" customHeight="1">
      <c r="A14" s="3"/>
      <c r="B14" s="133"/>
      <c r="C14" s="133"/>
      <c r="D14" s="225"/>
      <c r="E14" s="225"/>
      <c r="F14" s="225"/>
      <c r="G14" s="225"/>
      <c r="H14" s="225"/>
      <c r="I14" s="225"/>
      <c r="J14" s="225"/>
      <c r="K14" s="225"/>
      <c r="L14" s="225"/>
      <c r="M14" s="3"/>
      <c r="N14" s="3"/>
      <c r="O14" s="202"/>
      <c r="P14" s="201"/>
      <c r="S14" s="226"/>
      <c r="T14" s="226"/>
      <c r="U14" s="226"/>
      <c r="V14" s="226"/>
      <c r="W14" s="226"/>
      <c r="X14" s="226"/>
      <c r="Y14" s="226"/>
      <c r="Z14" s="226"/>
      <c r="AA14" s="226"/>
      <c r="AB14" s="226"/>
      <c r="AC14" s="226"/>
      <c r="AD14" s="226"/>
      <c r="AE14" s="226"/>
      <c r="AF14" s="226"/>
      <c r="AG14" s="226"/>
      <c r="AH14" s="226"/>
      <c r="AI14" s="226"/>
    </row>
    <row r="15" spans="1:35" ht="18.75" customHeight="1">
      <c r="A15" s="3"/>
      <c r="B15" s="133"/>
      <c r="C15" s="133"/>
      <c r="D15" s="225"/>
      <c r="E15" s="225"/>
      <c r="F15" s="225"/>
      <c r="G15" s="225"/>
      <c r="H15" s="225"/>
      <c r="I15" s="225"/>
      <c r="J15" s="225"/>
      <c r="K15" s="225"/>
      <c r="L15" s="225"/>
      <c r="M15" s="3"/>
      <c r="N15" s="3"/>
      <c r="O15" s="202"/>
      <c r="P15" s="201"/>
      <c r="S15" s="226"/>
      <c r="T15" s="226"/>
      <c r="U15" s="226"/>
      <c r="V15" s="226"/>
      <c r="W15" s="226"/>
      <c r="X15" s="226"/>
      <c r="Y15" s="226"/>
      <c r="Z15" s="226"/>
      <c r="AA15" s="226"/>
      <c r="AB15" s="226"/>
      <c r="AC15" s="226"/>
      <c r="AD15" s="226"/>
      <c r="AE15" s="226"/>
      <c r="AF15" s="226"/>
      <c r="AG15" s="226"/>
      <c r="AH15" s="226"/>
      <c r="AI15" s="226"/>
    </row>
    <row r="16" spans="1:35" ht="18.75" customHeight="1">
      <c r="A16" s="3"/>
      <c r="B16" s="133"/>
      <c r="C16" s="133"/>
      <c r="D16" s="225"/>
      <c r="E16" s="225"/>
      <c r="F16" s="225"/>
      <c r="G16" s="225"/>
      <c r="H16" s="225"/>
      <c r="I16" s="225"/>
      <c r="J16" s="225"/>
      <c r="K16" s="225"/>
      <c r="L16" s="225"/>
      <c r="M16" s="3"/>
      <c r="N16" s="3"/>
      <c r="O16" s="202"/>
      <c r="P16" s="201"/>
      <c r="S16" s="226"/>
      <c r="T16" s="226"/>
      <c r="U16" s="226"/>
      <c r="V16" s="226"/>
      <c r="W16" s="226"/>
      <c r="X16" s="226"/>
      <c r="Y16" s="226"/>
      <c r="Z16" s="226"/>
      <c r="AA16" s="226"/>
      <c r="AB16" s="226"/>
      <c r="AC16" s="226"/>
      <c r="AD16" s="226"/>
      <c r="AE16" s="226"/>
      <c r="AF16" s="226"/>
      <c r="AG16" s="226"/>
      <c r="AH16" s="226"/>
      <c r="AI16" s="226"/>
    </row>
    <row r="17" spans="1:35" ht="17.25" customHeight="1">
      <c r="A17" s="3"/>
      <c r="B17" s="133"/>
      <c r="C17" s="133"/>
      <c r="D17" s="225"/>
      <c r="E17" s="225"/>
      <c r="F17" s="225"/>
      <c r="G17" s="225"/>
      <c r="H17" s="225"/>
      <c r="I17" s="225"/>
      <c r="J17" s="225"/>
      <c r="K17" s="225"/>
      <c r="L17" s="225"/>
      <c r="M17" s="3"/>
      <c r="N17" s="3"/>
      <c r="O17" s="202"/>
      <c r="P17" s="201"/>
      <c r="S17" s="226"/>
      <c r="T17" s="226"/>
      <c r="U17" s="226"/>
      <c r="V17" s="226"/>
      <c r="W17" s="226"/>
      <c r="X17" s="226"/>
      <c r="Y17" s="226"/>
      <c r="Z17" s="226"/>
      <c r="AA17" s="226"/>
      <c r="AB17" s="226"/>
      <c r="AC17" s="226"/>
      <c r="AD17" s="226"/>
      <c r="AE17" s="226"/>
      <c r="AF17" s="226"/>
      <c r="AG17" s="226"/>
      <c r="AH17" s="226"/>
      <c r="AI17" s="226"/>
    </row>
    <row r="18" spans="1:35" ht="6" customHeight="1">
      <c r="A18" s="3"/>
      <c r="B18" s="137"/>
      <c r="C18" s="133"/>
      <c r="D18" s="134"/>
      <c r="E18" s="750"/>
      <c r="F18" s="750"/>
      <c r="G18" s="750"/>
      <c r="H18" s="750"/>
      <c r="I18" s="750"/>
      <c r="J18" s="750"/>
      <c r="K18" s="750"/>
      <c r="L18" s="3"/>
      <c r="M18" s="3"/>
      <c r="N18" s="3"/>
      <c r="O18" s="3"/>
      <c r="P18" s="3"/>
      <c r="S18" s="226"/>
      <c r="T18" s="226"/>
      <c r="U18" s="226"/>
      <c r="V18" s="226"/>
      <c r="W18" s="226"/>
      <c r="X18" s="226"/>
      <c r="Y18" s="226"/>
      <c r="Z18" s="226"/>
      <c r="AA18" s="226"/>
      <c r="AB18" s="226"/>
      <c r="AC18" s="226"/>
      <c r="AD18" s="226"/>
      <c r="AE18" s="226"/>
      <c r="AF18" s="226"/>
      <c r="AG18" s="226"/>
      <c r="AH18" s="226"/>
      <c r="AI18" s="226"/>
    </row>
    <row r="19" spans="1:35" ht="24" customHeight="1">
      <c r="A19" s="3"/>
      <c r="B19" s="751" t="s">
        <v>95</v>
      </c>
      <c r="C19" s="751"/>
      <c r="D19" s="751"/>
      <c r="E19" s="144" t="s">
        <v>92</v>
      </c>
      <c r="F19" s="144" t="s">
        <v>96</v>
      </c>
      <c r="G19" s="743" t="s">
        <v>333</v>
      </c>
      <c r="H19" s="744"/>
      <c r="I19" s="745" t="s">
        <v>334</v>
      </c>
      <c r="J19" s="746"/>
      <c r="K19" s="482" t="s">
        <v>423</v>
      </c>
      <c r="L19" s="740" t="s">
        <v>99</v>
      </c>
      <c r="M19" s="741"/>
      <c r="N19" s="741"/>
      <c r="O19" s="741"/>
      <c r="P19" s="741"/>
      <c r="Q19" s="742"/>
      <c r="S19" s="65" t="s">
        <v>97</v>
      </c>
      <c r="T19" s="66">
        <v>0</v>
      </c>
      <c r="U19" s="67">
        <v>0.3</v>
      </c>
      <c r="V19" s="67">
        <v>0.6</v>
      </c>
      <c r="W19" s="67">
        <v>0.9</v>
      </c>
      <c r="X19" s="67">
        <v>1</v>
      </c>
      <c r="Y19" s="71"/>
      <c r="Z19" s="71"/>
      <c r="AA19" s="65" t="s">
        <v>97</v>
      </c>
      <c r="AB19" s="66">
        <v>0</v>
      </c>
      <c r="AC19" s="67">
        <v>0.2</v>
      </c>
      <c r="AD19" s="67">
        <v>0.4</v>
      </c>
      <c r="AE19" s="67">
        <v>0.6</v>
      </c>
      <c r="AF19" s="67">
        <v>0.8</v>
      </c>
      <c r="AG19" s="71"/>
      <c r="AH19" s="71"/>
      <c r="AI19" s="71"/>
    </row>
    <row r="20" spans="1:35" ht="43.5" customHeight="1">
      <c r="A20" s="3"/>
      <c r="B20" s="739" t="str">
        <f>+'Data Entry'!B118</f>
        <v>Pr1.Number of male and female condoms distributed to FSW</v>
      </c>
      <c r="C20" s="739"/>
      <c r="D20" s="739"/>
      <c r="E20" s="145">
        <f ca="1">OFFSET('Data Entry'!$G$117,1,RIGHT('Data Entry'!$C$16,LEN('Data Entry'!$C$16)-1),1,1)</f>
        <v>950700</v>
      </c>
      <c r="F20" s="145">
        <f ca="1">OFFSET('Data Entry'!$G$117,2,RIGHT('Data Entry'!$C$16,LEN('Data Entry'!$C$16)-1),1,1)</f>
        <v>971</v>
      </c>
      <c r="G20" s="762">
        <f aca="true" t="shared" si="0" ref="G20:G25">+IF(ISERROR(F20/E20),0,F20/E20)</f>
        <v>0.0010213526874934258</v>
      </c>
      <c r="H20" s="763"/>
      <c r="I20" s="763"/>
      <c r="J20" s="763"/>
      <c r="K20" s="764"/>
      <c r="L20" s="754" t="s">
        <v>482</v>
      </c>
      <c r="M20" s="754"/>
      <c r="N20" s="754"/>
      <c r="O20" s="754"/>
      <c r="P20" s="754"/>
      <c r="Q20" s="754"/>
      <c r="R20" s="468"/>
      <c r="S20" s="467"/>
      <c r="T20" s="68">
        <v>0.3</v>
      </c>
      <c r="U20" s="67">
        <v>0.6</v>
      </c>
      <c r="V20" s="67">
        <v>0.9</v>
      </c>
      <c r="W20" s="67">
        <v>1</v>
      </c>
      <c r="X20" s="67">
        <v>2</v>
      </c>
      <c r="Y20" s="71"/>
      <c r="Z20" s="71"/>
      <c r="AA20" s="65" t="s">
        <v>98</v>
      </c>
      <c r="AB20" s="68">
        <v>0.2</v>
      </c>
      <c r="AC20" s="67">
        <v>0.4</v>
      </c>
      <c r="AD20" s="67">
        <v>0.6</v>
      </c>
      <c r="AE20" s="67">
        <v>0.8</v>
      </c>
      <c r="AF20" s="67">
        <v>1</v>
      </c>
      <c r="AG20" s="71"/>
      <c r="AH20" s="71"/>
      <c r="AI20" s="71"/>
    </row>
    <row r="21" spans="1:35" ht="82.5" customHeight="1">
      <c r="A21" s="3"/>
      <c r="B21" s="739" t="str">
        <f>+'Data Entry'!B120</f>
        <v>Pr2. Number of FSWs who received testing and counseling for HIV and received their test results</v>
      </c>
      <c r="C21" s="739"/>
      <c r="D21" s="739"/>
      <c r="E21" s="145">
        <f ca="1">OFFSET('Data Entry'!$G$117,3,RIGHT('Data Entry'!$C$16,LEN('Data Entry'!$C$16)-1),1,1)</f>
        <v>2252</v>
      </c>
      <c r="F21" s="145">
        <f ca="1">OFFSET('Data Entry'!$G$117,4,RIGHT('Data Entry'!$C$16,LEN('Data Entry'!$C$16)-1),1,1)</f>
        <v>1247</v>
      </c>
      <c r="G21" s="762">
        <f t="shared" si="0"/>
        <v>0.5537300177619894</v>
      </c>
      <c r="H21" s="763"/>
      <c r="I21" s="763"/>
      <c r="J21" s="763"/>
      <c r="K21" s="764"/>
      <c r="L21" s="757" t="s">
        <v>483</v>
      </c>
      <c r="M21" s="757"/>
      <c r="N21" s="757"/>
      <c r="O21" s="757"/>
      <c r="P21" s="757"/>
      <c r="Q21" s="757"/>
      <c r="S21" s="69"/>
      <c r="T21" s="70" t="str">
        <f>"de "&amp;T19&amp;" a "&amp;T20</f>
        <v>de 0 a 0.3</v>
      </c>
      <c r="U21" s="70" t="str">
        <f>"de "&amp;U19&amp;" a "&amp;U20</f>
        <v>de 0.3 a 0.6</v>
      </c>
      <c r="V21" s="70" t="str">
        <f>"de "&amp;V19&amp;" a "&amp;V20</f>
        <v>de 0.6 a 0.9</v>
      </c>
      <c r="W21" s="70" t="str">
        <f>"de "&amp;W19&amp;" a "&amp;W20</f>
        <v>de 0.9 a 1</v>
      </c>
      <c r="X21" s="70" t="str">
        <f>"de "&amp;X19&amp;" a "&amp;X20</f>
        <v>de 1 a 2</v>
      </c>
      <c r="Y21" s="71"/>
      <c r="Z21" s="71" t="s">
        <v>272</v>
      </c>
      <c r="AA21" s="69" t="s">
        <v>271</v>
      </c>
      <c r="AB21" s="70" t="str">
        <f>"de "&amp;AB19&amp;" a "&amp;AB20</f>
        <v>de 0 a 0.2</v>
      </c>
      <c r="AC21" s="70" t="str">
        <f>"de "&amp;AC19&amp;" a "&amp;AC20</f>
        <v>de 0.2 a 0.4</v>
      </c>
      <c r="AD21" s="70" t="str">
        <f>"de "&amp;AD19&amp;" a "&amp;AD20</f>
        <v>de 0.4 a 0.6</v>
      </c>
      <c r="AE21" s="70" t="str">
        <f>"de "&amp;AE19&amp;" a "&amp;AE20</f>
        <v>de 0.6 a 0.8</v>
      </c>
      <c r="AF21" s="70" t="str">
        <f>"de "&amp;AF19&amp;" a "&amp;AF20</f>
        <v>de 0.8 a 1</v>
      </c>
      <c r="AG21" s="71"/>
      <c r="AH21" s="71"/>
      <c r="AI21" s="71"/>
    </row>
    <row r="22" spans="1:35" ht="76.5" customHeight="1">
      <c r="A22" s="3"/>
      <c r="B22" s="739" t="str">
        <f>+'Data Entry'!B122</f>
        <v>Pr3. Number of FSWs reached with HIV and AIDS prevention programs -with defined service package</v>
      </c>
      <c r="C22" s="739"/>
      <c r="D22" s="739"/>
      <c r="E22" s="145">
        <f ca="1">OFFSET('Data Entry'!$G$117,5,RIGHT('Data Entry'!$C$16,LEN('Data Entry'!$C$16)-1),1,1)</f>
        <v>2502</v>
      </c>
      <c r="F22" s="145">
        <f ca="1">OFFSET('Data Entry'!$G$117,6,RIGHT('Data Entry'!$C$16,LEN('Data Entry'!$C$16)-1),1,1)</f>
        <v>1767</v>
      </c>
      <c r="G22" s="762">
        <f t="shared" si="0"/>
        <v>0.7062350119904077</v>
      </c>
      <c r="H22" s="763"/>
      <c r="I22" s="763"/>
      <c r="J22" s="763"/>
      <c r="K22" s="764"/>
      <c r="L22" s="754" t="s">
        <v>484</v>
      </c>
      <c r="M22" s="754"/>
      <c r="N22" s="754"/>
      <c r="O22" s="754"/>
      <c r="P22" s="754"/>
      <c r="Q22" s="754"/>
      <c r="S22" s="69"/>
      <c r="T22" s="67" t="e">
        <f aca="true" t="shared" si="1" ref="T22:W29">IF($K20&gt;T$19,IF($K20&lt;=T$20,$K20,NA()),NA())</f>
        <v>#N/A</v>
      </c>
      <c r="U22" s="67" t="e">
        <f t="shared" si="1"/>
        <v>#N/A</v>
      </c>
      <c r="V22" s="67" t="e">
        <f t="shared" si="1"/>
        <v>#N/A</v>
      </c>
      <c r="W22" s="67" t="e">
        <f t="shared" si="1"/>
        <v>#N/A</v>
      </c>
      <c r="X22" s="67" t="e">
        <f>IF($K20&gt;X$19,IF($K20&lt;=X$20,1,NA()),NA())</f>
        <v>#N/A</v>
      </c>
      <c r="Y22" s="71"/>
      <c r="Z22" s="198" t="e">
        <f>+'Grant Detail'!#REF!</f>
        <v>#REF!</v>
      </c>
      <c r="AA22" s="67" t="e">
        <f>+IF(Z22="A1",1,IF(Z22="A2",0.8,IF(Z22="B1",0.6,IF(Z22="B2",0.4,0.2))))</f>
        <v>#REF!</v>
      </c>
      <c r="AB22" s="67" t="e">
        <f>IF($AA22&gt;AB$19,IF($AA22&lt;=AB$20,$AA22,NA()),NA())</f>
        <v>#REF!</v>
      </c>
      <c r="AC22" s="67" t="e">
        <f aca="true" t="shared" si="2" ref="AC22:AF24">IF($AA22&gt;AC$19,IF($AA22&lt;=AC$20,$AA22,NA()),NA())</f>
        <v>#REF!</v>
      </c>
      <c r="AD22" s="67" t="e">
        <f t="shared" si="2"/>
        <v>#REF!</v>
      </c>
      <c r="AE22" s="67" t="e">
        <f t="shared" si="2"/>
        <v>#REF!</v>
      </c>
      <c r="AF22" s="67" t="e">
        <f t="shared" si="2"/>
        <v>#REF!</v>
      </c>
      <c r="AG22" s="71"/>
      <c r="AH22" s="71"/>
      <c r="AI22" s="71"/>
    </row>
    <row r="23" spans="1:35" ht="79.5" customHeight="1">
      <c r="A23" s="3"/>
      <c r="B23" s="766" t="str">
        <f>+'Data Entry'!B124</f>
        <v>Pr4. </v>
      </c>
      <c r="C23" s="767"/>
      <c r="D23" s="768"/>
      <c r="E23" s="145">
        <f ca="1">OFFSET('Data Entry'!$G$117,7,RIGHT('Data Entry'!$C$16,LEN('Data Entry'!$C$16)-1),1,1)</f>
        <v>0</v>
      </c>
      <c r="F23" s="145">
        <f ca="1">OFFSET('Data Entry'!$G$117,8,RIGHT('Data Entry'!$C$16,LEN('Data Entry'!$C$16)-1),1,1)</f>
        <v>0</v>
      </c>
      <c r="G23" s="762">
        <f t="shared" si="0"/>
        <v>0</v>
      </c>
      <c r="H23" s="763"/>
      <c r="I23" s="763"/>
      <c r="J23" s="763"/>
      <c r="K23" s="764"/>
      <c r="L23" s="754"/>
      <c r="M23" s="754"/>
      <c r="N23" s="754"/>
      <c r="O23" s="754"/>
      <c r="P23" s="754"/>
      <c r="Q23" s="754"/>
      <c r="S23" s="69"/>
      <c r="T23" s="67" t="e">
        <f t="shared" si="1"/>
        <v>#N/A</v>
      </c>
      <c r="U23" s="67" t="e">
        <f t="shared" si="1"/>
        <v>#N/A</v>
      </c>
      <c r="V23" s="67" t="e">
        <f t="shared" si="1"/>
        <v>#N/A</v>
      </c>
      <c r="W23" s="67" t="e">
        <f t="shared" si="1"/>
        <v>#N/A</v>
      </c>
      <c r="X23" s="67" t="e">
        <f>IF($K21&gt;X$19,IF($K21&lt;=X$20,1,1),NA())</f>
        <v>#N/A</v>
      </c>
      <c r="Y23" s="71"/>
      <c r="Z23" s="198" t="e">
        <f>+'Grant Detail'!#REF!</f>
        <v>#REF!</v>
      </c>
      <c r="AA23" s="67" t="e">
        <f>+IF(Z23="A1",1,IF(Z23="A2",0.8,IF(Z23="B1",0.6,IF(Z23="B2",0.4,0.2))))</f>
        <v>#REF!</v>
      </c>
      <c r="AB23" s="67" t="e">
        <f>IF($AA23&gt;AB$19,IF($AA23&lt;=AB$20,$AA23,NA()),NA())</f>
        <v>#REF!</v>
      </c>
      <c r="AC23" s="67" t="e">
        <f t="shared" si="2"/>
        <v>#REF!</v>
      </c>
      <c r="AD23" s="67" t="e">
        <f t="shared" si="2"/>
        <v>#REF!</v>
      </c>
      <c r="AE23" s="67" t="e">
        <f t="shared" si="2"/>
        <v>#REF!</v>
      </c>
      <c r="AF23" s="67" t="e">
        <f t="shared" si="2"/>
        <v>#REF!</v>
      </c>
      <c r="AG23" s="71"/>
      <c r="AH23" s="71"/>
      <c r="AI23" s="71"/>
    </row>
    <row r="24" spans="1:35" ht="62.25" customHeight="1">
      <c r="A24" s="3"/>
      <c r="B24" s="739" t="str">
        <f>+'Data Entry'!B126</f>
        <v>Pr5. Number of FSWs reached with HIV Stigma Reduction Activities</v>
      </c>
      <c r="C24" s="739"/>
      <c r="D24" s="739"/>
      <c r="E24" s="145">
        <f ca="1">OFFSET('Data Entry'!$G$117,9,RIGHT('Data Entry'!$C$16,LEN('Data Entry'!$C$16)-1),1,1)</f>
        <v>287</v>
      </c>
      <c r="F24" s="145">
        <f ca="1">OFFSET('Data Entry'!$G$117,10,RIGHT('Data Entry'!$C$16,LEN('Data Entry'!$C$16)-1),1,1)</f>
        <v>32</v>
      </c>
      <c r="G24" s="762">
        <f t="shared" si="0"/>
        <v>0.11149825783972125</v>
      </c>
      <c r="H24" s="763"/>
      <c r="I24" s="763"/>
      <c r="J24" s="763"/>
      <c r="K24" s="764"/>
      <c r="L24" s="759" t="s">
        <v>485</v>
      </c>
      <c r="M24" s="760"/>
      <c r="N24" s="760"/>
      <c r="O24" s="760"/>
      <c r="P24" s="760"/>
      <c r="Q24" s="761"/>
      <c r="S24" s="69"/>
      <c r="T24" s="67" t="e">
        <f t="shared" si="1"/>
        <v>#N/A</v>
      </c>
      <c r="U24" s="67" t="e">
        <f t="shared" si="1"/>
        <v>#N/A</v>
      </c>
      <c r="V24" s="67" t="e">
        <f t="shared" si="1"/>
        <v>#N/A</v>
      </c>
      <c r="W24" s="67" t="e">
        <f t="shared" si="1"/>
        <v>#N/A</v>
      </c>
      <c r="X24" s="67" t="e">
        <f aca="true" t="shared" si="3" ref="X24:X29">IF($K22&gt;X$19,IF($K22&lt;=X$20,1,NA()),NA())</f>
        <v>#N/A</v>
      </c>
      <c r="Y24" s="71"/>
      <c r="Z24" s="198" t="e">
        <f>+'Grant Detail'!#REF!</f>
        <v>#REF!</v>
      </c>
      <c r="AA24" s="67" t="e">
        <f>+IF(Z24="A1",1,IF(Z24="A2",0.8,IF(Z24="B1",0.6,IF(Z24="B2",0.4,0.2))))</f>
        <v>#REF!</v>
      </c>
      <c r="AB24" s="67" t="e">
        <f>IF($AA24&gt;AB$19,IF($AA24&lt;=AB$20,$AA24,NA()),NA())</f>
        <v>#REF!</v>
      </c>
      <c r="AC24" s="67" t="e">
        <f t="shared" si="2"/>
        <v>#REF!</v>
      </c>
      <c r="AD24" s="67" t="e">
        <f t="shared" si="2"/>
        <v>#REF!</v>
      </c>
      <c r="AE24" s="67" t="e">
        <f t="shared" si="2"/>
        <v>#REF!</v>
      </c>
      <c r="AF24" s="67" t="e">
        <f t="shared" si="2"/>
        <v>#REF!</v>
      </c>
      <c r="AG24" s="71"/>
      <c r="AH24" s="71"/>
      <c r="AI24" s="71"/>
    </row>
    <row r="25" spans="1:35" ht="57.75" customHeight="1">
      <c r="A25" s="3"/>
      <c r="B25" s="739" t="str">
        <f>+'Data Entry'!B128</f>
        <v>Pr6. Number of Health Care Providers Reached with HIV Stigma Reduction Activities</v>
      </c>
      <c r="C25" s="739"/>
      <c r="D25" s="739"/>
      <c r="E25" s="145">
        <f ca="1">OFFSET('Data Entry'!$G$117,11,RIGHT('Data Entry'!$C$16,LEN('Data Entry'!$C$16)-1),1,1)</f>
        <v>50</v>
      </c>
      <c r="F25" s="145">
        <f ca="1">OFFSET('Data Entry'!$G$117,12,RIGHT('Data Entry'!$C$16,LEN('Data Entry'!$C$16)-1),1,1)</f>
        <v>8</v>
      </c>
      <c r="G25" s="762">
        <f t="shared" si="0"/>
        <v>0.16</v>
      </c>
      <c r="H25" s="763"/>
      <c r="I25" s="763"/>
      <c r="J25" s="763"/>
      <c r="K25" s="764"/>
      <c r="L25" s="759" t="s">
        <v>486</v>
      </c>
      <c r="M25" s="760"/>
      <c r="N25" s="760"/>
      <c r="O25" s="760"/>
      <c r="P25" s="760"/>
      <c r="Q25" s="761"/>
      <c r="S25" s="69"/>
      <c r="T25" s="67" t="e">
        <f>IF($K23&gt;T$19,IF($K23&lt;=T$20,$K23,NA()),NA())</f>
        <v>#N/A</v>
      </c>
      <c r="U25" s="67" t="e">
        <f>IF($K23&gt;U$19,IF($K23&lt;=U$20,$K23,NA()),NA())</f>
        <v>#N/A</v>
      </c>
      <c r="V25" s="67" t="e">
        <f>IF($K23&gt;V$19,IF($K23&lt;=V$20,$K23,NA()),NA())</f>
        <v>#N/A</v>
      </c>
      <c r="W25" s="67" t="e">
        <f>IF($K23&gt;W$19,IF($K23&lt;=W$20,$K23,NA()),NA())</f>
        <v>#N/A</v>
      </c>
      <c r="X25" s="67" t="e">
        <f>IF($K23&gt;X$19,IF($K23&lt;=X$20,1,NA()),NA())</f>
        <v>#N/A</v>
      </c>
      <c r="Y25" s="71"/>
      <c r="Z25" s="71"/>
      <c r="AA25" s="71"/>
      <c r="AB25" s="71"/>
      <c r="AC25" s="71"/>
      <c r="AD25" s="71"/>
      <c r="AE25" s="71"/>
      <c r="AF25" s="71"/>
      <c r="AG25" s="71"/>
      <c r="AH25" s="71"/>
      <c r="AI25" s="71"/>
    </row>
    <row r="26" spans="1:35" ht="22.5" customHeight="1">
      <c r="A26" s="3"/>
      <c r="B26" s="772"/>
      <c r="C26" s="772"/>
      <c r="D26" s="772"/>
      <c r="E26" s="772"/>
      <c r="F26" s="771"/>
      <c r="G26" s="771"/>
      <c r="H26" s="771"/>
      <c r="I26" s="771"/>
      <c r="J26" s="771"/>
      <c r="K26" s="771"/>
      <c r="L26" s="758"/>
      <c r="M26" s="758"/>
      <c r="N26" s="758"/>
      <c r="O26" s="758"/>
      <c r="P26" s="758"/>
      <c r="S26" s="69"/>
      <c r="T26" s="67" t="e">
        <f>IF(#REF!&gt;T$19,IF(#REF!&lt;=T$20,#REF!,NA()),NA())</f>
        <v>#REF!</v>
      </c>
      <c r="U26" s="67" t="e">
        <f>IF(#REF!&gt;U$19,IF(#REF!&lt;=U$20,#REF!,NA()),NA())</f>
        <v>#REF!</v>
      </c>
      <c r="V26" s="67" t="e">
        <f>IF(#REF!&gt;V$19,IF(#REF!&lt;=V$20,#REF!,NA()),NA())</f>
        <v>#REF!</v>
      </c>
      <c r="W26" s="67" t="e">
        <f>IF(#REF!&gt;W$19,IF(#REF!&lt;=W$20,#REF!,NA()),NA())</f>
        <v>#REF!</v>
      </c>
      <c r="X26" s="67" t="e">
        <f>IF(#REF!&gt;X$19,IF(#REF!&lt;=X$20,1,NA()),NA())</f>
        <v>#REF!</v>
      </c>
      <c r="Y26" s="71"/>
      <c r="Z26" s="71"/>
      <c r="AA26" s="71"/>
      <c r="AB26" s="71"/>
      <c r="AC26" s="71"/>
      <c r="AD26" s="71"/>
      <c r="AE26" s="71"/>
      <c r="AF26" s="71"/>
      <c r="AG26" s="71"/>
      <c r="AH26" s="71"/>
      <c r="AI26" s="71"/>
    </row>
    <row r="27" spans="1:35" ht="22.5" customHeight="1">
      <c r="A27" s="3"/>
      <c r="B27" s="769"/>
      <c r="C27" s="769"/>
      <c r="D27" s="769"/>
      <c r="E27" s="770"/>
      <c r="F27" s="755"/>
      <c r="G27" s="756"/>
      <c r="H27" s="756"/>
      <c r="I27" s="756"/>
      <c r="J27" s="756"/>
      <c r="K27" s="770"/>
      <c r="L27" s="755"/>
      <c r="M27" s="756"/>
      <c r="N27" s="756"/>
      <c r="O27" s="756"/>
      <c r="P27" s="756"/>
      <c r="S27" s="69"/>
      <c r="T27" s="67" t="e">
        <f>IF(#REF!&gt;T$19,IF(#REF!&lt;=T$20,#REF!,NA()),NA())</f>
        <v>#REF!</v>
      </c>
      <c r="U27" s="67" t="e">
        <f>IF(#REF!&gt;U$19,IF(#REF!&lt;=U$20,#REF!,NA()),NA())</f>
        <v>#REF!</v>
      </c>
      <c r="V27" s="67" t="e">
        <f>IF(#REF!&gt;V$19,IF(#REF!&lt;=V$20,#REF!,NA()),NA())</f>
        <v>#REF!</v>
      </c>
      <c r="W27" s="67" t="e">
        <f>IF(#REF!&gt;W$19,IF(#REF!&lt;=W$20,#REF!,NA()),NA())</f>
        <v>#REF!</v>
      </c>
      <c r="X27" s="67" t="e">
        <f>IF(#REF!&gt;X$19,IF(#REF!&lt;=X$20,1,NA()),NA())</f>
        <v>#REF!</v>
      </c>
      <c r="Y27" s="71"/>
      <c r="Z27" s="71"/>
      <c r="AA27" s="71"/>
      <c r="AB27" s="71"/>
      <c r="AC27" s="71"/>
      <c r="AD27" s="71"/>
      <c r="AE27" s="71"/>
      <c r="AF27" s="71"/>
      <c r="AG27" s="71"/>
      <c r="AH27" s="71"/>
      <c r="AI27" s="71"/>
    </row>
    <row r="28" spans="1:35" ht="15">
      <c r="A28" s="3"/>
      <c r="B28" s="227"/>
      <c r="C28" s="227"/>
      <c r="D28" s="227"/>
      <c r="E28" s="227"/>
      <c r="F28" s="227"/>
      <c r="G28" s="227"/>
      <c r="H28" s="228"/>
      <c r="I28" s="227"/>
      <c r="J28" s="227"/>
      <c r="K28" s="227"/>
      <c r="L28" s="227"/>
      <c r="M28" s="227"/>
      <c r="N28" s="227"/>
      <c r="O28" s="227"/>
      <c r="P28" s="227"/>
      <c r="S28" s="69"/>
      <c r="T28" s="67" t="e">
        <f t="shared" si="1"/>
        <v>#N/A</v>
      </c>
      <c r="U28" s="67" t="e">
        <f t="shared" si="1"/>
        <v>#N/A</v>
      </c>
      <c r="V28" s="67" t="e">
        <f t="shared" si="1"/>
        <v>#N/A</v>
      </c>
      <c r="W28" s="67" t="e">
        <f t="shared" si="1"/>
        <v>#N/A</v>
      </c>
      <c r="X28" s="67" t="e">
        <f t="shared" si="3"/>
        <v>#N/A</v>
      </c>
      <c r="Y28" s="71"/>
      <c r="Z28" s="71"/>
      <c r="AA28" s="71"/>
      <c r="AB28" s="71"/>
      <c r="AC28" s="71"/>
      <c r="AD28" s="71"/>
      <c r="AE28" s="71"/>
      <c r="AF28" s="71"/>
      <c r="AG28" s="71"/>
      <c r="AH28" s="71"/>
      <c r="AI28" s="71"/>
    </row>
    <row r="29" spans="1:35" ht="15">
      <c r="A29" s="3"/>
      <c r="B29" s="765"/>
      <c r="C29" s="765"/>
      <c r="D29" s="765"/>
      <c r="E29" s="765"/>
      <c r="F29" s="765"/>
      <c r="G29" s="765"/>
      <c r="H29" s="765"/>
      <c r="I29" s="765"/>
      <c r="J29" s="765"/>
      <c r="K29" s="765"/>
      <c r="L29" s="227"/>
      <c r="M29" s="227"/>
      <c r="N29" s="227"/>
      <c r="O29" s="227"/>
      <c r="P29" s="227"/>
      <c r="S29" s="69"/>
      <c r="T29" s="67" t="e">
        <f t="shared" si="1"/>
        <v>#N/A</v>
      </c>
      <c r="U29" s="67" t="e">
        <f t="shared" si="1"/>
        <v>#N/A</v>
      </c>
      <c r="V29" s="67" t="e">
        <f t="shared" si="1"/>
        <v>#N/A</v>
      </c>
      <c r="W29" s="67" t="e">
        <f t="shared" si="1"/>
        <v>#N/A</v>
      </c>
      <c r="X29" s="67" t="e">
        <f t="shared" si="3"/>
        <v>#N/A</v>
      </c>
      <c r="Y29" s="71"/>
      <c r="Z29" s="71"/>
      <c r="AA29" s="71"/>
      <c r="AB29" s="71"/>
      <c r="AC29" s="71"/>
      <c r="AD29" s="71"/>
      <c r="AE29" s="71"/>
      <c r="AF29" s="71"/>
      <c r="AG29" s="71"/>
      <c r="AH29" s="71"/>
      <c r="AI29" s="71"/>
    </row>
    <row r="30" spans="1:35" ht="15">
      <c r="A30" s="3"/>
      <c r="B30" s="765"/>
      <c r="C30" s="765"/>
      <c r="D30" s="765"/>
      <c r="E30" s="765"/>
      <c r="F30" s="765"/>
      <c r="G30" s="765"/>
      <c r="H30" s="765"/>
      <c r="I30" s="765"/>
      <c r="J30" s="765"/>
      <c r="K30" s="765"/>
      <c r="L30" s="227"/>
      <c r="M30" s="227"/>
      <c r="N30" s="227"/>
      <c r="O30" s="227"/>
      <c r="P30" s="227"/>
      <c r="S30" s="71"/>
      <c r="T30" s="71"/>
      <c r="U30" s="71"/>
      <c r="V30" s="71"/>
      <c r="W30" s="71"/>
      <c r="X30" s="71"/>
      <c r="Y30" s="71"/>
      <c r="Z30" s="71"/>
      <c r="AA30" s="71"/>
      <c r="AB30" s="71"/>
      <c r="AC30" s="71"/>
      <c r="AD30" s="71"/>
      <c r="AE30" s="71"/>
      <c r="AF30" s="71"/>
      <c r="AG30" s="71"/>
      <c r="AH30" s="71"/>
      <c r="AI30" s="71"/>
    </row>
    <row r="31" spans="1:35" ht="15">
      <c r="A31" s="3"/>
      <c r="B31" s="3"/>
      <c r="C31" s="3"/>
      <c r="D31" s="3"/>
      <c r="E31" s="3"/>
      <c r="F31" s="3"/>
      <c r="G31" s="3"/>
      <c r="H31" s="3"/>
      <c r="I31" s="100"/>
      <c r="J31" s="100"/>
      <c r="K31" s="100"/>
      <c r="L31" s="3"/>
      <c r="M31" s="3"/>
      <c r="N31" s="3"/>
      <c r="O31" s="3"/>
      <c r="P31" s="3"/>
      <c r="S31" s="71"/>
      <c r="T31" s="71"/>
      <c r="U31" s="71"/>
      <c r="V31" s="71"/>
      <c r="W31" s="71"/>
      <c r="X31" s="71"/>
      <c r="Y31" s="71"/>
      <c r="Z31" s="71"/>
      <c r="AA31" s="71"/>
      <c r="AB31" s="71"/>
      <c r="AC31" s="71"/>
      <c r="AD31" s="71"/>
      <c r="AE31" s="71"/>
      <c r="AF31" s="71"/>
      <c r="AG31" s="71"/>
      <c r="AH31" s="71"/>
      <c r="AI31" s="71"/>
    </row>
    <row r="32" spans="1:35" ht="15">
      <c r="A32" s="3"/>
      <c r="B32" s="3"/>
      <c r="C32" s="3"/>
      <c r="D32" s="3"/>
      <c r="E32" s="3"/>
      <c r="F32" s="3"/>
      <c r="G32" s="3"/>
      <c r="H32" s="3"/>
      <c r="I32" s="146"/>
      <c r="J32" s="147"/>
      <c r="K32" s="147"/>
      <c r="L32" s="3"/>
      <c r="M32" s="3"/>
      <c r="N32" s="3"/>
      <c r="O32" s="3"/>
      <c r="P32" s="3"/>
      <c r="S32" s="71"/>
      <c r="T32" s="71"/>
      <c r="U32" s="71"/>
      <c r="V32" s="71"/>
      <c r="W32" s="71"/>
      <c r="X32" s="71"/>
      <c r="Y32" s="71"/>
      <c r="Z32" s="71"/>
      <c r="AA32" s="71"/>
      <c r="AB32" s="71"/>
      <c r="AC32" s="71"/>
      <c r="AD32" s="71"/>
      <c r="AE32" s="71"/>
      <c r="AF32" s="71"/>
      <c r="AG32" s="71"/>
      <c r="AH32" s="71"/>
      <c r="AI32" s="71"/>
    </row>
    <row r="33" spans="1:35" ht="15">
      <c r="A33" s="3"/>
      <c r="B33" s="3"/>
      <c r="C33" s="3"/>
      <c r="D33" s="3"/>
      <c r="E33" s="3"/>
      <c r="F33" s="3"/>
      <c r="G33" s="3"/>
      <c r="H33" s="3"/>
      <c r="I33" s="148"/>
      <c r="J33" s="149"/>
      <c r="K33" s="102"/>
      <c r="L33" s="3"/>
      <c r="M33" s="3"/>
      <c r="N33" s="3"/>
      <c r="O33" s="3"/>
      <c r="P33" s="3"/>
      <c r="S33" s="71"/>
      <c r="T33" s="71"/>
      <c r="U33" s="71"/>
      <c r="V33" s="71"/>
      <c r="W33" s="71"/>
      <c r="X33" s="71"/>
      <c r="Y33" s="71"/>
      <c r="Z33" s="71"/>
      <c r="AA33" s="71"/>
      <c r="AB33" s="71"/>
      <c r="AC33" s="71"/>
      <c r="AD33" s="71"/>
      <c r="AE33" s="71"/>
      <c r="AF33" s="71"/>
      <c r="AG33" s="71"/>
      <c r="AH33" s="71"/>
      <c r="AI33" s="71"/>
    </row>
    <row r="34" spans="1:35" ht="15">
      <c r="A34" s="3"/>
      <c r="B34" s="3"/>
      <c r="C34" s="3"/>
      <c r="D34" s="3"/>
      <c r="E34" s="3"/>
      <c r="F34" s="3"/>
      <c r="G34" s="3"/>
      <c r="H34" s="3"/>
      <c r="I34" s="150"/>
      <c r="J34" s="149"/>
      <c r="K34" s="102"/>
      <c r="L34" s="3"/>
      <c r="M34" s="3"/>
      <c r="N34" s="3"/>
      <c r="O34" s="3"/>
      <c r="P34" s="3"/>
      <c r="S34" s="71"/>
      <c r="T34" s="71"/>
      <c r="U34" s="71"/>
      <c r="V34" s="71"/>
      <c r="W34" s="71"/>
      <c r="X34" s="71"/>
      <c r="Y34" s="71"/>
      <c r="Z34" s="71"/>
      <c r="AA34" s="71"/>
      <c r="AB34" s="71"/>
      <c r="AC34" s="71"/>
      <c r="AD34" s="71"/>
      <c r="AE34" s="71"/>
      <c r="AF34" s="71"/>
      <c r="AG34" s="71"/>
      <c r="AH34" s="71"/>
      <c r="AI34" s="71"/>
    </row>
    <row r="35" spans="1:35" ht="15">
      <c r="A35" s="3"/>
      <c r="B35" s="3"/>
      <c r="C35" s="3"/>
      <c r="D35" s="3"/>
      <c r="E35" s="3"/>
      <c r="F35" s="3"/>
      <c r="G35" s="3"/>
      <c r="H35" s="3"/>
      <c r="I35" s="148"/>
      <c r="J35" s="149"/>
      <c r="K35" s="102"/>
      <c r="L35" s="3"/>
      <c r="M35" s="3"/>
      <c r="N35" s="3"/>
      <c r="O35" s="3"/>
      <c r="P35" s="3"/>
      <c r="S35" s="71"/>
      <c r="T35" s="71"/>
      <c r="U35" s="71"/>
      <c r="V35" s="71"/>
      <c r="W35" s="71"/>
      <c r="X35" s="71"/>
      <c r="Y35" s="71"/>
      <c r="Z35" s="71"/>
      <c r="AA35" s="71"/>
      <c r="AB35" s="71"/>
      <c r="AC35" s="71"/>
      <c r="AD35" s="71"/>
      <c r="AE35" s="71"/>
      <c r="AF35" s="71"/>
      <c r="AG35" s="71"/>
      <c r="AH35" s="71"/>
      <c r="AI35" s="71"/>
    </row>
    <row r="36" spans="1:35" ht="15">
      <c r="A36" s="3"/>
      <c r="B36" s="3"/>
      <c r="C36" s="3"/>
      <c r="D36" s="3"/>
      <c r="E36" s="3"/>
      <c r="F36" s="3"/>
      <c r="G36" s="3"/>
      <c r="H36" s="3"/>
      <c r="I36" s="3"/>
      <c r="J36" s="3"/>
      <c r="K36" s="3"/>
      <c r="L36" s="3"/>
      <c r="M36" s="3"/>
      <c r="N36" s="3"/>
      <c r="O36" s="3"/>
      <c r="P36" s="3"/>
      <c r="S36" s="71"/>
      <c r="T36" s="71"/>
      <c r="U36" s="71"/>
      <c r="V36" s="71"/>
      <c r="W36" s="71"/>
      <c r="X36" s="71"/>
      <c r="Y36" s="71"/>
      <c r="Z36" s="71"/>
      <c r="AA36" s="71"/>
      <c r="AB36" s="71"/>
      <c r="AC36" s="71"/>
      <c r="AD36" s="71"/>
      <c r="AE36" s="71"/>
      <c r="AF36" s="71"/>
      <c r="AG36" s="71"/>
      <c r="AH36" s="71"/>
      <c r="AI36" s="71"/>
    </row>
    <row r="37" spans="1:35" ht="15">
      <c r="A37" s="3"/>
      <c r="B37" s="3"/>
      <c r="C37" s="3"/>
      <c r="D37" s="3"/>
      <c r="E37" s="3"/>
      <c r="F37" s="3"/>
      <c r="G37" s="3"/>
      <c r="H37" s="3"/>
      <c r="I37" s="3"/>
      <c r="J37" s="3"/>
      <c r="K37" s="3"/>
      <c r="L37" s="3"/>
      <c r="M37" s="3"/>
      <c r="N37" s="3"/>
      <c r="O37" s="3"/>
      <c r="P37" s="3"/>
      <c r="S37" s="71"/>
      <c r="T37" s="71"/>
      <c r="U37" s="71"/>
      <c r="V37" s="71"/>
      <c r="W37" s="71"/>
      <c r="X37" s="71"/>
      <c r="Y37" s="71"/>
      <c r="Z37" s="71"/>
      <c r="AA37" s="71"/>
      <c r="AB37" s="71"/>
      <c r="AC37" s="71"/>
      <c r="AD37" s="71"/>
      <c r="AE37" s="71"/>
      <c r="AF37" s="71"/>
      <c r="AG37" s="71"/>
      <c r="AH37" s="71"/>
      <c r="AI37" s="71"/>
    </row>
    <row r="38" spans="1:28" ht="15">
      <c r="A38" s="3"/>
      <c r="B38" s="3"/>
      <c r="C38" s="3"/>
      <c r="D38" s="3"/>
      <c r="E38" s="3"/>
      <c r="F38" s="3"/>
      <c r="G38" s="3"/>
      <c r="H38" s="3"/>
      <c r="I38" s="3"/>
      <c r="J38" s="3"/>
      <c r="K38" s="3"/>
      <c r="L38" s="3"/>
      <c r="M38" s="3"/>
      <c r="N38" s="3"/>
      <c r="O38" s="3"/>
      <c r="P38" s="3"/>
      <c r="S38" s="64"/>
      <c r="T38" s="64"/>
      <c r="U38" s="64"/>
      <c r="V38" s="64"/>
      <c r="W38" s="64"/>
      <c r="X38" s="64"/>
      <c r="Y38" s="64"/>
      <c r="Z38" s="64"/>
      <c r="AA38" s="64"/>
      <c r="AB38" s="64"/>
    </row>
    <row r="39" spans="19:28" ht="15">
      <c r="S39" s="64"/>
      <c r="T39" s="64"/>
      <c r="U39" s="64"/>
      <c r="V39" s="64"/>
      <c r="W39" s="64"/>
      <c r="X39" s="64"/>
      <c r="Y39" s="64"/>
      <c r="Z39" s="64"/>
      <c r="AA39" s="64"/>
      <c r="AB39" s="64"/>
    </row>
    <row r="40" spans="19:28" ht="15">
      <c r="S40" s="64"/>
      <c r="T40" s="64"/>
      <c r="U40" s="64"/>
      <c r="V40" s="64"/>
      <c r="W40" s="64"/>
      <c r="X40" s="64"/>
      <c r="Y40" s="64"/>
      <c r="Z40" s="64"/>
      <c r="AA40" s="64"/>
      <c r="AB40" s="64"/>
    </row>
    <row r="41" spans="19:28" ht="15">
      <c r="S41" s="64"/>
      <c r="T41" s="64"/>
      <c r="U41" s="64"/>
      <c r="V41" s="64"/>
      <c r="W41" s="64"/>
      <c r="X41" s="64"/>
      <c r="Y41" s="64"/>
      <c r="Z41" s="64"/>
      <c r="AA41" s="64"/>
      <c r="AB41" s="64"/>
    </row>
    <row r="42" spans="19:28" ht="15">
      <c r="S42" s="64"/>
      <c r="T42" s="64"/>
      <c r="U42" s="64"/>
      <c r="V42" s="64"/>
      <c r="W42" s="64"/>
      <c r="X42" s="64"/>
      <c r="Y42" s="64"/>
      <c r="Z42" s="64"/>
      <c r="AA42" s="64"/>
      <c r="AB42" s="64"/>
    </row>
  </sheetData>
  <sheetProtection/>
  <mergeCells count="46">
    <mergeCell ref="F8:K8"/>
    <mergeCell ref="C3:D3"/>
    <mergeCell ref="B2:Q2"/>
    <mergeCell ref="O3:P3"/>
    <mergeCell ref="D5:N5"/>
    <mergeCell ref="L8:Q8"/>
    <mergeCell ref="F6:K6"/>
    <mergeCell ref="E3:K3"/>
    <mergeCell ref="C4:D4"/>
    <mergeCell ref="E4:L4"/>
    <mergeCell ref="B8:E8"/>
    <mergeCell ref="B29:D30"/>
    <mergeCell ref="E29:G30"/>
    <mergeCell ref="H29:K30"/>
    <mergeCell ref="B23:D23"/>
    <mergeCell ref="B24:D24"/>
    <mergeCell ref="G25:K25"/>
    <mergeCell ref="B27:E27"/>
    <mergeCell ref="F27:K27"/>
    <mergeCell ref="F26:K26"/>
    <mergeCell ref="B26:E26"/>
    <mergeCell ref="G23:K23"/>
    <mergeCell ref="G24:K24"/>
    <mergeCell ref="G21:K21"/>
    <mergeCell ref="B20:D20"/>
    <mergeCell ref="G20:K20"/>
    <mergeCell ref="G22:K22"/>
    <mergeCell ref="L23:Q23"/>
    <mergeCell ref="B21:D21"/>
    <mergeCell ref="L27:P27"/>
    <mergeCell ref="L20:Q20"/>
    <mergeCell ref="L21:Q21"/>
    <mergeCell ref="L22:Q22"/>
    <mergeCell ref="L26:P26"/>
    <mergeCell ref="B25:D25"/>
    <mergeCell ref="L24:Q24"/>
    <mergeCell ref="L25:Q25"/>
    <mergeCell ref="B22:D22"/>
    <mergeCell ref="L19:Q19"/>
    <mergeCell ref="G19:H19"/>
    <mergeCell ref="I19:J19"/>
    <mergeCell ref="C9:E9"/>
    <mergeCell ref="E18:K18"/>
    <mergeCell ref="B19:D19"/>
    <mergeCell ref="M9:Q9"/>
    <mergeCell ref="G9:K9"/>
  </mergeCells>
  <conditionalFormatting sqref="C4:D4">
    <cfRule type="cellIs" priority="50" dxfId="43" operator="equal" stopIfTrue="1">
      <formula>"C"</formula>
    </cfRule>
    <cfRule type="cellIs" priority="51" dxfId="40" operator="equal" stopIfTrue="1">
      <formula>"B2"</formula>
    </cfRule>
    <cfRule type="cellIs" priority="52" dxfId="41" operator="equal" stopIfTrue="1">
      <formula>"B1"</formula>
    </cfRule>
  </conditionalFormatting>
  <conditionalFormatting sqref="G20:G25">
    <cfRule type="cellIs" priority="56" dxfId="47" operator="between" stopIfTrue="1">
      <formula>0</formula>
      <formula>0.599</formula>
    </cfRule>
    <cfRule type="cellIs" priority="57" dxfId="46" operator="between" stopIfTrue="1">
      <formula>0.6</formula>
      <formula>0.899</formula>
    </cfRule>
    <cfRule type="cellIs" priority="58" dxfId="48" operator="greaterThanOrEqual" stopIfTrue="1">
      <formula>0.9</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87" r:id="rId2"/>
  <headerFooter alignWithMargins="0">
    <oddFooter>&amp;L&amp;F&amp;C&amp;A&amp;RV1.0          &amp;D</oddFooter>
  </headerFooter>
  <drawing r:id="rId1"/>
</worksheet>
</file>

<file path=xl/worksheets/sheet8.xml><?xml version="1.0" encoding="utf-8"?>
<worksheet xmlns="http://schemas.openxmlformats.org/spreadsheetml/2006/main" xmlns:r="http://schemas.openxmlformats.org/officeDocument/2006/relationships">
  <sheetPr>
    <tabColor indexed="27"/>
  </sheetPr>
  <dimension ref="A1:O42"/>
  <sheetViews>
    <sheetView showGridLines="0" zoomScalePageLayoutView="0" workbookViewId="0" topLeftCell="B27">
      <selection activeCell="D38" sqref="D38:G40"/>
    </sheetView>
  </sheetViews>
  <sheetFormatPr defaultColWidth="9.140625" defaultRowHeight="15"/>
  <cols>
    <col min="1" max="1" width="1.1484375" style="31" customWidth="1"/>
    <col min="2" max="2" width="19.28125" style="31" customWidth="1"/>
    <col min="3" max="3" width="1.1484375" style="31" customWidth="1"/>
    <col min="4" max="4" width="17.140625" style="31" customWidth="1"/>
    <col min="5" max="5" width="17.57421875" style="31" customWidth="1"/>
    <col min="6" max="6" width="9.7109375" style="31" customWidth="1"/>
    <col min="7" max="7" width="13.00390625" style="31" customWidth="1"/>
    <col min="8" max="8" width="4.28125" style="31" customWidth="1"/>
    <col min="9" max="9" width="15.8515625" style="31" customWidth="1"/>
    <col min="10" max="10" width="3.57421875" style="31" customWidth="1"/>
    <col min="11" max="11" width="7.57421875" style="32" customWidth="1"/>
    <col min="12" max="12" width="14.28125" style="31" customWidth="1"/>
    <col min="13" max="13" width="12.00390625" style="31" customWidth="1"/>
    <col min="14" max="14" width="5.421875" style="31" customWidth="1"/>
    <col min="15" max="15" width="2.57421875" style="31" customWidth="1"/>
    <col min="16" max="16384" width="9.140625" style="31" customWidth="1"/>
  </cols>
  <sheetData>
    <row r="1" spans="1:14" ht="38.25" customHeight="1">
      <c r="A1" s="152"/>
      <c r="B1" s="152"/>
      <c r="C1" s="152"/>
      <c r="D1" s="152"/>
      <c r="E1" s="152"/>
      <c r="F1" s="152"/>
      <c r="G1" s="152"/>
      <c r="H1" s="152"/>
      <c r="I1" s="152"/>
      <c r="J1" s="152"/>
      <c r="K1" s="153"/>
      <c r="L1" s="152"/>
      <c r="M1" s="152"/>
      <c r="N1" s="152"/>
    </row>
    <row r="2" spans="1:15" ht="27.75" customHeight="1">
      <c r="A2" s="3"/>
      <c r="B2" s="773" t="str">
        <f>'Grant Detail'!B3:J3</f>
        <v>Dashboard:  Ghana - HIV / AIDS  (Adventist Development and Relief Agency, Ghana)</v>
      </c>
      <c r="C2" s="773"/>
      <c r="D2" s="773"/>
      <c r="E2" s="773"/>
      <c r="F2" s="773"/>
      <c r="G2" s="773"/>
      <c r="H2" s="773"/>
      <c r="I2" s="773"/>
      <c r="J2" s="773"/>
      <c r="K2" s="773"/>
      <c r="L2" s="773"/>
      <c r="M2" s="773"/>
      <c r="N2" s="773"/>
      <c r="O2" s="73"/>
    </row>
    <row r="3" spans="1:14" ht="18.75">
      <c r="A3" s="3"/>
      <c r="B3" s="133">
        <f>+IF('Data Entry'!G8="Please Select","",'Data Entry'!G8)</f>
      </c>
      <c r="C3" s="724">
        <f>+IF('Data Entry'!I8="Please Select","",'Data Entry'!I8)</f>
      </c>
      <c r="D3" s="724"/>
      <c r="E3" s="776"/>
      <c r="F3" s="776"/>
      <c r="G3" s="776"/>
      <c r="H3" s="776"/>
      <c r="I3" s="776"/>
      <c r="J3" s="776"/>
      <c r="K3" s="776"/>
      <c r="L3" s="133" t="str">
        <f>+'Data Entry'!B16</f>
        <v>Report Period:</v>
      </c>
      <c r="M3" s="200" t="str">
        <f>+'Data Entry'!C16</f>
        <v>P1</v>
      </c>
      <c r="N3" s="200"/>
    </row>
    <row r="4" spans="1:14" ht="15">
      <c r="A4" s="3"/>
      <c r="B4" s="133" t="str">
        <f>+'Data Entry'!B12</f>
        <v>Latest Rating:</v>
      </c>
      <c r="C4" s="777">
        <f>+IF('Data Entry'!C12="Please Select","",'Data Entry'!C12)</f>
      </c>
      <c r="D4" s="777"/>
      <c r="E4" s="723" t="str">
        <f>+'Data Entry'!C8</f>
        <v>Adventist Development and Relief Agency, Ghana</v>
      </c>
      <c r="F4" s="723"/>
      <c r="G4" s="723"/>
      <c r="H4" s="723"/>
      <c r="I4" s="723"/>
      <c r="J4" s="723"/>
      <c r="K4" s="723"/>
      <c r="L4" s="133" t="str">
        <f>+'Data Entry'!D16</f>
        <v>From:</v>
      </c>
      <c r="M4" s="201">
        <f>+IF(ISBLANK('Data Entry'!E16),"",'Data Entry'!E16)</f>
        <v>42186</v>
      </c>
      <c r="N4" s="201"/>
    </row>
    <row r="5" spans="1:14" ht="18.75" customHeight="1">
      <c r="A5" s="3"/>
      <c r="B5" s="133"/>
      <c r="C5" s="133"/>
      <c r="D5" s="134"/>
      <c r="E5" s="723" t="str">
        <f>+'Data Entry'!G4</f>
        <v>Reinforcing the Scaling Up of HIV Services: Strengthening HIV Prevention and Effective Targeting </v>
      </c>
      <c r="F5" s="723"/>
      <c r="G5" s="723"/>
      <c r="H5" s="723"/>
      <c r="I5" s="723"/>
      <c r="J5" s="723"/>
      <c r="K5" s="723"/>
      <c r="L5" s="133" t="str">
        <f>+'Data Entry'!F16</f>
        <v>To:</v>
      </c>
      <c r="M5" s="201">
        <f>+IF(ISBLANK('Data Entry'!G16),"",'Data Entry'!G16)</f>
        <v>42277</v>
      </c>
      <c r="N5" s="201"/>
    </row>
    <row r="6" spans="1:14" ht="22.5" customHeight="1">
      <c r="A6" s="3"/>
      <c r="B6" s="138"/>
      <c r="C6" s="139"/>
      <c r="D6" s="140"/>
      <c r="E6" s="804" t="s">
        <v>318</v>
      </c>
      <c r="F6" s="804"/>
      <c r="G6" s="804"/>
      <c r="H6" s="804"/>
      <c r="I6" s="804"/>
      <c r="J6" s="804"/>
      <c r="K6" s="804"/>
      <c r="L6" s="2"/>
      <c r="M6" s="2"/>
      <c r="N6" s="2"/>
    </row>
    <row r="7" spans="1:14" s="33" customFormat="1" ht="4.5" customHeight="1">
      <c r="A7" s="154"/>
      <c r="B7" s="155"/>
      <c r="C7" s="155"/>
      <c r="D7" s="155"/>
      <c r="E7" s="155"/>
      <c r="F7" s="155"/>
      <c r="G7" s="155"/>
      <c r="H7" s="155"/>
      <c r="I7" s="155"/>
      <c r="J7" s="155"/>
      <c r="K7" s="155"/>
      <c r="L7" s="156"/>
      <c r="M7" s="156"/>
      <c r="N7" s="157"/>
    </row>
    <row r="8" spans="1:14" s="33" customFormat="1" ht="21" customHeight="1" thickBot="1">
      <c r="A8" s="154"/>
      <c r="B8" s="803" t="s">
        <v>105</v>
      </c>
      <c r="C8" s="803"/>
      <c r="D8" s="803"/>
      <c r="E8" s="803"/>
      <c r="F8" s="803"/>
      <c r="G8" s="803"/>
      <c r="H8" s="803"/>
      <c r="I8" s="803"/>
      <c r="J8" s="803"/>
      <c r="K8" s="803"/>
      <c r="L8" s="803"/>
      <c r="M8" s="803"/>
      <c r="N8" s="803"/>
    </row>
    <row r="9" spans="1:14" s="33" customFormat="1" ht="3.75" customHeight="1" thickBot="1">
      <c r="A9" s="154"/>
      <c r="B9" s="155"/>
      <c r="C9" s="155"/>
      <c r="D9" s="155"/>
      <c r="E9" s="155"/>
      <c r="F9" s="155"/>
      <c r="G9" s="155"/>
      <c r="H9" s="155"/>
      <c r="I9" s="155"/>
      <c r="J9" s="155"/>
      <c r="K9" s="155"/>
      <c r="L9" s="156"/>
      <c r="M9" s="156"/>
      <c r="N9" s="157"/>
    </row>
    <row r="10" spans="1:14" s="34" customFormat="1" ht="25.5" customHeight="1" thickBot="1">
      <c r="A10" s="158"/>
      <c r="B10" s="794" t="s">
        <v>100</v>
      </c>
      <c r="C10" s="819"/>
      <c r="D10" s="810" t="s">
        <v>104</v>
      </c>
      <c r="E10" s="811"/>
      <c r="F10" s="811"/>
      <c r="G10" s="812"/>
      <c r="H10" s="161"/>
      <c r="I10" s="810" t="s">
        <v>318</v>
      </c>
      <c r="J10" s="811"/>
      <c r="K10" s="811"/>
      <c r="L10" s="811"/>
      <c r="M10" s="811"/>
      <c r="N10" s="812"/>
    </row>
    <row r="11" spans="1:14" s="34" customFormat="1" ht="28.5" customHeight="1">
      <c r="A11" s="158"/>
      <c r="B11" s="401" t="s">
        <v>108</v>
      </c>
      <c r="C11" s="178"/>
      <c r="D11" s="796">
        <f>IF(ISBLANK(Finance!C9),"",(Finance!C9))</f>
      </c>
      <c r="E11" s="796"/>
      <c r="F11" s="796"/>
      <c r="G11" s="828"/>
      <c r="H11" s="184"/>
      <c r="I11" s="829"/>
      <c r="J11" s="830"/>
      <c r="K11" s="830"/>
      <c r="L11" s="830"/>
      <c r="M11" s="830"/>
      <c r="N11" s="831"/>
    </row>
    <row r="12" spans="1:14" s="34" customFormat="1" ht="27.75" customHeight="1">
      <c r="A12" s="158"/>
      <c r="B12" s="402" t="s">
        <v>109</v>
      </c>
      <c r="C12" s="179"/>
      <c r="D12" s="796" t="str">
        <f>IF(ISBLANK(Finance!C23),"",(Finance!C23))</f>
        <v>Delay in disbursement from TGF to PR affected implementation in the second semester.</v>
      </c>
      <c r="E12" s="796"/>
      <c r="F12" s="796"/>
      <c r="G12" s="828"/>
      <c r="H12" s="184"/>
      <c r="I12" s="820"/>
      <c r="J12" s="821"/>
      <c r="K12" s="821"/>
      <c r="L12" s="821"/>
      <c r="M12" s="821"/>
      <c r="N12" s="822"/>
    </row>
    <row r="13" spans="1:14" s="34" customFormat="1" ht="26.25" customHeight="1">
      <c r="A13" s="158"/>
      <c r="B13" s="402" t="s">
        <v>110</v>
      </c>
      <c r="C13" s="179"/>
      <c r="D13" s="796">
        <f>IF(ISBLANK(Finance!I9),"",(Finance!I9))</f>
      </c>
      <c r="E13" s="796"/>
      <c r="F13" s="796"/>
      <c r="G13" s="828"/>
      <c r="H13" s="184"/>
      <c r="I13" s="820"/>
      <c r="J13" s="821"/>
      <c r="K13" s="821"/>
      <c r="L13" s="821"/>
      <c r="M13" s="821"/>
      <c r="N13" s="822"/>
    </row>
    <row r="14" spans="1:14" s="34" customFormat="1" ht="28.5" customHeight="1" thickBot="1">
      <c r="A14" s="158"/>
      <c r="B14" s="403" t="s">
        <v>111</v>
      </c>
      <c r="C14" s="180"/>
      <c r="D14" s="826" t="str">
        <f>IF(ISBLANK(Finance!I23),"",(Finance!I23))</f>
        <v>Delay in disbursement from TGF to PR</v>
      </c>
      <c r="E14" s="826"/>
      <c r="F14" s="826"/>
      <c r="G14" s="827"/>
      <c r="H14" s="184"/>
      <c r="I14" s="823"/>
      <c r="J14" s="824"/>
      <c r="K14" s="824"/>
      <c r="L14" s="824"/>
      <c r="M14" s="824"/>
      <c r="N14" s="825"/>
    </row>
    <row r="15" spans="1:15" s="34" customFormat="1" ht="4.5" customHeight="1">
      <c r="A15" s="158"/>
      <c r="B15" s="181"/>
      <c r="C15" s="182"/>
      <c r="D15" s="183"/>
      <c r="E15" s="183"/>
      <c r="F15" s="183"/>
      <c r="G15" s="183"/>
      <c r="H15" s="184"/>
      <c r="I15" s="185"/>
      <c r="J15" s="185"/>
      <c r="K15" s="185"/>
      <c r="L15" s="185"/>
      <c r="M15" s="185"/>
      <c r="N15" s="185"/>
      <c r="O15" s="75"/>
    </row>
    <row r="16" spans="1:14" s="33" customFormat="1" ht="21" customHeight="1" thickBot="1">
      <c r="A16" s="154"/>
      <c r="B16" s="803" t="s">
        <v>107</v>
      </c>
      <c r="C16" s="803"/>
      <c r="D16" s="803"/>
      <c r="E16" s="803"/>
      <c r="F16" s="803"/>
      <c r="G16" s="803"/>
      <c r="H16" s="803"/>
      <c r="I16" s="803"/>
      <c r="J16" s="803"/>
      <c r="K16" s="803"/>
      <c r="L16" s="803"/>
      <c r="M16" s="803"/>
      <c r="N16" s="803"/>
    </row>
    <row r="17" spans="1:14" s="34" customFormat="1" ht="3.75" customHeight="1" thickBot="1">
      <c r="A17" s="158"/>
      <c r="B17" s="167"/>
      <c r="C17" s="168"/>
      <c r="D17" s="169"/>
      <c r="E17" s="170"/>
      <c r="F17" s="171"/>
      <c r="G17" s="171"/>
      <c r="H17" s="172"/>
      <c r="I17" s="173"/>
      <c r="J17" s="174"/>
      <c r="K17" s="163"/>
      <c r="L17" s="164"/>
      <c r="M17" s="165"/>
      <c r="N17" s="166"/>
    </row>
    <row r="18" spans="1:14" s="34" customFormat="1" ht="22.5" customHeight="1" thickBot="1">
      <c r="A18" s="158"/>
      <c r="B18" s="819" t="s">
        <v>101</v>
      </c>
      <c r="C18" s="795"/>
      <c r="D18" s="805" t="s">
        <v>104</v>
      </c>
      <c r="E18" s="806"/>
      <c r="F18" s="806"/>
      <c r="G18" s="807"/>
      <c r="H18" s="161"/>
      <c r="I18" s="835" t="s">
        <v>318</v>
      </c>
      <c r="J18" s="836"/>
      <c r="K18" s="836"/>
      <c r="L18" s="836"/>
      <c r="M18" s="837"/>
      <c r="N18" s="837"/>
    </row>
    <row r="19" spans="1:14" s="34" customFormat="1" ht="21.75" customHeight="1">
      <c r="A19" s="158"/>
      <c r="B19" s="404" t="s">
        <v>116</v>
      </c>
      <c r="C19" s="186"/>
      <c r="D19" s="808">
        <f>IF(ISBLANK(Management!C8),"",(Management!C8))</f>
      </c>
      <c r="E19" s="808"/>
      <c r="F19" s="808"/>
      <c r="G19" s="809"/>
      <c r="H19" s="187"/>
      <c r="I19" s="813"/>
      <c r="J19" s="814"/>
      <c r="K19" s="814"/>
      <c r="L19" s="814"/>
      <c r="M19" s="814"/>
      <c r="N19" s="815"/>
    </row>
    <row r="20" spans="1:15" ht="24.75" customHeight="1">
      <c r="A20" s="152"/>
      <c r="B20" s="405" t="s">
        <v>117</v>
      </c>
      <c r="C20" s="188"/>
      <c r="D20" s="796">
        <f>IF(ISBLANK(Management!I8),"",(Management!I8))</f>
      </c>
      <c r="E20" s="796" t="e">
        <f>+'Data Entry'!D73/'Data Entry'!G73</f>
        <v>#DIV/0!</v>
      </c>
      <c r="F20" s="796" t="e">
        <f>+('Data Entry'!E73+'Data Entry'!F73)/'Data Entry'!G73</f>
        <v>#DIV/0!</v>
      </c>
      <c r="G20" s="797"/>
      <c r="H20" s="187"/>
      <c r="I20" s="798"/>
      <c r="J20" s="799"/>
      <c r="K20" s="799"/>
      <c r="L20" s="799"/>
      <c r="M20" s="799"/>
      <c r="N20" s="800"/>
      <c r="O20" s="35"/>
    </row>
    <row r="21" spans="1:15" ht="29.25" customHeight="1">
      <c r="A21" s="152"/>
      <c r="B21" s="406" t="s">
        <v>118</v>
      </c>
      <c r="C21" s="188"/>
      <c r="D21" s="796" t="str">
        <f>IF(ISBLANK(Management!C16),"",(Management!C16))</f>
        <v>There were  two (2) SRs under Phase 2; but for the NFM, 1 additional  SR has been added.</v>
      </c>
      <c r="E21" s="796"/>
      <c r="F21" s="796"/>
      <c r="G21" s="797"/>
      <c r="H21" s="187"/>
      <c r="I21" s="798"/>
      <c r="J21" s="799"/>
      <c r="K21" s="799"/>
      <c r="L21" s="799"/>
      <c r="M21" s="799"/>
      <c r="N21" s="800"/>
      <c r="O21" s="35"/>
    </row>
    <row r="22" spans="1:15" ht="26.25" customHeight="1">
      <c r="A22" s="152"/>
      <c r="B22" s="406" t="s">
        <v>119</v>
      </c>
      <c r="C22" s="188"/>
      <c r="D22" s="796">
        <f>IF(ISBLANK(Management!I16),"",(Management!I16))</f>
      </c>
      <c r="E22" s="796"/>
      <c r="F22" s="796"/>
      <c r="G22" s="797"/>
      <c r="H22" s="187"/>
      <c r="I22" s="798"/>
      <c r="J22" s="799"/>
      <c r="K22" s="799"/>
      <c r="L22" s="799"/>
      <c r="M22" s="799"/>
      <c r="N22" s="800"/>
      <c r="O22" s="35"/>
    </row>
    <row r="23" spans="1:15" ht="24.75" customHeight="1">
      <c r="A23" s="152"/>
      <c r="B23" s="406" t="s">
        <v>120</v>
      </c>
      <c r="C23" s="188"/>
      <c r="D23" s="796" t="str">
        <f>IF(ISBLANK(Management!C27),"",(Management!C27))</f>
        <v>ADRA doesn't procure health products, equip't, medicines, pharmaceuticals.</v>
      </c>
      <c r="E23" s="796"/>
      <c r="F23" s="796"/>
      <c r="G23" s="797"/>
      <c r="H23" s="187"/>
      <c r="I23" s="798"/>
      <c r="J23" s="799"/>
      <c r="K23" s="799"/>
      <c r="L23" s="799"/>
      <c r="M23" s="799"/>
      <c r="N23" s="800"/>
      <c r="O23" s="35"/>
    </row>
    <row r="24" spans="1:15" ht="27" customHeight="1" thickBot="1">
      <c r="A24" s="152"/>
      <c r="B24" s="407" t="s">
        <v>122</v>
      </c>
      <c r="C24" s="189"/>
      <c r="D24" s="801" t="str">
        <f>IF(ISBLANK(Management!I27),"",(Management!I27))</f>
        <v>M6 is not applicable to HIV Test kits distributed via outreach sessions and needs to be re-enginered</v>
      </c>
      <c r="E24" s="801"/>
      <c r="F24" s="801"/>
      <c r="G24" s="802"/>
      <c r="H24" s="187"/>
      <c r="I24" s="816"/>
      <c r="J24" s="817"/>
      <c r="K24" s="817"/>
      <c r="L24" s="817"/>
      <c r="M24" s="817"/>
      <c r="N24" s="818"/>
      <c r="O24" s="35"/>
    </row>
    <row r="25" spans="1:15" ht="4.5" customHeight="1">
      <c r="A25" s="154"/>
      <c r="B25" s="159"/>
      <c r="C25" s="160"/>
      <c r="D25" s="175"/>
      <c r="E25" s="176"/>
      <c r="F25" s="177"/>
      <c r="G25" s="177"/>
      <c r="H25" s="161"/>
      <c r="I25" s="176"/>
      <c r="J25" s="162"/>
      <c r="K25" s="163"/>
      <c r="L25" s="164"/>
      <c r="M25" s="165"/>
      <c r="N25" s="166"/>
      <c r="O25" s="35"/>
    </row>
    <row r="26" spans="1:14" s="33" customFormat="1" ht="21" customHeight="1" thickBot="1">
      <c r="A26" s="154"/>
      <c r="B26" s="803" t="s">
        <v>106</v>
      </c>
      <c r="C26" s="803"/>
      <c r="D26" s="803"/>
      <c r="E26" s="803"/>
      <c r="F26" s="803"/>
      <c r="G26" s="803"/>
      <c r="H26" s="803"/>
      <c r="I26" s="803"/>
      <c r="J26" s="803"/>
      <c r="K26" s="803"/>
      <c r="L26" s="803"/>
      <c r="M26" s="803"/>
      <c r="N26" s="803"/>
    </row>
    <row r="27" spans="1:15" ht="3.75" customHeight="1" thickBot="1">
      <c r="A27" s="154"/>
      <c r="B27" s="159"/>
      <c r="C27" s="160"/>
      <c r="D27" s="175"/>
      <c r="E27" s="176"/>
      <c r="F27" s="177"/>
      <c r="G27" s="177"/>
      <c r="H27" s="161"/>
      <c r="I27" s="176"/>
      <c r="J27" s="162"/>
      <c r="K27" s="163"/>
      <c r="L27" s="164"/>
      <c r="M27" s="165"/>
      <c r="N27" s="166"/>
      <c r="O27" s="35"/>
    </row>
    <row r="28" spans="1:15" ht="21.75" customHeight="1" thickBot="1">
      <c r="A28" s="152"/>
      <c r="B28" s="794" t="s">
        <v>14</v>
      </c>
      <c r="C28" s="795"/>
      <c r="D28" s="781" t="s">
        <v>104</v>
      </c>
      <c r="E28" s="782"/>
      <c r="F28" s="782"/>
      <c r="G28" s="783"/>
      <c r="H28" s="161"/>
      <c r="I28" s="781" t="s">
        <v>318</v>
      </c>
      <c r="J28" s="782"/>
      <c r="K28" s="782"/>
      <c r="L28" s="782"/>
      <c r="M28" s="782"/>
      <c r="N28" s="783"/>
      <c r="O28" s="35"/>
    </row>
    <row r="29" spans="1:15" ht="42.75" customHeight="1">
      <c r="A29" s="152"/>
      <c r="B29" s="408" t="s">
        <v>319</v>
      </c>
      <c r="C29" s="190"/>
      <c r="D29" s="784" t="str">
        <f>IF(ISBLANK(Programmatic!C9),"",(Programmatic!C9))</f>
        <v>Condoms were not available for distribution during the period </v>
      </c>
      <c r="E29" s="785"/>
      <c r="F29" s="785"/>
      <c r="G29" s="786"/>
      <c r="H29" s="187"/>
      <c r="I29" s="791"/>
      <c r="J29" s="792"/>
      <c r="K29" s="792"/>
      <c r="L29" s="792"/>
      <c r="M29" s="792"/>
      <c r="N29" s="793"/>
      <c r="O29" s="35"/>
    </row>
    <row r="30" spans="1:15" ht="78" customHeight="1">
      <c r="A30" s="152"/>
      <c r="B30" s="409" t="s">
        <v>320</v>
      </c>
      <c r="C30" s="191"/>
      <c r="D30" s="790" t="str">
        <f>IF(ISBLANK(Programmatic!G9),"",(Programmatic!G9))</f>
        <v>Delay in disbursement of funds affected early start of community activities. Test-kits were not readily available</v>
      </c>
      <c r="E30" s="779"/>
      <c r="F30" s="779"/>
      <c r="G30" s="780"/>
      <c r="H30" s="187"/>
      <c r="I30" s="787"/>
      <c r="J30" s="788"/>
      <c r="K30" s="788"/>
      <c r="L30" s="788"/>
      <c r="M30" s="788"/>
      <c r="N30" s="789"/>
      <c r="O30" s="35"/>
    </row>
    <row r="31" spans="1:15" ht="83.25" customHeight="1">
      <c r="A31" s="152"/>
      <c r="B31" s="409" t="s">
        <v>321</v>
      </c>
      <c r="C31" s="191"/>
      <c r="D31" s="790" t="str">
        <f>IF(ISBLANK(Programmatic!M9),"",(Programmatic!M9))</f>
        <v>Delay in disbursement of funds affected community engagement; FSWs were reached after PEs trainings which ended in early September 2015. This limited the outreach sessions for PEs in reaching out to FSWs. The backlog is expected to be covered in this quarter.</v>
      </c>
      <c r="E31" s="779"/>
      <c r="F31" s="779"/>
      <c r="G31" s="780"/>
      <c r="H31" s="187"/>
      <c r="I31" s="787"/>
      <c r="J31" s="788"/>
      <c r="K31" s="788"/>
      <c r="L31" s="788"/>
      <c r="M31" s="788"/>
      <c r="N31" s="789"/>
      <c r="O31" s="35"/>
    </row>
    <row r="32" spans="1:15" ht="51.75" customHeight="1">
      <c r="A32" s="152"/>
      <c r="B32" s="410" t="s">
        <v>112</v>
      </c>
      <c r="C32" s="191"/>
      <c r="D32" s="778" t="str">
        <f>IF(ISBLANK(Programmatic!L20),"",(Programmatic!L20))</f>
        <v>Condoms were not available for distribution during the period </v>
      </c>
      <c r="E32" s="779"/>
      <c r="F32" s="779"/>
      <c r="G32" s="780"/>
      <c r="H32" s="187"/>
      <c r="I32" s="787"/>
      <c r="J32" s="788"/>
      <c r="K32" s="788"/>
      <c r="L32" s="788"/>
      <c r="M32" s="788"/>
      <c r="N32" s="789"/>
      <c r="O32" s="35"/>
    </row>
    <row r="33" spans="1:15" ht="69" customHeight="1">
      <c r="A33" s="152"/>
      <c r="B33" s="410" t="s">
        <v>113</v>
      </c>
      <c r="C33" s="191"/>
      <c r="D33" s="778" t="str">
        <f>IF(ISBLANK(Programmatic!L21),"",(Programmatic!L21))</f>
        <v>Delay in disbursement of funds affected early start of community activities. Test-kits were not readily available</v>
      </c>
      <c r="E33" s="779"/>
      <c r="F33" s="779"/>
      <c r="G33" s="780"/>
      <c r="H33" s="187"/>
      <c r="I33" s="787"/>
      <c r="J33" s="788"/>
      <c r="K33" s="788"/>
      <c r="L33" s="788"/>
      <c r="M33" s="788"/>
      <c r="N33" s="789"/>
      <c r="O33" s="35"/>
    </row>
    <row r="34" spans="1:15" ht="80.25" customHeight="1">
      <c r="A34" s="152"/>
      <c r="B34" s="410" t="s">
        <v>114</v>
      </c>
      <c r="C34" s="191"/>
      <c r="D34" s="778" t="str">
        <f>IF(ISBLANK(Programmatic!L22),"",(Programmatic!L22))</f>
        <v>Delay in disbursement of funds affected community engagement; FSWs were reached after PEs trainings which ended in early September 2015. This limited the outreach sessions for PEs in reaching out to FSWs. The backlog is expected to be covered in this quarter.</v>
      </c>
      <c r="E34" s="779"/>
      <c r="F34" s="779"/>
      <c r="G34" s="780"/>
      <c r="H34" s="187"/>
      <c r="I34" s="787"/>
      <c r="J34" s="788"/>
      <c r="K34" s="788"/>
      <c r="L34" s="788"/>
      <c r="M34" s="788"/>
      <c r="N34" s="789"/>
      <c r="O34" s="35"/>
    </row>
    <row r="35" spans="1:15" ht="90.75" customHeight="1">
      <c r="A35" s="152"/>
      <c r="B35" s="410" t="s">
        <v>115</v>
      </c>
      <c r="C35" s="233"/>
      <c r="D35" s="778">
        <f>IF(ISBLANK(Programmatic!L23),"",(Programmatic!L23))</f>
      </c>
      <c r="E35" s="779"/>
      <c r="F35" s="779"/>
      <c r="G35" s="780"/>
      <c r="H35" s="187"/>
      <c r="I35" s="787"/>
      <c r="J35" s="788"/>
      <c r="K35" s="788"/>
      <c r="L35" s="788"/>
      <c r="M35" s="788"/>
      <c r="N35" s="789"/>
      <c r="O35" s="35"/>
    </row>
    <row r="36" spans="1:15" ht="74.25" customHeight="1">
      <c r="A36" s="152"/>
      <c r="B36" s="410" t="s">
        <v>127</v>
      </c>
      <c r="C36" s="233"/>
      <c r="D36" s="778" t="str">
        <f>IF(ISBLANK(Programmatic!L24),"",(Programmatic!L24))</f>
        <v>Delay in disbursement of funds affected early community engagement. CCE facilitators training for Stigma reduction activities ended in September. This limited the outreach session for HIV stigma reduction in FSW communities. HIV stigma reduction activities has been intensified in the ensuing quarter.</v>
      </c>
      <c r="E36" s="779"/>
      <c r="F36" s="779"/>
      <c r="G36" s="780"/>
      <c r="H36" s="187"/>
      <c r="I36" s="787"/>
      <c r="J36" s="788"/>
      <c r="K36" s="788"/>
      <c r="L36" s="788"/>
      <c r="M36" s="788"/>
      <c r="N36" s="789"/>
      <c r="O36" s="35"/>
    </row>
    <row r="37" spans="1:15" ht="39" customHeight="1">
      <c r="A37" s="152"/>
      <c r="B37" s="410" t="s">
        <v>128</v>
      </c>
      <c r="C37" s="233"/>
      <c r="D37" s="778" t="str">
        <f>IF(ISBLANK(Programmatic!L25),"",(Programmatic!L25))</f>
        <v>Delay in disbursement of funds affected community engagement; There were a lot of trainings during the period. These limited the outreach session for HIV stigma reduction at the Health facilities. HIV stigma reduction activities has been intensified in the ensuing quarter.</v>
      </c>
      <c r="E37" s="779"/>
      <c r="F37" s="779"/>
      <c r="G37" s="780"/>
      <c r="H37" s="187"/>
      <c r="I37" s="787"/>
      <c r="J37" s="788"/>
      <c r="K37" s="788"/>
      <c r="L37" s="788"/>
      <c r="M37" s="788"/>
      <c r="N37" s="789"/>
      <c r="O37" s="35"/>
    </row>
    <row r="38" spans="1:15" ht="30" customHeight="1">
      <c r="A38" s="152"/>
      <c r="B38" s="410" t="s">
        <v>129</v>
      </c>
      <c r="C38" s="233"/>
      <c r="D38" s="778" t="e">
        <f>IF(ISBLANK(Programmatic!#REF!),"",(Programmatic!#REF!))</f>
        <v>#REF!</v>
      </c>
      <c r="E38" s="779"/>
      <c r="F38" s="779"/>
      <c r="G38" s="780"/>
      <c r="H38" s="187"/>
      <c r="I38" s="787"/>
      <c r="J38" s="788"/>
      <c r="K38" s="788"/>
      <c r="L38" s="788"/>
      <c r="M38" s="788"/>
      <c r="N38" s="789"/>
      <c r="O38" s="35"/>
    </row>
    <row r="39" spans="1:15" ht="42" customHeight="1">
      <c r="A39" s="152"/>
      <c r="B39" s="410" t="s">
        <v>130</v>
      </c>
      <c r="C39" s="233"/>
      <c r="D39" s="778" t="e">
        <f>IF(ISBLANK(Programmatic!#REF!),"",(Programmatic!#REF!))</f>
        <v>#REF!</v>
      </c>
      <c r="E39" s="779"/>
      <c r="F39" s="779"/>
      <c r="G39" s="780"/>
      <c r="H39" s="187"/>
      <c r="I39" s="787"/>
      <c r="J39" s="788"/>
      <c r="K39" s="788"/>
      <c r="L39" s="788"/>
      <c r="M39" s="788"/>
      <c r="N39" s="789"/>
      <c r="O39" s="35"/>
    </row>
    <row r="40" spans="1:15" ht="21.75" customHeight="1">
      <c r="A40" s="152"/>
      <c r="B40" s="410" t="s">
        <v>131</v>
      </c>
      <c r="C40" s="233"/>
      <c r="D40" s="778" t="e">
        <f>IF(ISBLANK(Programmatic!#REF!),"",(Programmatic!#REF!))</f>
        <v>#REF!</v>
      </c>
      <c r="E40" s="779"/>
      <c r="F40" s="779"/>
      <c r="G40" s="780"/>
      <c r="H40" s="187"/>
      <c r="I40" s="787"/>
      <c r="J40" s="788"/>
      <c r="K40" s="788"/>
      <c r="L40" s="788"/>
      <c r="M40" s="788"/>
      <c r="N40" s="789"/>
      <c r="O40" s="35"/>
    </row>
    <row r="41" spans="1:15" ht="21.75" customHeight="1" thickBot="1">
      <c r="A41" s="152"/>
      <c r="B41" s="410" t="s">
        <v>132</v>
      </c>
      <c r="C41" s="192"/>
      <c r="D41" s="778" t="e">
        <f>IF(ISBLANK(Programmatic!#REF!),"",(Programmatic!#REF!))</f>
        <v>#REF!</v>
      </c>
      <c r="E41" s="779"/>
      <c r="F41" s="779"/>
      <c r="G41" s="780"/>
      <c r="H41" s="187"/>
      <c r="I41" s="832"/>
      <c r="J41" s="833"/>
      <c r="K41" s="833"/>
      <c r="L41" s="833"/>
      <c r="M41" s="833"/>
      <c r="N41" s="834"/>
      <c r="O41" s="35"/>
    </row>
    <row r="42" spans="1:15" ht="14.25">
      <c r="A42" s="152"/>
      <c r="B42" s="193"/>
      <c r="C42" s="193"/>
      <c r="D42" s="194"/>
      <c r="E42" s="152"/>
      <c r="F42" s="193"/>
      <c r="G42" s="193"/>
      <c r="H42" s="152"/>
      <c r="I42" s="195"/>
      <c r="J42" s="152"/>
      <c r="K42" s="196"/>
      <c r="L42" s="196"/>
      <c r="M42" s="196"/>
      <c r="N42" s="196"/>
      <c r="O42" s="35"/>
    </row>
  </sheetData>
  <sheetProtection password="CFC9" sheet="1"/>
  <mergeCells count="65">
    <mergeCell ref="I11:N11"/>
    <mergeCell ref="I40:N40"/>
    <mergeCell ref="I41:N41"/>
    <mergeCell ref="I35:N35"/>
    <mergeCell ref="I36:N36"/>
    <mergeCell ref="I37:N37"/>
    <mergeCell ref="I38:N38"/>
    <mergeCell ref="I39:N39"/>
    <mergeCell ref="I18:N18"/>
    <mergeCell ref="I13:N13"/>
    <mergeCell ref="I14:N14"/>
    <mergeCell ref="B10:C10"/>
    <mergeCell ref="D10:G10"/>
    <mergeCell ref="B16:N16"/>
    <mergeCell ref="D14:G14"/>
    <mergeCell ref="D11:G11"/>
    <mergeCell ref="D13:G13"/>
    <mergeCell ref="I12:N12"/>
    <mergeCell ref="D12:G12"/>
    <mergeCell ref="D18:G18"/>
    <mergeCell ref="D20:G20"/>
    <mergeCell ref="D19:G19"/>
    <mergeCell ref="D21:G21"/>
    <mergeCell ref="I21:N21"/>
    <mergeCell ref="B8:N8"/>
    <mergeCell ref="I10:N10"/>
    <mergeCell ref="I19:N19"/>
    <mergeCell ref="I20:N20"/>
    <mergeCell ref="B18:C18"/>
    <mergeCell ref="B2:N2"/>
    <mergeCell ref="E5:K5"/>
    <mergeCell ref="E6:K6"/>
    <mergeCell ref="E3:K3"/>
    <mergeCell ref="C4:D4"/>
    <mergeCell ref="E4:K4"/>
    <mergeCell ref="C3:D3"/>
    <mergeCell ref="D22:G22"/>
    <mergeCell ref="D23:G23"/>
    <mergeCell ref="I22:N22"/>
    <mergeCell ref="I23:N23"/>
    <mergeCell ref="D24:G24"/>
    <mergeCell ref="B26:N26"/>
    <mergeCell ref="I24:N24"/>
    <mergeCell ref="D30:G30"/>
    <mergeCell ref="D31:G31"/>
    <mergeCell ref="D33:G33"/>
    <mergeCell ref="I32:N32"/>
    <mergeCell ref="I29:N29"/>
    <mergeCell ref="B28:C28"/>
    <mergeCell ref="I28:N28"/>
    <mergeCell ref="D40:G40"/>
    <mergeCell ref="D34:G34"/>
    <mergeCell ref="D29:G29"/>
    <mergeCell ref="D28:G28"/>
    <mergeCell ref="I34:N34"/>
    <mergeCell ref="D35:G35"/>
    <mergeCell ref="I33:N33"/>
    <mergeCell ref="I30:N30"/>
    <mergeCell ref="I31:N31"/>
    <mergeCell ref="D32:G32"/>
    <mergeCell ref="D39:G39"/>
    <mergeCell ref="D38:G38"/>
    <mergeCell ref="D37:G37"/>
    <mergeCell ref="D36:G36"/>
    <mergeCell ref="D41:G41"/>
  </mergeCells>
  <conditionalFormatting sqref="C4:D4">
    <cfRule type="cellIs" priority="1" dxfId="43" operator="equal" stopIfTrue="1">
      <formula>"C"</formula>
    </cfRule>
    <cfRule type="cellIs" priority="2" dxfId="40" operator="equal" stopIfTrue="1">
      <formula>"B2"</formula>
    </cfRule>
    <cfRule type="cellIs" priority="3" dxfId="41" operator="equal" stopIfTrue="1">
      <formula>"B1"</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57" r:id="rId2"/>
  <headerFooter alignWithMargins="0">
    <oddFooter>&amp;L&amp;F&amp;C&amp;A&amp;RV1.0          &amp;D</oddFooter>
  </headerFooter>
  <drawing r:id="rId1"/>
</worksheet>
</file>

<file path=xl/worksheets/sheet9.xml><?xml version="1.0" encoding="utf-8"?>
<worksheet xmlns="http://schemas.openxmlformats.org/spreadsheetml/2006/main" xmlns:r="http://schemas.openxmlformats.org/officeDocument/2006/relationships">
  <sheetPr>
    <tabColor indexed="27"/>
  </sheetPr>
  <dimension ref="A2:M43"/>
  <sheetViews>
    <sheetView showGridLines="0" zoomScaleSheetLayoutView="100" zoomScalePageLayoutView="0" workbookViewId="0" topLeftCell="A23">
      <selection activeCell="J38" sqref="J38:J39"/>
    </sheetView>
  </sheetViews>
  <sheetFormatPr defaultColWidth="11.00390625" defaultRowHeight="15"/>
  <cols>
    <col min="1" max="1" width="4.140625" style="0" customWidth="1"/>
    <col min="2" max="2" width="14.57421875" style="0" customWidth="1"/>
    <col min="3" max="3" width="12.421875" style="0" customWidth="1"/>
    <col min="4" max="4" width="11.57421875" style="0" customWidth="1"/>
    <col min="5" max="5" width="19.00390625" style="0" customWidth="1"/>
    <col min="6" max="6" width="1.421875" style="0" customWidth="1"/>
    <col min="7" max="7" width="11.421875" style="0" customWidth="1"/>
    <col min="8" max="8" width="9.57421875" style="0" customWidth="1"/>
    <col min="9" max="9" width="11.57421875" style="0" customWidth="1"/>
    <col min="10" max="10" width="12.57421875" style="0" customWidth="1"/>
    <col min="11" max="11" width="10.57421875" style="0" customWidth="1"/>
    <col min="12" max="12" width="9.7109375" style="0" customWidth="1"/>
  </cols>
  <sheetData>
    <row r="1" ht="30.75" customHeight="1"/>
    <row r="2" spans="2:12" ht="27.75" customHeight="1">
      <c r="B2" s="729" t="str">
        <f>'Grant Detail'!B3:J3</f>
        <v>Dashboard:  Ghana - HIV / AIDS  (Adventist Development and Relief Agency, Ghana)</v>
      </c>
      <c r="C2" s="729"/>
      <c r="D2" s="729"/>
      <c r="E2" s="729"/>
      <c r="F2" s="729"/>
      <c r="G2" s="729"/>
      <c r="H2" s="729"/>
      <c r="I2" s="729"/>
      <c r="J2" s="729"/>
      <c r="K2" s="729"/>
      <c r="L2" s="729"/>
    </row>
    <row r="3" spans="2:13" ht="15">
      <c r="B3" s="24">
        <f>+IF('Data Entry'!G8="Please Select","",'Data Entry'!G8)</f>
      </c>
      <c r="C3" s="734">
        <f>+IF('Data Entry'!I8="Please Select","",'Data Entry'!I8)</f>
      </c>
      <c r="D3" s="734"/>
      <c r="E3" s="731"/>
      <c r="F3" s="731"/>
      <c r="G3" s="731"/>
      <c r="H3" s="731"/>
      <c r="I3" s="731"/>
      <c r="J3" s="732" t="str">
        <f>+'Data Entry'!B16</f>
        <v>Report Period:</v>
      </c>
      <c r="K3" s="732"/>
      <c r="L3" s="200" t="str">
        <f>+'Data Entry'!C16</f>
        <v>P1</v>
      </c>
      <c r="M3" s="85"/>
    </row>
    <row r="4" spans="2:12" ht="15">
      <c r="B4" s="24" t="str">
        <f>+'Data Entry'!B12</f>
        <v>Latest Rating:</v>
      </c>
      <c r="C4" s="838">
        <f>+IF('Data Entry'!C12="Please Select","",'Data Entry'!C12)</f>
      </c>
      <c r="D4" s="838"/>
      <c r="E4" s="731" t="str">
        <f>+'Data Entry'!C8</f>
        <v>Adventist Development and Relief Agency, Ghana</v>
      </c>
      <c r="F4" s="731"/>
      <c r="G4" s="731"/>
      <c r="H4" s="731"/>
      <c r="I4" s="731"/>
      <c r="J4" s="732" t="str">
        <f>+'Data Entry'!D16</f>
        <v>From:</v>
      </c>
      <c r="K4" s="733"/>
      <c r="L4" s="201">
        <f>+IF(ISBLANK('Data Entry'!E16),"",'Data Entry'!E16)</f>
        <v>42186</v>
      </c>
    </row>
    <row r="5" spans="2:12" ht="18.75" customHeight="1">
      <c r="B5" s="24"/>
      <c r="C5" s="24"/>
      <c r="D5" s="731" t="str">
        <f>+'Data Entry'!G4</f>
        <v>Reinforcing the Scaling Up of HIV Services: Strengthening HIV Prevention and Effective Targeting </v>
      </c>
      <c r="E5" s="731"/>
      <c r="F5" s="731"/>
      <c r="G5" s="731"/>
      <c r="H5" s="731"/>
      <c r="I5" s="731"/>
      <c r="J5" s="731"/>
      <c r="K5" s="24" t="str">
        <f>+'Data Entry'!F16</f>
        <v>To:</v>
      </c>
      <c r="L5" s="201">
        <f>+IF(ISBLANK('Data Entry'!G16),"",'Data Entry'!G16)</f>
        <v>42277</v>
      </c>
    </row>
    <row r="6" spans="2:9" ht="18.75">
      <c r="B6" s="23"/>
      <c r="C6" s="24"/>
      <c r="D6" s="25"/>
      <c r="E6" s="730" t="s">
        <v>359</v>
      </c>
      <c r="F6" s="730"/>
      <c r="G6" s="730"/>
      <c r="H6" s="730"/>
      <c r="I6" s="730"/>
    </row>
    <row r="7" spans="5:9" ht="18.75">
      <c r="E7" s="72"/>
      <c r="F7" s="72"/>
      <c r="G7" s="72"/>
      <c r="H7" s="72"/>
      <c r="I7" s="72"/>
    </row>
    <row r="8" spans="2:12" s="33" customFormat="1" ht="21" customHeight="1" thickBot="1">
      <c r="B8" s="76" t="s">
        <v>102</v>
      </c>
      <c r="C8" s="76"/>
      <c r="D8" s="76"/>
      <c r="E8" s="76"/>
      <c r="F8" s="76"/>
      <c r="G8" s="76"/>
      <c r="H8" s="76"/>
      <c r="I8" s="76"/>
      <c r="J8" s="76"/>
      <c r="K8" s="76"/>
      <c r="L8" s="76"/>
    </row>
    <row r="9" ht="6" customHeight="1">
      <c r="B9" s="74"/>
    </row>
    <row r="10" spans="2:12" ht="15">
      <c r="B10" s="845"/>
      <c r="C10" s="846"/>
      <c r="D10" s="846"/>
      <c r="E10" s="846"/>
      <c r="F10" s="846"/>
      <c r="G10" s="846"/>
      <c r="H10" s="846"/>
      <c r="I10" s="846"/>
      <c r="J10" s="846"/>
      <c r="K10" s="846"/>
      <c r="L10" s="847"/>
    </row>
    <row r="11" spans="2:12" ht="15">
      <c r="B11" s="848"/>
      <c r="C11" s="849"/>
      <c r="D11" s="849"/>
      <c r="E11" s="849"/>
      <c r="F11" s="849"/>
      <c r="G11" s="849"/>
      <c r="H11" s="849"/>
      <c r="I11" s="849"/>
      <c r="J11" s="849"/>
      <c r="K11" s="849"/>
      <c r="L11" s="850"/>
    </row>
    <row r="12" ht="15.75" thickBot="1"/>
    <row r="13" spans="2:12" ht="26.25" customHeight="1" thickBot="1">
      <c r="B13" s="859" t="s">
        <v>309</v>
      </c>
      <c r="C13" s="860"/>
      <c r="D13" s="860"/>
      <c r="E13" s="861"/>
      <c r="F13" s="77"/>
      <c r="G13" s="855" t="s">
        <v>135</v>
      </c>
      <c r="H13" s="853"/>
      <c r="I13" s="853"/>
      <c r="J13" s="78" t="s">
        <v>103</v>
      </c>
      <c r="K13" s="853" t="s">
        <v>298</v>
      </c>
      <c r="L13" s="854"/>
    </row>
    <row r="14" spans="1:12" ht="15">
      <c r="A14" s="879" t="s">
        <v>310</v>
      </c>
      <c r="B14" s="843"/>
      <c r="C14" s="843"/>
      <c r="D14" s="843"/>
      <c r="E14" s="844"/>
      <c r="F14" s="46"/>
      <c r="G14" s="852"/>
      <c r="H14" s="839"/>
      <c r="I14" s="839"/>
      <c r="J14" s="839"/>
      <c r="K14" s="839"/>
      <c r="L14" s="840"/>
    </row>
    <row r="15" spans="1:12" ht="15">
      <c r="A15" s="880"/>
      <c r="B15" s="843"/>
      <c r="C15" s="843"/>
      <c r="D15" s="843"/>
      <c r="E15" s="844"/>
      <c r="F15" s="46"/>
      <c r="G15" s="851"/>
      <c r="H15" s="841"/>
      <c r="I15" s="841"/>
      <c r="J15" s="841"/>
      <c r="K15" s="841"/>
      <c r="L15" s="842"/>
    </row>
    <row r="16" spans="1:12" ht="15">
      <c r="A16" s="880"/>
      <c r="B16" s="843"/>
      <c r="C16" s="843"/>
      <c r="D16" s="843"/>
      <c r="E16" s="844"/>
      <c r="F16" s="46"/>
      <c r="G16" s="851"/>
      <c r="H16" s="841"/>
      <c r="I16" s="841"/>
      <c r="J16" s="841"/>
      <c r="K16" s="841"/>
      <c r="L16" s="842"/>
    </row>
    <row r="17" spans="1:12" ht="15">
      <c r="A17" s="880"/>
      <c r="B17" s="843"/>
      <c r="C17" s="843"/>
      <c r="D17" s="843"/>
      <c r="E17" s="844"/>
      <c r="F17" s="46"/>
      <c r="G17" s="851"/>
      <c r="H17" s="841"/>
      <c r="I17" s="841"/>
      <c r="J17" s="841"/>
      <c r="K17" s="841"/>
      <c r="L17" s="842"/>
    </row>
    <row r="18" spans="1:12" ht="15">
      <c r="A18" s="880"/>
      <c r="B18" s="843"/>
      <c r="C18" s="843"/>
      <c r="D18" s="843"/>
      <c r="E18" s="844"/>
      <c r="F18" s="46"/>
      <c r="G18" s="889"/>
      <c r="H18" s="890"/>
      <c r="I18" s="891"/>
      <c r="J18" s="841"/>
      <c r="K18" s="841"/>
      <c r="L18" s="842"/>
    </row>
    <row r="19" spans="1:12" ht="30.75" customHeight="1">
      <c r="A19" s="880"/>
      <c r="B19" s="843"/>
      <c r="C19" s="843"/>
      <c r="D19" s="843"/>
      <c r="E19" s="844"/>
      <c r="F19" s="46"/>
      <c r="G19" s="886"/>
      <c r="H19" s="887"/>
      <c r="I19" s="892"/>
      <c r="J19" s="841"/>
      <c r="K19" s="841"/>
      <c r="L19" s="842"/>
    </row>
    <row r="20" spans="1:12" ht="15">
      <c r="A20" s="880"/>
      <c r="B20" s="843"/>
      <c r="C20" s="843"/>
      <c r="D20" s="843"/>
      <c r="E20" s="844"/>
      <c r="F20" s="46"/>
      <c r="G20" s="851"/>
      <c r="H20" s="841"/>
      <c r="I20" s="841"/>
      <c r="J20" s="841"/>
      <c r="K20" s="841"/>
      <c r="L20" s="842"/>
    </row>
    <row r="21" spans="1:12" ht="15">
      <c r="A21" s="880"/>
      <c r="B21" s="843"/>
      <c r="C21" s="843"/>
      <c r="D21" s="843"/>
      <c r="E21" s="844"/>
      <c r="F21" s="46"/>
      <c r="G21" s="851"/>
      <c r="H21" s="841"/>
      <c r="I21" s="841"/>
      <c r="J21" s="841"/>
      <c r="K21" s="841"/>
      <c r="L21" s="842"/>
    </row>
    <row r="22" spans="1:12" ht="15">
      <c r="A22" s="880"/>
      <c r="B22" s="843"/>
      <c r="C22" s="843"/>
      <c r="D22" s="843"/>
      <c r="E22" s="844"/>
      <c r="F22" s="46"/>
      <c r="G22" s="851"/>
      <c r="H22" s="841"/>
      <c r="I22" s="841"/>
      <c r="J22" s="841"/>
      <c r="K22" s="841"/>
      <c r="L22" s="842"/>
    </row>
    <row r="23" spans="1:12" ht="15">
      <c r="A23" s="880"/>
      <c r="B23" s="843"/>
      <c r="C23" s="843"/>
      <c r="D23" s="843"/>
      <c r="E23" s="844"/>
      <c r="F23" s="46"/>
      <c r="G23" s="851"/>
      <c r="H23" s="841"/>
      <c r="I23" s="841"/>
      <c r="J23" s="841"/>
      <c r="K23" s="841"/>
      <c r="L23" s="842"/>
    </row>
    <row r="24" spans="1:12" ht="15">
      <c r="A24" s="880"/>
      <c r="B24" s="843"/>
      <c r="C24" s="843"/>
      <c r="D24" s="843"/>
      <c r="E24" s="844"/>
      <c r="F24" s="46"/>
      <c r="G24" s="851"/>
      <c r="H24" s="841"/>
      <c r="I24" s="841"/>
      <c r="J24" s="841"/>
      <c r="K24" s="841"/>
      <c r="L24" s="842"/>
    </row>
    <row r="25" spans="1:12" ht="15.75" thickBot="1">
      <c r="A25" s="881"/>
      <c r="B25" s="862"/>
      <c r="C25" s="862"/>
      <c r="D25" s="862"/>
      <c r="E25" s="863"/>
      <c r="F25" s="46"/>
      <c r="G25" s="882"/>
      <c r="H25" s="856"/>
      <c r="I25" s="856"/>
      <c r="J25" s="856"/>
      <c r="K25" s="856"/>
      <c r="L25" s="857"/>
    </row>
    <row r="27" spans="5:9" ht="18.75">
      <c r="E27" s="858" t="s">
        <v>335</v>
      </c>
      <c r="F27" s="858"/>
      <c r="G27" s="858"/>
      <c r="H27" s="858"/>
      <c r="I27" s="858"/>
    </row>
    <row r="28" spans="5:9" ht="6" customHeight="1">
      <c r="E28" s="72"/>
      <c r="F28" s="72"/>
      <c r="G28" s="72"/>
      <c r="H28" s="72"/>
      <c r="I28" s="72"/>
    </row>
    <row r="29" spans="2:12" s="33" customFormat="1" ht="21" customHeight="1" thickBot="1">
      <c r="B29" s="76" t="s">
        <v>391</v>
      </c>
      <c r="C29" s="76"/>
      <c r="D29" s="76"/>
      <c r="E29" s="76"/>
      <c r="F29" s="76"/>
      <c r="G29" s="76"/>
      <c r="H29" s="76"/>
      <c r="I29" s="76"/>
      <c r="J29" s="76"/>
      <c r="K29" s="76"/>
      <c r="L29" s="76"/>
    </row>
    <row r="30" ht="6" customHeight="1" thickBot="1">
      <c r="B30" s="74"/>
    </row>
    <row r="31" spans="2:12" ht="21.75" customHeight="1" thickBot="1">
      <c r="B31" s="859" t="s">
        <v>135</v>
      </c>
      <c r="C31" s="860"/>
      <c r="D31" s="860"/>
      <c r="E31" s="861"/>
      <c r="F31" s="77"/>
      <c r="G31" s="855" t="s">
        <v>323</v>
      </c>
      <c r="H31" s="853"/>
      <c r="I31" s="853"/>
      <c r="J31" s="78" t="s">
        <v>300</v>
      </c>
      <c r="K31" s="853" t="s">
        <v>298</v>
      </c>
      <c r="L31" s="854"/>
    </row>
    <row r="32" spans="1:12" ht="14.25" customHeight="1">
      <c r="A32" s="879" t="s">
        <v>311</v>
      </c>
      <c r="B32" s="883"/>
      <c r="C32" s="884"/>
      <c r="D32" s="884"/>
      <c r="E32" s="885"/>
      <c r="F32" s="46"/>
      <c r="G32" s="866"/>
      <c r="H32" s="864"/>
      <c r="I32" s="864"/>
      <c r="J32" s="864"/>
      <c r="K32" s="864"/>
      <c r="L32" s="870"/>
    </row>
    <row r="33" spans="1:12" ht="16.5" customHeight="1">
      <c r="A33" s="880"/>
      <c r="B33" s="886"/>
      <c r="C33" s="887"/>
      <c r="D33" s="887"/>
      <c r="E33" s="888"/>
      <c r="F33" s="46"/>
      <c r="G33" s="867"/>
      <c r="H33" s="865"/>
      <c r="I33" s="865"/>
      <c r="J33" s="865"/>
      <c r="K33" s="865"/>
      <c r="L33" s="871"/>
    </row>
    <row r="34" spans="1:12" ht="15">
      <c r="A34" s="880"/>
      <c r="B34" s="872"/>
      <c r="C34" s="873"/>
      <c r="D34" s="873"/>
      <c r="E34" s="874"/>
      <c r="F34" s="46"/>
      <c r="G34" s="867"/>
      <c r="H34" s="865"/>
      <c r="I34" s="865"/>
      <c r="J34" s="865"/>
      <c r="K34" s="865"/>
      <c r="L34" s="871"/>
    </row>
    <row r="35" spans="1:12" ht="15">
      <c r="A35" s="880"/>
      <c r="B35" s="872"/>
      <c r="C35" s="873"/>
      <c r="D35" s="873"/>
      <c r="E35" s="874"/>
      <c r="F35" s="46"/>
      <c r="G35" s="867"/>
      <c r="H35" s="865"/>
      <c r="I35" s="865"/>
      <c r="J35" s="865"/>
      <c r="K35" s="865"/>
      <c r="L35" s="871"/>
    </row>
    <row r="36" spans="1:12" ht="15">
      <c r="A36" s="880"/>
      <c r="B36" s="872"/>
      <c r="C36" s="873"/>
      <c r="D36" s="873"/>
      <c r="E36" s="874"/>
      <c r="F36" s="46"/>
      <c r="G36" s="867"/>
      <c r="H36" s="865"/>
      <c r="I36" s="865"/>
      <c r="J36" s="865"/>
      <c r="K36" s="865"/>
      <c r="L36" s="871"/>
    </row>
    <row r="37" spans="1:12" ht="15">
      <c r="A37" s="880"/>
      <c r="B37" s="872"/>
      <c r="C37" s="873"/>
      <c r="D37" s="873"/>
      <c r="E37" s="874"/>
      <c r="F37" s="46"/>
      <c r="G37" s="867"/>
      <c r="H37" s="865"/>
      <c r="I37" s="865"/>
      <c r="J37" s="865"/>
      <c r="K37" s="865"/>
      <c r="L37" s="871"/>
    </row>
    <row r="38" spans="1:12" ht="15">
      <c r="A38" s="880"/>
      <c r="B38" s="872"/>
      <c r="C38" s="873"/>
      <c r="D38" s="873"/>
      <c r="E38" s="874"/>
      <c r="F38" s="46"/>
      <c r="G38" s="867"/>
      <c r="H38" s="865"/>
      <c r="I38" s="865"/>
      <c r="J38" s="865"/>
      <c r="K38" s="865"/>
      <c r="L38" s="871"/>
    </row>
    <row r="39" spans="1:12" ht="15">
      <c r="A39" s="880"/>
      <c r="B39" s="872"/>
      <c r="C39" s="873"/>
      <c r="D39" s="873"/>
      <c r="E39" s="874"/>
      <c r="F39" s="46"/>
      <c r="G39" s="867"/>
      <c r="H39" s="865"/>
      <c r="I39" s="865"/>
      <c r="J39" s="865"/>
      <c r="K39" s="865"/>
      <c r="L39" s="871"/>
    </row>
    <row r="40" spans="1:12" ht="15">
      <c r="A40" s="880"/>
      <c r="B40" s="872"/>
      <c r="C40" s="873"/>
      <c r="D40" s="873"/>
      <c r="E40" s="874"/>
      <c r="F40" s="46"/>
      <c r="G40" s="867"/>
      <c r="H40" s="865"/>
      <c r="I40" s="865"/>
      <c r="J40" s="865"/>
      <c r="K40" s="865"/>
      <c r="L40" s="871"/>
    </row>
    <row r="41" spans="1:12" ht="15">
      <c r="A41" s="880"/>
      <c r="B41" s="872"/>
      <c r="C41" s="873"/>
      <c r="D41" s="873"/>
      <c r="E41" s="874"/>
      <c r="F41" s="46"/>
      <c r="G41" s="867"/>
      <c r="H41" s="865"/>
      <c r="I41" s="865"/>
      <c r="J41" s="865"/>
      <c r="K41" s="865"/>
      <c r="L41" s="871"/>
    </row>
    <row r="42" spans="1:12" ht="15">
      <c r="A42" s="880"/>
      <c r="B42" s="872"/>
      <c r="C42" s="873"/>
      <c r="D42" s="873"/>
      <c r="E42" s="874"/>
      <c r="F42" s="46"/>
      <c r="G42" s="867"/>
      <c r="H42" s="865"/>
      <c r="I42" s="865"/>
      <c r="J42" s="865"/>
      <c r="K42" s="865"/>
      <c r="L42" s="871"/>
    </row>
    <row r="43" spans="1:12" ht="15.75" thickBot="1">
      <c r="A43" s="881"/>
      <c r="B43" s="876"/>
      <c r="C43" s="877"/>
      <c r="D43" s="877"/>
      <c r="E43" s="878"/>
      <c r="F43" s="46"/>
      <c r="G43" s="868"/>
      <c r="H43" s="869"/>
      <c r="I43" s="869"/>
      <c r="J43" s="869"/>
      <c r="K43" s="869"/>
      <c r="L43" s="875"/>
    </row>
  </sheetData>
  <sheetProtection password="CFC9" sheet="1"/>
  <mergeCells count="67">
    <mergeCell ref="B40:E41"/>
    <mergeCell ref="G31:I31"/>
    <mergeCell ref="J38:J39"/>
    <mergeCell ref="G38:I39"/>
    <mergeCell ref="B36:E37"/>
    <mergeCell ref="G36:I37"/>
    <mergeCell ref="B42:E43"/>
    <mergeCell ref="A32:A43"/>
    <mergeCell ref="J34:J35"/>
    <mergeCell ref="A14:A25"/>
    <mergeCell ref="G24:I25"/>
    <mergeCell ref="B32:E33"/>
    <mergeCell ref="G18:I19"/>
    <mergeCell ref="G40:I41"/>
    <mergeCell ref="B38:E39"/>
    <mergeCell ref="B22:E23"/>
    <mergeCell ref="K40:L41"/>
    <mergeCell ref="G34:I35"/>
    <mergeCell ref="J40:J41"/>
    <mergeCell ref="K42:L43"/>
    <mergeCell ref="K38:L39"/>
    <mergeCell ref="J42:J43"/>
    <mergeCell ref="K18:L19"/>
    <mergeCell ref="J20:J21"/>
    <mergeCell ref="B34:E35"/>
    <mergeCell ref="K34:L35"/>
    <mergeCell ref="K36:L37"/>
    <mergeCell ref="K22:L23"/>
    <mergeCell ref="J36:J37"/>
    <mergeCell ref="J32:J33"/>
    <mergeCell ref="G32:I33"/>
    <mergeCell ref="G42:I43"/>
    <mergeCell ref="K20:L21"/>
    <mergeCell ref="B13:E13"/>
    <mergeCell ref="K32:L33"/>
    <mergeCell ref="J24:J25"/>
    <mergeCell ref="J22:J23"/>
    <mergeCell ref="J16:J17"/>
    <mergeCell ref="J18:J19"/>
    <mergeCell ref="K31:L31"/>
    <mergeCell ref="K24:L25"/>
    <mergeCell ref="B20:E21"/>
    <mergeCell ref="G20:I21"/>
    <mergeCell ref="G22:I23"/>
    <mergeCell ref="E27:I27"/>
    <mergeCell ref="B31:E31"/>
    <mergeCell ref="B24:E25"/>
    <mergeCell ref="D5:J5"/>
    <mergeCell ref="J14:J15"/>
    <mergeCell ref="B10:L11"/>
    <mergeCell ref="B18:E19"/>
    <mergeCell ref="G16:I17"/>
    <mergeCell ref="B16:E17"/>
    <mergeCell ref="G14:I15"/>
    <mergeCell ref="K13:L13"/>
    <mergeCell ref="G13:I13"/>
    <mergeCell ref="K16:L17"/>
    <mergeCell ref="B2:L2"/>
    <mergeCell ref="C4:D4"/>
    <mergeCell ref="K14:L15"/>
    <mergeCell ref="E3:I3"/>
    <mergeCell ref="J3:K3"/>
    <mergeCell ref="E6:I6"/>
    <mergeCell ref="B14:E15"/>
    <mergeCell ref="C3:D3"/>
    <mergeCell ref="J4:K4"/>
    <mergeCell ref="E4:I4"/>
  </mergeCells>
  <conditionalFormatting sqref="C4:D4">
    <cfRule type="cellIs" priority="1" dxfId="43" operator="equal" stopIfTrue="1">
      <formula>"C"</formula>
    </cfRule>
    <cfRule type="cellIs" priority="2" dxfId="40" operator="equal" stopIfTrue="1">
      <formula>"B2"</formula>
    </cfRule>
    <cfRule type="cellIs" priority="3" dxfId="41" operator="equal" stopIfTrue="1">
      <formula>"B1"</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70" r:id="rId2"/>
  <headerFooter alignWithMargins="0">
    <oddFooter>&amp;L&amp;F&amp;C&amp;A&amp;RV1.0          &amp;D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Kwarteng-A</dc:creator>
  <cp:keywords/>
  <dc:description/>
  <cp:lastModifiedBy>user</cp:lastModifiedBy>
  <cp:lastPrinted>2012-05-15T09:09:04Z</cp:lastPrinted>
  <dcterms:created xsi:type="dcterms:W3CDTF">2010-01-15T16:50:41Z</dcterms:created>
  <dcterms:modified xsi:type="dcterms:W3CDTF">2015-11-16T16:10:20Z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